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ЦяКнига" defaultThemeVersion="124226"/>
  <bookViews>
    <workbookView xWindow="120" yWindow="915" windowWidth="14355" windowHeight="5115" firstSheet="43" activeTab="50"/>
  </bookViews>
  <sheets>
    <sheet name="05.01.2015" sheetId="1" r:id="rId1"/>
    <sheet name="12.01.2015" sheetId="5" r:id="rId2"/>
    <sheet name="19.01.2015" sheetId="3" r:id="rId3"/>
    <sheet name="26.01.2015" sheetId="4" r:id="rId4"/>
    <sheet name="02.02.2015" sheetId="6" r:id="rId5"/>
    <sheet name="09.02.2015" sheetId="7" r:id="rId6"/>
    <sheet name="16.02.2015" sheetId="8" r:id="rId7"/>
    <sheet name="23.02.2015" sheetId="9" r:id="rId8"/>
    <sheet name="02.03.2015" sheetId="10" r:id="rId9"/>
    <sheet name="09.03.2015" sheetId="12" r:id="rId10"/>
    <sheet name="16.03.2015" sheetId="13" r:id="rId11"/>
    <sheet name="23.03.2015" sheetId="14" r:id="rId12"/>
    <sheet name="30.03.2015" sheetId="15" r:id="rId13"/>
    <sheet name="06.04.2015" sheetId="16" r:id="rId14"/>
    <sheet name="13.04.2015" sheetId="17" r:id="rId15"/>
    <sheet name="20.04.2015" sheetId="18" r:id="rId16"/>
    <sheet name="27.04.2015" sheetId="19" r:id="rId17"/>
    <sheet name="04.05.2015" sheetId="20" r:id="rId18"/>
    <sheet name="11.05.2015" sheetId="21" r:id="rId19"/>
    <sheet name="18.05.2015" sheetId="22" r:id="rId20"/>
    <sheet name="25.05.2015" sheetId="23" r:id="rId21"/>
    <sheet name="15.06.2015" sheetId="24" r:id="rId22"/>
    <sheet name="22.06.2015" sheetId="25" r:id="rId23"/>
    <sheet name="29.06.2015" sheetId="26" r:id="rId24"/>
    <sheet name="06.07.2015" sheetId="27" r:id="rId25"/>
    <sheet name="13.07.2015" sheetId="28" r:id="rId26"/>
    <sheet name="20.07.2015" sheetId="29" r:id="rId27"/>
    <sheet name="27.07.2015" sheetId="30" r:id="rId28"/>
    <sheet name="03.08.2015" sheetId="31" r:id="rId29"/>
    <sheet name="10.08.2015" sheetId="32" r:id="rId30"/>
    <sheet name="17.08.2015" sheetId="33" r:id="rId31"/>
    <sheet name="24.08.2015" sheetId="34" r:id="rId32"/>
    <sheet name="31.08.2015" sheetId="35" r:id="rId33"/>
    <sheet name="07.09.2015" sheetId="36" r:id="rId34"/>
    <sheet name="14.09.2015" sheetId="37" r:id="rId35"/>
    <sheet name="21.09.2015" sheetId="38" r:id="rId36"/>
    <sheet name="28.09.2015" sheetId="39" r:id="rId37"/>
    <sheet name="05.10.2015" sheetId="40" r:id="rId38"/>
    <sheet name="12.10.2015" sheetId="41" r:id="rId39"/>
    <sheet name="19.10.2015" sheetId="42" r:id="rId40"/>
    <sheet name="26.10.2015" sheetId="43" r:id="rId41"/>
    <sheet name="02.11.2015" sheetId="44" r:id="rId42"/>
    <sheet name="09.11.2015" sheetId="45" r:id="rId43"/>
    <sheet name="16.11.2015" sheetId="46" r:id="rId44"/>
    <sheet name="23.11.2015" sheetId="47" r:id="rId45"/>
    <sheet name="30.11.2015" sheetId="48" r:id="rId46"/>
    <sheet name="07.12.215" sheetId="49" r:id="rId47"/>
    <sheet name="14.12.2015" sheetId="50" r:id="rId48"/>
    <sheet name="21.12.2015" sheetId="51" r:id="rId49"/>
    <sheet name="28.12.2015" sheetId="52" r:id="rId50"/>
    <sheet name="31.12.2015" sheetId="53" r:id="rId51"/>
  </sheets>
  <externalReferences>
    <externalReference r:id="rId52"/>
    <externalReference r:id="rId53"/>
    <externalReference r:id="rId54"/>
    <externalReference r:id="rId55"/>
    <externalReference r:id="rId56"/>
  </externalReferences>
  <definedNames>
    <definedName name="_xlnm._FilterDatabase" localSheetId="0" hidden="1">'05.01.2015'!$A$6:$AF$103</definedName>
  </definedNames>
  <calcPr calcId="145621"/>
</workbook>
</file>

<file path=xl/calcChain.xml><?xml version="1.0" encoding="utf-8"?>
<calcChain xmlns="http://schemas.openxmlformats.org/spreadsheetml/2006/main">
  <c r="AB102" i="53" l="1"/>
  <c r="AA102" i="53"/>
  <c r="AF102" i="53" s="1"/>
  <c r="Y102" i="53"/>
  <c r="AB101" i="53"/>
  <c r="AA101" i="53"/>
  <c r="Y101" i="53"/>
  <c r="AA100" i="53"/>
  <c r="Y100" i="53"/>
  <c r="AB99" i="53"/>
  <c r="AA99" i="53"/>
  <c r="Y99" i="53"/>
  <c r="AB98" i="53"/>
  <c r="AA98" i="53"/>
  <c r="AF98" i="53" s="1"/>
  <c r="Y98" i="53"/>
  <c r="AB97" i="53"/>
  <c r="AA97" i="53"/>
  <c r="Y97" i="53"/>
  <c r="AA96" i="53"/>
  <c r="Y96" i="53"/>
  <c r="AF95" i="53"/>
  <c r="AD95" i="53"/>
  <c r="AB95" i="53"/>
  <c r="AA95" i="53"/>
  <c r="Y95" i="53"/>
  <c r="AA94" i="53"/>
  <c r="Y94" i="53"/>
  <c r="AF93" i="53"/>
  <c r="AD93" i="53"/>
  <c r="AB93" i="53"/>
  <c r="AA93" i="53"/>
  <c r="Y93" i="53"/>
  <c r="AA92" i="53"/>
  <c r="Y92" i="53"/>
  <c r="Z91" i="53"/>
  <c r="AA91" i="53" s="1"/>
  <c r="Y91" i="53"/>
  <c r="AB90" i="53"/>
  <c r="AA90" i="53"/>
  <c r="Y90" i="53"/>
  <c r="AA89" i="53"/>
  <c r="Z89" i="53"/>
  <c r="AB89" i="53" s="1"/>
  <c r="Y89" i="53"/>
  <c r="AA88" i="53"/>
  <c r="Y88" i="53"/>
  <c r="AB87" i="53"/>
  <c r="AA87" i="53"/>
  <c r="Y87" i="53"/>
  <c r="AB86" i="53"/>
  <c r="AA86" i="53"/>
  <c r="AF86" i="53" s="1"/>
  <c r="Y86" i="53"/>
  <c r="AF85" i="53"/>
  <c r="AD85" i="53"/>
  <c r="AB85" i="53"/>
  <c r="AA85" i="53"/>
  <c r="Y85" i="53"/>
  <c r="AA84" i="53"/>
  <c r="Y84" i="53"/>
  <c r="AB83" i="53"/>
  <c r="AA83" i="53"/>
  <c r="Y83" i="53"/>
  <c r="AB82" i="53"/>
  <c r="AA82" i="53"/>
  <c r="AF82" i="53" s="1"/>
  <c r="Y82" i="53"/>
  <c r="AB81" i="53"/>
  <c r="AA81" i="53"/>
  <c r="Y81" i="53"/>
  <c r="AB80" i="53"/>
  <c r="AA80" i="53"/>
  <c r="AF80" i="53" s="1"/>
  <c r="Y80" i="53"/>
  <c r="AF79" i="53"/>
  <c r="AD79" i="53"/>
  <c r="AB79" i="53"/>
  <c r="AA79" i="53"/>
  <c r="Y79" i="53"/>
  <c r="AA78" i="53"/>
  <c r="Y78" i="53"/>
  <c r="AF77" i="53"/>
  <c r="AD77" i="53"/>
  <c r="AB77" i="53"/>
  <c r="AA77" i="53"/>
  <c r="Y77" i="53"/>
  <c r="AA76" i="53"/>
  <c r="AC76" i="53" s="1"/>
  <c r="Y76" i="53"/>
  <c r="AF75" i="53"/>
  <c r="AD75" i="53"/>
  <c r="AB75" i="53"/>
  <c r="AA75" i="53"/>
  <c r="Y75" i="53"/>
  <c r="AC74" i="53"/>
  <c r="AA74" i="53"/>
  <c r="Y74" i="53"/>
  <c r="AB73" i="53"/>
  <c r="AA73" i="53"/>
  <c r="Y73" i="53"/>
  <c r="AA72" i="53"/>
  <c r="AC72" i="53" s="1"/>
  <c r="Y72" i="53"/>
  <c r="AB71" i="53"/>
  <c r="AA71" i="53"/>
  <c r="Y71" i="53"/>
  <c r="AC70" i="53"/>
  <c r="AA70" i="53"/>
  <c r="Y70" i="53"/>
  <c r="AF69" i="53"/>
  <c r="AD69" i="53"/>
  <c r="AB69" i="53"/>
  <c r="AA69" i="53"/>
  <c r="Y69" i="53"/>
  <c r="AA68" i="53"/>
  <c r="AC68" i="53" s="1"/>
  <c r="Y68" i="53"/>
  <c r="AB67" i="53"/>
  <c r="AA67" i="53"/>
  <c r="AD67" i="53" s="1"/>
  <c r="Y67" i="53"/>
  <c r="AB66" i="53"/>
  <c r="AA66" i="53"/>
  <c r="Y66" i="53"/>
  <c r="AA65" i="53"/>
  <c r="Z65" i="53"/>
  <c r="AB65" i="53" s="1"/>
  <c r="Y65" i="53"/>
  <c r="AB64" i="53"/>
  <c r="AA64" i="53"/>
  <c r="Y64" i="53"/>
  <c r="AB63" i="53"/>
  <c r="AA63" i="53"/>
  <c r="Y63" i="53"/>
  <c r="AB62" i="53"/>
  <c r="AA62" i="53"/>
  <c r="Y62" i="53"/>
  <c r="AB61" i="53"/>
  <c r="AA61" i="53"/>
  <c r="Y61" i="53"/>
  <c r="AB60" i="53"/>
  <c r="AA60" i="53"/>
  <c r="Y60" i="53"/>
  <c r="AB59" i="53"/>
  <c r="AA59" i="53"/>
  <c r="Y59" i="53"/>
  <c r="AA58" i="53"/>
  <c r="Y58" i="53"/>
  <c r="AB57" i="53"/>
  <c r="AA57" i="53"/>
  <c r="Y57" i="53"/>
  <c r="AA56" i="53"/>
  <c r="Y56" i="53"/>
  <c r="AB55" i="53"/>
  <c r="AA55" i="53"/>
  <c r="Y55" i="53"/>
  <c r="AA54" i="53"/>
  <c r="Y54" i="53"/>
  <c r="AB53" i="53"/>
  <c r="AA53" i="53"/>
  <c r="Y53" i="53"/>
  <c r="AA52" i="53"/>
  <c r="Z52" i="53"/>
  <c r="AB52" i="53" s="1"/>
  <c r="Y52" i="53"/>
  <c r="AA51" i="53"/>
  <c r="Y51" i="53"/>
  <c r="AB50" i="53"/>
  <c r="AA50" i="53"/>
  <c r="Y50" i="53"/>
  <c r="AA49" i="53"/>
  <c r="Y49" i="53"/>
  <c r="AB48" i="53"/>
  <c r="AA48" i="53"/>
  <c r="Y48" i="53"/>
  <c r="AA47" i="53"/>
  <c r="Y47" i="53"/>
  <c r="AB46" i="53"/>
  <c r="AA46" i="53"/>
  <c r="Y46" i="53"/>
  <c r="AC45" i="53"/>
  <c r="AA45" i="53"/>
  <c r="Y45" i="53"/>
  <c r="AF44" i="53"/>
  <c r="AD44" i="53"/>
  <c r="AB44" i="53"/>
  <c r="AA44" i="53"/>
  <c r="Y44" i="53"/>
  <c r="AA43" i="53"/>
  <c r="Y43" i="53"/>
  <c r="AB42" i="53"/>
  <c r="AA42" i="53"/>
  <c r="Y42" i="53"/>
  <c r="AC41" i="53"/>
  <c r="AA41" i="53"/>
  <c r="Y41" i="53"/>
  <c r="Z40" i="53"/>
  <c r="AA40" i="53" s="1"/>
  <c r="Y40" i="53"/>
  <c r="AD39" i="53"/>
  <c r="AB39" i="53"/>
  <c r="AA39" i="53"/>
  <c r="Y39" i="53"/>
  <c r="AA38" i="53"/>
  <c r="Z38" i="53"/>
  <c r="AB38" i="53" s="1"/>
  <c r="Y38" i="53"/>
  <c r="AA37" i="53"/>
  <c r="Y37" i="53"/>
  <c r="AF36" i="53"/>
  <c r="AD36" i="53"/>
  <c r="AB36" i="53"/>
  <c r="AA36" i="53"/>
  <c r="Y36" i="53"/>
  <c r="AA35" i="53"/>
  <c r="Y35" i="53"/>
  <c r="Z34" i="53"/>
  <c r="AA34" i="53" s="1"/>
  <c r="Y34" i="53"/>
  <c r="AB33" i="53"/>
  <c r="AA33" i="53"/>
  <c r="Y33" i="53"/>
  <c r="AA32" i="53"/>
  <c r="Y32" i="53"/>
  <c r="AB31" i="53"/>
  <c r="AA31" i="53"/>
  <c r="Y31" i="53"/>
  <c r="AB30" i="53"/>
  <c r="AA30" i="53"/>
  <c r="AF30" i="53" s="1"/>
  <c r="Y30" i="53"/>
  <c r="AB29" i="53"/>
  <c r="AA29" i="53"/>
  <c r="Y29" i="53"/>
  <c r="AA28" i="53"/>
  <c r="Y28" i="53"/>
  <c r="AB27" i="53"/>
  <c r="AA27" i="53"/>
  <c r="Y27" i="53"/>
  <c r="AA26" i="53"/>
  <c r="Y26" i="53"/>
  <c r="Z25" i="53"/>
  <c r="AA25" i="53" s="1"/>
  <c r="Y25" i="53"/>
  <c r="AB24" i="53"/>
  <c r="AA24" i="53"/>
  <c r="Y24" i="53"/>
  <c r="AB23" i="53"/>
  <c r="AA23" i="53"/>
  <c r="AF23" i="53" s="1"/>
  <c r="Y23" i="53"/>
  <c r="AB22" i="53"/>
  <c r="AA22" i="53"/>
  <c r="Y22" i="53"/>
  <c r="AA21" i="53"/>
  <c r="Y21" i="53"/>
  <c r="AF20" i="53"/>
  <c r="AD20" i="53"/>
  <c r="AB20" i="53"/>
  <c r="AA20" i="53"/>
  <c r="Y20" i="53"/>
  <c r="AA19" i="53"/>
  <c r="Y19" i="53"/>
  <c r="AB18" i="53"/>
  <c r="AA18" i="53"/>
  <c r="Y18" i="53"/>
  <c r="AA17" i="53"/>
  <c r="Y17" i="53"/>
  <c r="AB16" i="53"/>
  <c r="AA16" i="53"/>
  <c r="Y16" i="53"/>
  <c r="AA15" i="53"/>
  <c r="Y15" i="53"/>
  <c r="AF14" i="53"/>
  <c r="AD14" i="53"/>
  <c r="AB14" i="53"/>
  <c r="AA14" i="53"/>
  <c r="Y14" i="53"/>
  <c r="AA13" i="53"/>
  <c r="Y13" i="53"/>
  <c r="Z12" i="53"/>
  <c r="AA12" i="53" s="1"/>
  <c r="Y12" i="53"/>
  <c r="AB11" i="53"/>
  <c r="AA11" i="53"/>
  <c r="Y11" i="53"/>
  <c r="AB10" i="53"/>
  <c r="AA10" i="53"/>
  <c r="AF10" i="53" s="1"/>
  <c r="Y10" i="53"/>
  <c r="AB9" i="53"/>
  <c r="AA9" i="53"/>
  <c r="Y9" i="53"/>
  <c r="AA8" i="53"/>
  <c r="Y8" i="53"/>
  <c r="AB7" i="53"/>
  <c r="AA7" i="53"/>
  <c r="AD7" i="53" s="1"/>
  <c r="Y7" i="53"/>
  <c r="AC25" i="53" l="1"/>
  <c r="AE25" i="53" s="1"/>
  <c r="AF25" i="53" s="1"/>
  <c r="AD25" i="53"/>
  <c r="AE12" i="53"/>
  <c r="AC12" i="53"/>
  <c r="AF12" i="53"/>
  <c r="AD12" i="53"/>
  <c r="AE34" i="53"/>
  <c r="AC34" i="53"/>
  <c r="AF34" i="53"/>
  <c r="AD34" i="53"/>
  <c r="AC40" i="53"/>
  <c r="AE40" i="53" s="1"/>
  <c r="AF40" i="53" s="1"/>
  <c r="AF7" i="53"/>
  <c r="AC8" i="53"/>
  <c r="AC10" i="53"/>
  <c r="AE10" i="53" s="1"/>
  <c r="AB12" i="53"/>
  <c r="AC13" i="53"/>
  <c r="AE13" i="53"/>
  <c r="AF13" i="53" s="1"/>
  <c r="AC15" i="53"/>
  <c r="AE15" i="53"/>
  <c r="AF15" i="53" s="1"/>
  <c r="AC17" i="53"/>
  <c r="AE17" i="53"/>
  <c r="AF17" i="53" s="1"/>
  <c r="AC19" i="53"/>
  <c r="AE19" i="53"/>
  <c r="AF19" i="53" s="1"/>
  <c r="AC21" i="53"/>
  <c r="AE21" i="53"/>
  <c r="AF21" i="53" s="1"/>
  <c r="AC23" i="53"/>
  <c r="AE23" i="53"/>
  <c r="AB25" i="53"/>
  <c r="AC26" i="53"/>
  <c r="AE26" i="53" s="1"/>
  <c r="AF26" i="53" s="1"/>
  <c r="AC28" i="53"/>
  <c r="AE28" i="53" s="1"/>
  <c r="AF28" i="53" s="1"/>
  <c r="AC30" i="53"/>
  <c r="AE30" i="53" s="1"/>
  <c r="AC32" i="53"/>
  <c r="AE32" i="53"/>
  <c r="AF32" i="53" s="1"/>
  <c r="AB34" i="53"/>
  <c r="AC35" i="53"/>
  <c r="AE35" i="53" s="1"/>
  <c r="AF35" i="53" s="1"/>
  <c r="AC37" i="53"/>
  <c r="AE37" i="53" s="1"/>
  <c r="AF37" i="53" s="1"/>
  <c r="AC38" i="53"/>
  <c r="AE38" i="53" s="1"/>
  <c r="AF38" i="53" s="1"/>
  <c r="AF39" i="53"/>
  <c r="AB40" i="53"/>
  <c r="AB43" i="53"/>
  <c r="AB47" i="53"/>
  <c r="AC7" i="53"/>
  <c r="AE8" i="53"/>
  <c r="AF8" i="53" s="1"/>
  <c r="AB8" i="53"/>
  <c r="AD8" i="53"/>
  <c r="AC9" i="53"/>
  <c r="AD9" i="53" s="1"/>
  <c r="AD10" i="53"/>
  <c r="AC11" i="53"/>
  <c r="AD11" i="53" s="1"/>
  <c r="AB13" i="53"/>
  <c r="AD13" i="53"/>
  <c r="AC14" i="53"/>
  <c r="AE14" i="53" s="1"/>
  <c r="AB15" i="53"/>
  <c r="AD15" i="53"/>
  <c r="AC16" i="53"/>
  <c r="AD16" i="53" s="1"/>
  <c r="AB17" i="53"/>
  <c r="AD17" i="53"/>
  <c r="AC18" i="53"/>
  <c r="AD18" i="53" s="1"/>
  <c r="AB19" i="53"/>
  <c r="AD19" i="53"/>
  <c r="AC20" i="53"/>
  <c r="AE20" i="53" s="1"/>
  <c r="AB21" i="53"/>
  <c r="AD21" i="53"/>
  <c r="AC22" i="53"/>
  <c r="AD22" i="53" s="1"/>
  <c r="AD23" i="53"/>
  <c r="AC24" i="53"/>
  <c r="AD24" i="53" s="1"/>
  <c r="AB26" i="53"/>
  <c r="AD26" i="53"/>
  <c r="AC27" i="53"/>
  <c r="AD27" i="53" s="1"/>
  <c r="AB28" i="53"/>
  <c r="AD28" i="53"/>
  <c r="AC29" i="53"/>
  <c r="AD29" i="53" s="1"/>
  <c r="AD30" i="53"/>
  <c r="AC31" i="53"/>
  <c r="AD31" i="53" s="1"/>
  <c r="AB32" i="53"/>
  <c r="AD32" i="53"/>
  <c r="AC33" i="53"/>
  <c r="AE33" i="53" s="1"/>
  <c r="AF33" i="53" s="1"/>
  <c r="AB35" i="53"/>
  <c r="AD35" i="53"/>
  <c r="AC36" i="53"/>
  <c r="AE36" i="53" s="1"/>
  <c r="AB37" i="53"/>
  <c r="AD37" i="53"/>
  <c r="AD38" i="53"/>
  <c r="AC39" i="53"/>
  <c r="AE39" i="53" s="1"/>
  <c r="AD41" i="53"/>
  <c r="AB41" i="53"/>
  <c r="AE41" i="53"/>
  <c r="AF41" i="53" s="1"/>
  <c r="AC43" i="53"/>
  <c r="AD43" i="53" s="1"/>
  <c r="AD45" i="53"/>
  <c r="AB45" i="53"/>
  <c r="AE45" i="53"/>
  <c r="AF45" i="53" s="1"/>
  <c r="AC47" i="53"/>
  <c r="AD47" i="53" s="1"/>
  <c r="AE50" i="53"/>
  <c r="AF50" i="53" s="1"/>
  <c r="AE53" i="53"/>
  <c r="AF53" i="53" s="1"/>
  <c r="AC42" i="53"/>
  <c r="AD42" i="53" s="1"/>
  <c r="AC44" i="53"/>
  <c r="AE44" i="53" s="1"/>
  <c r="AC46" i="53"/>
  <c r="AD46" i="53" s="1"/>
  <c r="AC48" i="53"/>
  <c r="AD48" i="53" s="1"/>
  <c r="AB49" i="53"/>
  <c r="AC50" i="53"/>
  <c r="AD50" i="53" s="1"/>
  <c r="AB51" i="53"/>
  <c r="AC53" i="53"/>
  <c r="AD53" i="53" s="1"/>
  <c r="AB54" i="53"/>
  <c r="AC55" i="53"/>
  <c r="AD55" i="53" s="1"/>
  <c r="AB56" i="53"/>
  <c r="AC57" i="53"/>
  <c r="AD57" i="53" s="1"/>
  <c r="AB58" i="53"/>
  <c r="AC59" i="53"/>
  <c r="AD59" i="53" s="1"/>
  <c r="AD60" i="53"/>
  <c r="AF60" i="53"/>
  <c r="AC61" i="53"/>
  <c r="AD61" i="53" s="1"/>
  <c r="AD62" i="53"/>
  <c r="AF62" i="53"/>
  <c r="AC63" i="53"/>
  <c r="AD63" i="53" s="1"/>
  <c r="AD64" i="53"/>
  <c r="AF64" i="53"/>
  <c r="AC66" i="53"/>
  <c r="AD66" i="53" s="1"/>
  <c r="AD70" i="53"/>
  <c r="AB70" i="53"/>
  <c r="AE70" i="53"/>
  <c r="AF70" i="53" s="1"/>
  <c r="AF74" i="53"/>
  <c r="AD74" i="53"/>
  <c r="AB74" i="53"/>
  <c r="AE74" i="53"/>
  <c r="AE91" i="53"/>
  <c r="AC91" i="53"/>
  <c r="AF91" i="53"/>
  <c r="AD91" i="53"/>
  <c r="AC49" i="53"/>
  <c r="AE49" i="53" s="1"/>
  <c r="AF49" i="53" s="1"/>
  <c r="AC51" i="53"/>
  <c r="AE51" i="53" s="1"/>
  <c r="AF51" i="53" s="1"/>
  <c r="AC52" i="53"/>
  <c r="AE52" i="53" s="1"/>
  <c r="AF52" i="53" s="1"/>
  <c r="AC54" i="53"/>
  <c r="AE54" i="53" s="1"/>
  <c r="AF54" i="53" s="1"/>
  <c r="AC56" i="53"/>
  <c r="AE56" i="53" s="1"/>
  <c r="AF56" i="53" s="1"/>
  <c r="AC58" i="53"/>
  <c r="AE58" i="53" s="1"/>
  <c r="AF58" i="53" s="1"/>
  <c r="AC60" i="53"/>
  <c r="AE60" i="53" s="1"/>
  <c r="AC62" i="53"/>
  <c r="AE62" i="53" s="1"/>
  <c r="AC64" i="53"/>
  <c r="AE64" i="53" s="1"/>
  <c r="AC65" i="53"/>
  <c r="AE65" i="53" s="1"/>
  <c r="AF65" i="53" s="1"/>
  <c r="AC67" i="53"/>
  <c r="AE67" i="53" s="1"/>
  <c r="AF67" i="53"/>
  <c r="AF68" i="53"/>
  <c r="AD68" i="53"/>
  <c r="AB68" i="53"/>
  <c r="AE68" i="53"/>
  <c r="AE69" i="53"/>
  <c r="AD72" i="53"/>
  <c r="AB72" i="53"/>
  <c r="AE72" i="53"/>
  <c r="AF72" i="53" s="1"/>
  <c r="AF76" i="53"/>
  <c r="AD76" i="53"/>
  <c r="AB76" i="53"/>
  <c r="AE76" i="53"/>
  <c r="AE77" i="53"/>
  <c r="AE85" i="53"/>
  <c r="AC78" i="53"/>
  <c r="AE78" i="53" s="1"/>
  <c r="AF78" i="53" s="1"/>
  <c r="AC80" i="53"/>
  <c r="AE80" i="53" s="1"/>
  <c r="AC82" i="53"/>
  <c r="AE82" i="53" s="1"/>
  <c r="AC84" i="53"/>
  <c r="AE84" i="53" s="1"/>
  <c r="AF84" i="53" s="1"/>
  <c r="AC86" i="53"/>
  <c r="AE86" i="53" s="1"/>
  <c r="AC88" i="53"/>
  <c r="AE88" i="53" s="1"/>
  <c r="AF88" i="53" s="1"/>
  <c r="AC89" i="53"/>
  <c r="AE89" i="53" s="1"/>
  <c r="AF89" i="53" s="1"/>
  <c r="AB91" i="53"/>
  <c r="AC92" i="53"/>
  <c r="AE92" i="53"/>
  <c r="AF92" i="53" s="1"/>
  <c r="AC94" i="53"/>
  <c r="AE94" i="53"/>
  <c r="AF94" i="53" s="1"/>
  <c r="AC96" i="53"/>
  <c r="AE96" i="53"/>
  <c r="AF96" i="53" s="1"/>
  <c r="AC98" i="53"/>
  <c r="AE98" i="53"/>
  <c r="AC100" i="53"/>
  <c r="AE100" i="53"/>
  <c r="AF100" i="53" s="1"/>
  <c r="AC102" i="53"/>
  <c r="AE102" i="53"/>
  <c r="AC69" i="53"/>
  <c r="AC71" i="53"/>
  <c r="AD71" i="53" s="1"/>
  <c r="AC73" i="53"/>
  <c r="AD73" i="53" s="1"/>
  <c r="AC75" i="53"/>
  <c r="AE75" i="53" s="1"/>
  <c r="AC77" i="53"/>
  <c r="AB78" i="53"/>
  <c r="AC79" i="53"/>
  <c r="AE79" i="53" s="1"/>
  <c r="AD80" i="53"/>
  <c r="AC81" i="53"/>
  <c r="AD81" i="53" s="1"/>
  <c r="AD82" i="53"/>
  <c r="AC83" i="53"/>
  <c r="AD83" i="53" s="1"/>
  <c r="AB84" i="53"/>
  <c r="AD84" i="53"/>
  <c r="AC85" i="53"/>
  <c r="AD86" i="53"/>
  <c r="AC87" i="53"/>
  <c r="AD87" i="53" s="1"/>
  <c r="AB88" i="53"/>
  <c r="AD89" i="53"/>
  <c r="AC90" i="53"/>
  <c r="AD90" i="53" s="1"/>
  <c r="AB92" i="53"/>
  <c r="AD92" i="53"/>
  <c r="AC93" i="53"/>
  <c r="AE93" i="53" s="1"/>
  <c r="AB94" i="53"/>
  <c r="AD94" i="53"/>
  <c r="AC95" i="53"/>
  <c r="AE95" i="53" s="1"/>
  <c r="AB96" i="53"/>
  <c r="AD96" i="53"/>
  <c r="AC97" i="53"/>
  <c r="AD97" i="53" s="1"/>
  <c r="AD98" i="53"/>
  <c r="AC99" i="53"/>
  <c r="AD99" i="53" s="1"/>
  <c r="AB100" i="53"/>
  <c r="AD100" i="53"/>
  <c r="AC101" i="53"/>
  <c r="AD101" i="53" s="1"/>
  <c r="AD102" i="53"/>
  <c r="AD88" i="53" l="1"/>
  <c r="AD78" i="53"/>
  <c r="AE101" i="53"/>
  <c r="AF101" i="53" s="1"/>
  <c r="AE90" i="53"/>
  <c r="AF90" i="53" s="1"/>
  <c r="AE87" i="53"/>
  <c r="AF87" i="53" s="1"/>
  <c r="AE73" i="53"/>
  <c r="AF73" i="53" s="1"/>
  <c r="AE97" i="53"/>
  <c r="AF97" i="53" s="1"/>
  <c r="AE81" i="53"/>
  <c r="AF81" i="53" s="1"/>
  <c r="AE71" i="53"/>
  <c r="AF71" i="53" s="1"/>
  <c r="AD58" i="53"/>
  <c r="AD56" i="53"/>
  <c r="AD54" i="53"/>
  <c r="AD52" i="53"/>
  <c r="AD51" i="53"/>
  <c r="AD49" i="53"/>
  <c r="AE66" i="53"/>
  <c r="AF66" i="53" s="1"/>
  <c r="AE46" i="53"/>
  <c r="AF46" i="53" s="1"/>
  <c r="AE42" i="53"/>
  <c r="AF42" i="53" s="1"/>
  <c r="AE61" i="53"/>
  <c r="AF61" i="53" s="1"/>
  <c r="AE48" i="53"/>
  <c r="AF48" i="53" s="1"/>
  <c r="AE43" i="53"/>
  <c r="AF43" i="53" s="1"/>
  <c r="AD33" i="53"/>
  <c r="AD40" i="53"/>
  <c r="AE31" i="53"/>
  <c r="AF31" i="53" s="1"/>
  <c r="AE22" i="53"/>
  <c r="AF22" i="53" s="1"/>
  <c r="AE18" i="53"/>
  <c r="AF18" i="53" s="1"/>
  <c r="AE11" i="53"/>
  <c r="AF11" i="53" s="1"/>
  <c r="AE99" i="53"/>
  <c r="AF99" i="53" s="1"/>
  <c r="AE83" i="53"/>
  <c r="AF83" i="53" s="1"/>
  <c r="AD65" i="53"/>
  <c r="AE57" i="53"/>
  <c r="AF57" i="53" s="1"/>
  <c r="AE63" i="53"/>
  <c r="AF63" i="53" s="1"/>
  <c r="AE59" i="53"/>
  <c r="AF59" i="53" s="1"/>
  <c r="AE55" i="53"/>
  <c r="AF55" i="53" s="1"/>
  <c r="AE47" i="53"/>
  <c r="AF47" i="53" s="1"/>
  <c r="AE29" i="53"/>
  <c r="AF29" i="53" s="1"/>
  <c r="AE24" i="53"/>
  <c r="AF24" i="53" s="1"/>
  <c r="AE16" i="53"/>
  <c r="AF16" i="53" s="1"/>
  <c r="AE9" i="53"/>
  <c r="AF9" i="53" s="1"/>
  <c r="AE27" i="53"/>
  <c r="AF27" i="53" s="1"/>
  <c r="AC103" i="53" l="1"/>
  <c r="X103" i="53"/>
  <c r="Y103" i="53" s="1"/>
  <c r="W103" i="53"/>
  <c r="V103" i="53"/>
  <c r="T103" i="53"/>
  <c r="U103" i="53" s="1"/>
  <c r="P103" i="53"/>
  <c r="Q103" i="53" s="1"/>
  <c r="O103" i="53"/>
  <c r="M103" i="53"/>
  <c r="L103" i="53"/>
  <c r="K103" i="53"/>
  <c r="N103" i="53" s="1"/>
  <c r="H103" i="53"/>
  <c r="R102" i="53"/>
  <c r="S102" i="53" s="1"/>
  <c r="Q102" i="53"/>
  <c r="N102" i="53"/>
  <c r="R101" i="53"/>
  <c r="S101" i="53" s="1"/>
  <c r="Q101" i="53"/>
  <c r="N101" i="53"/>
  <c r="R100" i="53"/>
  <c r="S100" i="53" s="1"/>
  <c r="Q100" i="53"/>
  <c r="N100" i="53"/>
  <c r="R99" i="53"/>
  <c r="N99" i="53"/>
  <c r="R98" i="53"/>
  <c r="S98" i="53" s="1"/>
  <c r="Q98" i="53"/>
  <c r="N98" i="53"/>
  <c r="R97" i="53"/>
  <c r="S97" i="53" s="1"/>
  <c r="Q97" i="53"/>
  <c r="N97" i="53"/>
  <c r="R96" i="53"/>
  <c r="S96" i="53" s="1"/>
  <c r="Q96" i="53"/>
  <c r="N96" i="53"/>
  <c r="R95" i="53"/>
  <c r="N95" i="53"/>
  <c r="R94" i="53"/>
  <c r="S94" i="53" s="1"/>
  <c r="Q94" i="53"/>
  <c r="N94" i="53"/>
  <c r="R93" i="53"/>
  <c r="N93" i="53"/>
  <c r="R92" i="53"/>
  <c r="S92" i="53" s="1"/>
  <c r="Q92" i="53"/>
  <c r="N92" i="53"/>
  <c r="R91" i="53"/>
  <c r="N91" i="53"/>
  <c r="S90" i="53"/>
  <c r="R90" i="53"/>
  <c r="Q90" i="53"/>
  <c r="N90" i="53"/>
  <c r="R89" i="53"/>
  <c r="S89" i="53" s="1"/>
  <c r="Q89" i="53"/>
  <c r="N89" i="53"/>
  <c r="R88" i="53"/>
  <c r="S88" i="53" s="1"/>
  <c r="Q88" i="53"/>
  <c r="N88" i="53"/>
  <c r="R87" i="53"/>
  <c r="S87" i="53" s="1"/>
  <c r="Q87" i="53"/>
  <c r="N87" i="53"/>
  <c r="R86" i="53"/>
  <c r="N86" i="53"/>
  <c r="R85" i="53"/>
  <c r="N85" i="53"/>
  <c r="R84" i="53"/>
  <c r="S84" i="53" s="1"/>
  <c r="Q84" i="53"/>
  <c r="N84" i="53"/>
  <c r="R83" i="53"/>
  <c r="S83" i="53" s="1"/>
  <c r="Q83" i="53"/>
  <c r="N83" i="53"/>
  <c r="R82" i="53"/>
  <c r="S82" i="53" s="1"/>
  <c r="Q82" i="53"/>
  <c r="N82" i="53"/>
  <c r="R81" i="53"/>
  <c r="S81" i="53" s="1"/>
  <c r="Q81" i="53"/>
  <c r="N81" i="53"/>
  <c r="R80" i="53"/>
  <c r="N80" i="53"/>
  <c r="R79" i="53"/>
  <c r="S78" i="53"/>
  <c r="R78" i="53"/>
  <c r="Q78" i="53"/>
  <c r="N78" i="53"/>
  <c r="R77" i="53"/>
  <c r="N77" i="53"/>
  <c r="R76" i="53"/>
  <c r="N76" i="53"/>
  <c r="S75" i="53"/>
  <c r="R75" i="53"/>
  <c r="Q75" i="53"/>
  <c r="N75" i="53"/>
  <c r="S74" i="53"/>
  <c r="R74" i="53"/>
  <c r="Q74" i="53"/>
  <c r="N74" i="53"/>
  <c r="S73" i="53"/>
  <c r="R73" i="53"/>
  <c r="Q73" i="53"/>
  <c r="N73" i="53"/>
  <c r="S72" i="53"/>
  <c r="R72" i="53"/>
  <c r="Q72" i="53"/>
  <c r="N72" i="53"/>
  <c r="S71" i="53"/>
  <c r="R71" i="53"/>
  <c r="Q71" i="53"/>
  <c r="N71" i="53"/>
  <c r="R70" i="53"/>
  <c r="S70" i="53" s="1"/>
  <c r="Q70" i="53"/>
  <c r="N70" i="53"/>
  <c r="R69" i="53"/>
  <c r="N69" i="53"/>
  <c r="R68" i="53"/>
  <c r="S68" i="53" s="1"/>
  <c r="Q68" i="53"/>
  <c r="N68" i="53"/>
  <c r="R67" i="53"/>
  <c r="S67" i="53" s="1"/>
  <c r="Q67" i="53"/>
  <c r="N67" i="53"/>
  <c r="R66" i="53"/>
  <c r="S66" i="53" s="1"/>
  <c r="Q66" i="53"/>
  <c r="N66" i="53"/>
  <c r="S65" i="53"/>
  <c r="R65" i="53"/>
  <c r="Q65" i="53"/>
  <c r="N65" i="53"/>
  <c r="S64" i="53"/>
  <c r="R64" i="53"/>
  <c r="Q64" i="53"/>
  <c r="N64" i="53"/>
  <c r="R63" i="53"/>
  <c r="N63" i="53"/>
  <c r="R62" i="53"/>
  <c r="R61" i="53"/>
  <c r="S61" i="53" s="1"/>
  <c r="Q61" i="53"/>
  <c r="N61" i="53"/>
  <c r="R60" i="53"/>
  <c r="S60" i="53" s="1"/>
  <c r="Q60" i="53"/>
  <c r="N60" i="53"/>
  <c r="R59" i="53"/>
  <c r="S59" i="53" s="1"/>
  <c r="Q59" i="53"/>
  <c r="N59" i="53"/>
  <c r="R58" i="53"/>
  <c r="S58" i="53" s="1"/>
  <c r="Q58" i="53"/>
  <c r="N58" i="53"/>
  <c r="R57" i="53"/>
  <c r="S57" i="53" s="1"/>
  <c r="Q57" i="53"/>
  <c r="N57" i="53"/>
  <c r="R56" i="53"/>
  <c r="S56" i="53" s="1"/>
  <c r="Q56" i="53"/>
  <c r="N56" i="53"/>
  <c r="R55" i="53"/>
  <c r="S55" i="53" s="1"/>
  <c r="Q55" i="53"/>
  <c r="N55" i="53"/>
  <c r="R54" i="53"/>
  <c r="S54" i="53" s="1"/>
  <c r="Q54" i="53"/>
  <c r="N54" i="53"/>
  <c r="R53" i="53"/>
  <c r="S53" i="53" s="1"/>
  <c r="Q53" i="53"/>
  <c r="N53" i="53"/>
  <c r="S52" i="53"/>
  <c r="R52" i="53"/>
  <c r="Q52" i="53"/>
  <c r="N52" i="53"/>
  <c r="S51" i="53"/>
  <c r="R51" i="53"/>
  <c r="Q51" i="53"/>
  <c r="N51" i="53"/>
  <c r="S50" i="53"/>
  <c r="R50" i="53"/>
  <c r="Q50" i="53"/>
  <c r="N50" i="53"/>
  <c r="R49" i="53"/>
  <c r="N49" i="53"/>
  <c r="S48" i="53"/>
  <c r="R48" i="53"/>
  <c r="Q48" i="53"/>
  <c r="N48" i="53"/>
  <c r="S47" i="53"/>
  <c r="R47" i="53"/>
  <c r="Q47" i="53"/>
  <c r="N47" i="53"/>
  <c r="R46" i="53"/>
  <c r="N46" i="53"/>
  <c r="S45" i="53"/>
  <c r="R45" i="53"/>
  <c r="Q45" i="53"/>
  <c r="N45" i="53"/>
  <c r="R44" i="53"/>
  <c r="N44" i="53"/>
  <c r="S43" i="53"/>
  <c r="R43" i="53"/>
  <c r="Q43" i="53"/>
  <c r="N43" i="53"/>
  <c r="S42" i="53"/>
  <c r="R42" i="53"/>
  <c r="Q42" i="53"/>
  <c r="N42" i="53"/>
  <c r="R41" i="53"/>
  <c r="N41" i="53"/>
  <c r="R40" i="53"/>
  <c r="S40" i="53" s="1"/>
  <c r="Q40" i="53"/>
  <c r="N40" i="53"/>
  <c r="R39" i="53"/>
  <c r="N39" i="53"/>
  <c r="S38" i="53"/>
  <c r="R38" i="53"/>
  <c r="Q38" i="53"/>
  <c r="N38" i="53"/>
  <c r="S37" i="53"/>
  <c r="R37" i="53"/>
  <c r="Q37" i="53"/>
  <c r="N37" i="53"/>
  <c r="S36" i="53"/>
  <c r="R36" i="53"/>
  <c r="Q36" i="53"/>
  <c r="N36" i="53"/>
  <c r="S35" i="53"/>
  <c r="R35" i="53"/>
  <c r="Q35" i="53"/>
  <c r="N35" i="53"/>
  <c r="R34" i="53"/>
  <c r="S34" i="53" s="1"/>
  <c r="Q34" i="53"/>
  <c r="N34" i="53"/>
  <c r="R33" i="53"/>
  <c r="S33" i="53" s="1"/>
  <c r="Q33" i="53"/>
  <c r="N33" i="53"/>
  <c r="R32" i="53"/>
  <c r="S32" i="53" s="1"/>
  <c r="Q32" i="53"/>
  <c r="N32" i="53"/>
  <c r="R31" i="53"/>
  <c r="S31" i="53" s="1"/>
  <c r="Q31" i="53"/>
  <c r="N31" i="53"/>
  <c r="R30" i="53"/>
  <c r="S29" i="53"/>
  <c r="R29" i="53"/>
  <c r="Q29" i="53"/>
  <c r="N29" i="53"/>
  <c r="R28" i="53"/>
  <c r="N28" i="53"/>
  <c r="S27" i="53"/>
  <c r="R27" i="53"/>
  <c r="Q27" i="53"/>
  <c r="N27" i="53"/>
  <c r="S26" i="53"/>
  <c r="R26" i="53"/>
  <c r="Q26" i="53"/>
  <c r="N26" i="53"/>
  <c r="R25" i="53"/>
  <c r="S25" i="53" s="1"/>
  <c r="Q25" i="53"/>
  <c r="N25" i="53"/>
  <c r="R24" i="53"/>
  <c r="S24" i="53" s="1"/>
  <c r="Q24" i="53"/>
  <c r="N24" i="53"/>
  <c r="R23" i="53"/>
  <c r="N23" i="53"/>
  <c r="R22" i="53"/>
  <c r="S22" i="53" s="1"/>
  <c r="Q22" i="53"/>
  <c r="N22" i="53"/>
  <c r="R21" i="53"/>
  <c r="S21" i="53" s="1"/>
  <c r="Q21" i="53"/>
  <c r="N21" i="53"/>
  <c r="R20" i="53"/>
  <c r="N20" i="53"/>
  <c r="R19" i="53"/>
  <c r="S19" i="53" s="1"/>
  <c r="Q19" i="53"/>
  <c r="N19" i="53"/>
  <c r="R18" i="53"/>
  <c r="S18" i="53" s="1"/>
  <c r="Q18" i="53"/>
  <c r="N18" i="53"/>
  <c r="R17" i="53"/>
  <c r="S17" i="53" s="1"/>
  <c r="Q17" i="53"/>
  <c r="N17" i="53"/>
  <c r="R16" i="53"/>
  <c r="S16" i="53" s="1"/>
  <c r="Q16" i="53"/>
  <c r="N16" i="53"/>
  <c r="R15" i="53"/>
  <c r="S15" i="53" s="1"/>
  <c r="Q15" i="53"/>
  <c r="N15" i="53"/>
  <c r="R14" i="53"/>
  <c r="S13" i="53"/>
  <c r="R13" i="53"/>
  <c r="Q13" i="53"/>
  <c r="N13" i="53"/>
  <c r="Z103" i="53"/>
  <c r="R12" i="53"/>
  <c r="S12" i="53" s="1"/>
  <c r="Q12" i="53"/>
  <c r="N12" i="53"/>
  <c r="R11" i="53"/>
  <c r="S11" i="53" s="1"/>
  <c r="Q11" i="53"/>
  <c r="N11" i="53"/>
  <c r="R10" i="53"/>
  <c r="S10" i="53" s="1"/>
  <c r="Q10" i="53"/>
  <c r="N10" i="53"/>
  <c r="R9" i="53"/>
  <c r="S9" i="53" s="1"/>
  <c r="Q9" i="53"/>
  <c r="N9" i="53"/>
  <c r="R8" i="53"/>
  <c r="Q8" i="53"/>
  <c r="N8" i="53"/>
  <c r="N7" i="53"/>
  <c r="I6" i="53"/>
  <c r="J6" i="53" s="1"/>
  <c r="K6" i="53" s="1"/>
  <c r="H6" i="53"/>
  <c r="B6" i="53"/>
  <c r="C6" i="53" s="1"/>
  <c r="D6" i="53" s="1"/>
  <c r="E6" i="53" s="1"/>
  <c r="F6" i="53" s="1"/>
  <c r="L6" i="53" l="1"/>
  <c r="M6" i="53" s="1"/>
  <c r="N6" i="53" s="1"/>
  <c r="O6" i="53" s="1"/>
  <c r="P6" i="53" s="1"/>
  <c r="N4" i="53"/>
  <c r="R103" i="53"/>
  <c r="S103" i="53" s="1"/>
  <c r="S8" i="53"/>
  <c r="AB102" i="52"/>
  <c r="AA102" i="52"/>
  <c r="AF102" i="52" s="1"/>
  <c r="Y102" i="52"/>
  <c r="AE101" i="52"/>
  <c r="AB101" i="52"/>
  <c r="AA101" i="52"/>
  <c r="AF101" i="52" s="1"/>
  <c r="Y101" i="52"/>
  <c r="AE100" i="52"/>
  <c r="AB100" i="52"/>
  <c r="AA100" i="52"/>
  <c r="AF100" i="52" s="1"/>
  <c r="Y100" i="52"/>
  <c r="AE99" i="52"/>
  <c r="AB99" i="52"/>
  <c r="AA99" i="52"/>
  <c r="AF99" i="52" s="1"/>
  <c r="Y99" i="52"/>
  <c r="AE98" i="52"/>
  <c r="AB98" i="52"/>
  <c r="AA98" i="52"/>
  <c r="AF98" i="52" s="1"/>
  <c r="Y98" i="52"/>
  <c r="AE97" i="52"/>
  <c r="AB97" i="52"/>
  <c r="AA97" i="52"/>
  <c r="AF97" i="52" s="1"/>
  <c r="Y97" i="52"/>
  <c r="AE96" i="52"/>
  <c r="AB96" i="52"/>
  <c r="AA96" i="52"/>
  <c r="AF96" i="52" s="1"/>
  <c r="Y96" i="52"/>
  <c r="AE95" i="52"/>
  <c r="AB95" i="52"/>
  <c r="AA95" i="52"/>
  <c r="AF95" i="52" s="1"/>
  <c r="Y95" i="52"/>
  <c r="AE94" i="52"/>
  <c r="AB94" i="52"/>
  <c r="AA94" i="52"/>
  <c r="AF94" i="52" s="1"/>
  <c r="Y94" i="52"/>
  <c r="AE93" i="52"/>
  <c r="AB93" i="52"/>
  <c r="AA93" i="52"/>
  <c r="AF93" i="52" s="1"/>
  <c r="Y93" i="52"/>
  <c r="AE92" i="52"/>
  <c r="AB92" i="52"/>
  <c r="AA92" i="52"/>
  <c r="AF92" i="52" s="1"/>
  <c r="Y92" i="52"/>
  <c r="Z91" i="52"/>
  <c r="AA91" i="52" s="1"/>
  <c r="Y91" i="52"/>
  <c r="AA90" i="52"/>
  <c r="AE90" i="52" s="1"/>
  <c r="Y90" i="52"/>
  <c r="AA89" i="52"/>
  <c r="AE89" i="52" s="1"/>
  <c r="Z89" i="52"/>
  <c r="AB89" i="52" s="1"/>
  <c r="Y89" i="52"/>
  <c r="AE88" i="52"/>
  <c r="AB88" i="52"/>
  <c r="AA88" i="52"/>
  <c r="AF88" i="52" s="1"/>
  <c r="Y88" i="52"/>
  <c r="AE87" i="52"/>
  <c r="AB87" i="52"/>
  <c r="AA87" i="52"/>
  <c r="AF87" i="52" s="1"/>
  <c r="Y87" i="52"/>
  <c r="AE86" i="52"/>
  <c r="AB86" i="52"/>
  <c r="AA86" i="52"/>
  <c r="AF86" i="52" s="1"/>
  <c r="Y86" i="52"/>
  <c r="AE85" i="52"/>
  <c r="AB85" i="52"/>
  <c r="AA85" i="52"/>
  <c r="AF85" i="52" s="1"/>
  <c r="Y85" i="52"/>
  <c r="AE84" i="52"/>
  <c r="AB84" i="52"/>
  <c r="AA84" i="52"/>
  <c r="AF84" i="52" s="1"/>
  <c r="Y84" i="52"/>
  <c r="AE83" i="52"/>
  <c r="AB83" i="52"/>
  <c r="AA83" i="52"/>
  <c r="AF83" i="52" s="1"/>
  <c r="Y83" i="52"/>
  <c r="AE82" i="52"/>
  <c r="AB82" i="52"/>
  <c r="AA82" i="52"/>
  <c r="AF82" i="52" s="1"/>
  <c r="Y82" i="52"/>
  <c r="AE81" i="52"/>
  <c r="AB81" i="52"/>
  <c r="AA81" i="52"/>
  <c r="AF81" i="52" s="1"/>
  <c r="Y81" i="52"/>
  <c r="AE80" i="52"/>
  <c r="AB80" i="52"/>
  <c r="AA80" i="52"/>
  <c r="AF80" i="52" s="1"/>
  <c r="Y80" i="52"/>
  <c r="AE79" i="52"/>
  <c r="AB79" i="52"/>
  <c r="AA79" i="52"/>
  <c r="AF79" i="52" s="1"/>
  <c r="Y79" i="52"/>
  <c r="AE78" i="52"/>
  <c r="AB78" i="52"/>
  <c r="AA78" i="52"/>
  <c r="AF78" i="52" s="1"/>
  <c r="Y78" i="52"/>
  <c r="AE77" i="52"/>
  <c r="AB77" i="52"/>
  <c r="AA77" i="52"/>
  <c r="AF77" i="52" s="1"/>
  <c r="Y77" i="52"/>
  <c r="AE76" i="52"/>
  <c r="AB76" i="52"/>
  <c r="AA76" i="52"/>
  <c r="AF76" i="52" s="1"/>
  <c r="Y76" i="52"/>
  <c r="AE75" i="52"/>
  <c r="AB75" i="52"/>
  <c r="AA75" i="52"/>
  <c r="AF75" i="52" s="1"/>
  <c r="Y75" i="52"/>
  <c r="AE74" i="52"/>
  <c r="AB74" i="52"/>
  <c r="AA74" i="52"/>
  <c r="AF74" i="52" s="1"/>
  <c r="Y74" i="52"/>
  <c r="AE73" i="52"/>
  <c r="AB73" i="52"/>
  <c r="AA73" i="52"/>
  <c r="AF73" i="52" s="1"/>
  <c r="Y73" i="52"/>
  <c r="AE72" i="52"/>
  <c r="AB72" i="52"/>
  <c r="AA72" i="52"/>
  <c r="AF72" i="52" s="1"/>
  <c r="Y72" i="52"/>
  <c r="AE71" i="52"/>
  <c r="AB71" i="52"/>
  <c r="AA71" i="52"/>
  <c r="AF71" i="52" s="1"/>
  <c r="Y71" i="52"/>
  <c r="AE70" i="52"/>
  <c r="AB70" i="52"/>
  <c r="AA70" i="52"/>
  <c r="AF70" i="52" s="1"/>
  <c r="Y70" i="52"/>
  <c r="AE69" i="52"/>
  <c r="AB69" i="52"/>
  <c r="AA69" i="52"/>
  <c r="AF69" i="52" s="1"/>
  <c r="Y69" i="52"/>
  <c r="AE68" i="52"/>
  <c r="AB68" i="52"/>
  <c r="AA68" i="52"/>
  <c r="AF68" i="52" s="1"/>
  <c r="Y68" i="52"/>
  <c r="AE67" i="52"/>
  <c r="AB67" i="52"/>
  <c r="AA67" i="52"/>
  <c r="AF67" i="52" s="1"/>
  <c r="Y67" i="52"/>
  <c r="AE66" i="52"/>
  <c r="AB66" i="52"/>
  <c r="AA66" i="52"/>
  <c r="AF66" i="52" s="1"/>
  <c r="Y66" i="52"/>
  <c r="AB65" i="52"/>
  <c r="Z65" i="52"/>
  <c r="AA65" i="52" s="1"/>
  <c r="Y65" i="52"/>
  <c r="AB64" i="52"/>
  <c r="AA64" i="52"/>
  <c r="AE64" i="52" s="1"/>
  <c r="Y64" i="52"/>
  <c r="AA63" i="52"/>
  <c r="Y63" i="52"/>
  <c r="AF62" i="52"/>
  <c r="AB62" i="52"/>
  <c r="AA62" i="52"/>
  <c r="AE62" i="52" s="1"/>
  <c r="Y62" i="52"/>
  <c r="AD61" i="52"/>
  <c r="AA61" i="52"/>
  <c r="Y61" i="52"/>
  <c r="AB60" i="52"/>
  <c r="AA60" i="52"/>
  <c r="AE60" i="52" s="1"/>
  <c r="Y60" i="52"/>
  <c r="AA59" i="52"/>
  <c r="AE59" i="52" s="1"/>
  <c r="Y59" i="52"/>
  <c r="AA58" i="52"/>
  <c r="AE58" i="52" s="1"/>
  <c r="Y58" i="52"/>
  <c r="AA57" i="52"/>
  <c r="AE57" i="52" s="1"/>
  <c r="Y57" i="52"/>
  <c r="AA56" i="52"/>
  <c r="AE56" i="52" s="1"/>
  <c r="Y56" i="52"/>
  <c r="AA55" i="52"/>
  <c r="AE55" i="52" s="1"/>
  <c r="Y55" i="52"/>
  <c r="AA54" i="52"/>
  <c r="AE54" i="52" s="1"/>
  <c r="Y54" i="52"/>
  <c r="AA53" i="52"/>
  <c r="AE53" i="52" s="1"/>
  <c r="Y53" i="52"/>
  <c r="AA52" i="52"/>
  <c r="AE52" i="52" s="1"/>
  <c r="Z52" i="52"/>
  <c r="AB52" i="52" s="1"/>
  <c r="Y52" i="52"/>
  <c r="AE51" i="52"/>
  <c r="AB51" i="52"/>
  <c r="AA51" i="52"/>
  <c r="AF51" i="52" s="1"/>
  <c r="Y51" i="52"/>
  <c r="AE50" i="52"/>
  <c r="AB50" i="52"/>
  <c r="AA50" i="52"/>
  <c r="AF50" i="52" s="1"/>
  <c r="Y50" i="52"/>
  <c r="AE49" i="52"/>
  <c r="AB49" i="52"/>
  <c r="AA49" i="52"/>
  <c r="AF49" i="52" s="1"/>
  <c r="Y49" i="52"/>
  <c r="AE48" i="52"/>
  <c r="AB48" i="52"/>
  <c r="AA48" i="52"/>
  <c r="AF48" i="52" s="1"/>
  <c r="Y48" i="52"/>
  <c r="AE47" i="52"/>
  <c r="AB47" i="52"/>
  <c r="AA47" i="52"/>
  <c r="AF47" i="52" s="1"/>
  <c r="Y47" i="52"/>
  <c r="AE46" i="52"/>
  <c r="AB46" i="52"/>
  <c r="AA46" i="52"/>
  <c r="AF46" i="52" s="1"/>
  <c r="Y46" i="52"/>
  <c r="AE45" i="52"/>
  <c r="AB45" i="52"/>
  <c r="AA45" i="52"/>
  <c r="AF45" i="52" s="1"/>
  <c r="Y45" i="52"/>
  <c r="AE44" i="52"/>
  <c r="AB44" i="52"/>
  <c r="AA44" i="52"/>
  <c r="AF44" i="52" s="1"/>
  <c r="Y44" i="52"/>
  <c r="AE43" i="52"/>
  <c r="AB43" i="52"/>
  <c r="AA43" i="52"/>
  <c r="AF43" i="52" s="1"/>
  <c r="Y43" i="52"/>
  <c r="AE42" i="52"/>
  <c r="AB42" i="52"/>
  <c r="AA42" i="52"/>
  <c r="AF42" i="52" s="1"/>
  <c r="Y42" i="52"/>
  <c r="AE41" i="52"/>
  <c r="AB41" i="52"/>
  <c r="AA41" i="52"/>
  <c r="AF41" i="52" s="1"/>
  <c r="Y41" i="52"/>
  <c r="Z40" i="52"/>
  <c r="AA40" i="52" s="1"/>
  <c r="Y40" i="52"/>
  <c r="AB39" i="52"/>
  <c r="AA39" i="52"/>
  <c r="AE39" i="52" s="1"/>
  <c r="Y39" i="52"/>
  <c r="AA38" i="52"/>
  <c r="AE38" i="52" s="1"/>
  <c r="Z38" i="52"/>
  <c r="AB38" i="52" s="1"/>
  <c r="Y38" i="52"/>
  <c r="AE37" i="52"/>
  <c r="AB37" i="52"/>
  <c r="AA37" i="52"/>
  <c r="AF37" i="52" s="1"/>
  <c r="Y37" i="52"/>
  <c r="AE36" i="52"/>
  <c r="AB36" i="52"/>
  <c r="AA36" i="52"/>
  <c r="AF36" i="52" s="1"/>
  <c r="Y36" i="52"/>
  <c r="AE35" i="52"/>
  <c r="AB35" i="52"/>
  <c r="AA35" i="52"/>
  <c r="AF35" i="52" s="1"/>
  <c r="Y35" i="52"/>
  <c r="Z34" i="52"/>
  <c r="AA34" i="52" s="1"/>
  <c r="Y34" i="52"/>
  <c r="AA33" i="52"/>
  <c r="AE33" i="52" s="1"/>
  <c r="Y33" i="52"/>
  <c r="AA32" i="52"/>
  <c r="AE32" i="52" s="1"/>
  <c r="Y32" i="52"/>
  <c r="AA31" i="52"/>
  <c r="AE31" i="52" s="1"/>
  <c r="Y31" i="52"/>
  <c r="AB30" i="52"/>
  <c r="AA30" i="52"/>
  <c r="AE30" i="52" s="1"/>
  <c r="Y30" i="52"/>
  <c r="AA29" i="52"/>
  <c r="AE29" i="52" s="1"/>
  <c r="Y29" i="52"/>
  <c r="AA28" i="52"/>
  <c r="AE28" i="52" s="1"/>
  <c r="Y28" i="52"/>
  <c r="AA27" i="52"/>
  <c r="AE27" i="52" s="1"/>
  <c r="Y27" i="52"/>
  <c r="AA26" i="52"/>
  <c r="AE26" i="52" s="1"/>
  <c r="Y26" i="52"/>
  <c r="AA25" i="52"/>
  <c r="AE25" i="52" s="1"/>
  <c r="Z25" i="52"/>
  <c r="AB25" i="52" s="1"/>
  <c r="Y25" i="52"/>
  <c r="AE24" i="52"/>
  <c r="AB24" i="52"/>
  <c r="AA24" i="52"/>
  <c r="AF24" i="52" s="1"/>
  <c r="Y24" i="52"/>
  <c r="AE23" i="52"/>
  <c r="AB23" i="52"/>
  <c r="AA23" i="52"/>
  <c r="AF23" i="52" s="1"/>
  <c r="Y23" i="52"/>
  <c r="AE22" i="52"/>
  <c r="AB22" i="52"/>
  <c r="AA22" i="52"/>
  <c r="AF22" i="52" s="1"/>
  <c r="Y22" i="52"/>
  <c r="AE21" i="52"/>
  <c r="AB21" i="52"/>
  <c r="AA21" i="52"/>
  <c r="AF21" i="52" s="1"/>
  <c r="Y21" i="52"/>
  <c r="AE20" i="52"/>
  <c r="AB20" i="52"/>
  <c r="AA20" i="52"/>
  <c r="AF20" i="52" s="1"/>
  <c r="Y20" i="52"/>
  <c r="AE19" i="52"/>
  <c r="AB19" i="52"/>
  <c r="AA19" i="52"/>
  <c r="AF19" i="52" s="1"/>
  <c r="Y19" i="52"/>
  <c r="AE18" i="52"/>
  <c r="AB18" i="52"/>
  <c r="AA18" i="52"/>
  <c r="AF18" i="52" s="1"/>
  <c r="Y18" i="52"/>
  <c r="AE17" i="52"/>
  <c r="AB17" i="52"/>
  <c r="AA17" i="52"/>
  <c r="AF17" i="52" s="1"/>
  <c r="Y17" i="52"/>
  <c r="AE16" i="52"/>
  <c r="AB16" i="52"/>
  <c r="AA16" i="52"/>
  <c r="AF16" i="52" s="1"/>
  <c r="Y16" i="52"/>
  <c r="AE15" i="52"/>
  <c r="AB15" i="52"/>
  <c r="AA15" i="52"/>
  <c r="AF15" i="52" s="1"/>
  <c r="Y15" i="52"/>
  <c r="AE14" i="52"/>
  <c r="AB14" i="52"/>
  <c r="AA14" i="52"/>
  <c r="AF14" i="52" s="1"/>
  <c r="Y14" i="52"/>
  <c r="AE13" i="52"/>
  <c r="AB13" i="52"/>
  <c r="AA13" i="52"/>
  <c r="AF13" i="52" s="1"/>
  <c r="Y13" i="52"/>
  <c r="Z12" i="52"/>
  <c r="AA12" i="52" s="1"/>
  <c r="Y12" i="52"/>
  <c r="AA11" i="52"/>
  <c r="AE11" i="52" s="1"/>
  <c r="AF11" i="52" s="1"/>
  <c r="Y11" i="52"/>
  <c r="AB10" i="52"/>
  <c r="AA10" i="52"/>
  <c r="AE10" i="52" s="1"/>
  <c r="Y10" i="52"/>
  <c r="AA9" i="52"/>
  <c r="AE9" i="52" s="1"/>
  <c r="Y9" i="52"/>
  <c r="AA8" i="52"/>
  <c r="AE8" i="52" s="1"/>
  <c r="Y8" i="52"/>
  <c r="AF7" i="52"/>
  <c r="AB7" i="52"/>
  <c r="AA7" i="52"/>
  <c r="AD7" i="52" s="1"/>
  <c r="Y7" i="52"/>
  <c r="X103" i="52"/>
  <c r="W103" i="52"/>
  <c r="V103" i="52"/>
  <c r="T103" i="52"/>
  <c r="P103" i="52"/>
  <c r="U103" i="52" s="1"/>
  <c r="O103" i="52"/>
  <c r="M103" i="52"/>
  <c r="L103" i="52"/>
  <c r="K103" i="52"/>
  <c r="N103" i="52" s="1"/>
  <c r="H103" i="52"/>
  <c r="R102" i="52"/>
  <c r="S102" i="52" s="1"/>
  <c r="Q102" i="52"/>
  <c r="N102" i="52"/>
  <c r="S101" i="52"/>
  <c r="R101" i="52"/>
  <c r="Q101" i="52"/>
  <c r="N101" i="52"/>
  <c r="S100" i="52"/>
  <c r="R100" i="52"/>
  <c r="Q100" i="52"/>
  <c r="N100" i="52"/>
  <c r="R99" i="52"/>
  <c r="N99" i="52"/>
  <c r="S98" i="52"/>
  <c r="R98" i="52"/>
  <c r="Q98" i="52"/>
  <c r="N98" i="52"/>
  <c r="S97" i="52"/>
  <c r="R97" i="52"/>
  <c r="Q97" i="52"/>
  <c r="N97" i="52"/>
  <c r="S96" i="52"/>
  <c r="R96" i="52"/>
  <c r="Q96" i="52"/>
  <c r="N96" i="52"/>
  <c r="R95" i="52"/>
  <c r="N95" i="52"/>
  <c r="S94" i="52"/>
  <c r="R94" i="52"/>
  <c r="Q94" i="52"/>
  <c r="N94" i="52"/>
  <c r="R93" i="52"/>
  <c r="N93" i="52"/>
  <c r="S92" i="52"/>
  <c r="R92" i="52"/>
  <c r="Q92" i="52"/>
  <c r="N92" i="52"/>
  <c r="R91" i="52"/>
  <c r="N91" i="52"/>
  <c r="R90" i="52"/>
  <c r="S90" i="52" s="1"/>
  <c r="Q90" i="52"/>
  <c r="N90" i="52"/>
  <c r="S89" i="52"/>
  <c r="R89" i="52"/>
  <c r="Q89" i="52"/>
  <c r="N89" i="52"/>
  <c r="S88" i="52"/>
  <c r="R88" i="52"/>
  <c r="Q88" i="52"/>
  <c r="N88" i="52"/>
  <c r="S87" i="52"/>
  <c r="R87" i="52"/>
  <c r="Q87" i="52"/>
  <c r="N87" i="52"/>
  <c r="R86" i="52"/>
  <c r="N86" i="52"/>
  <c r="R85" i="52"/>
  <c r="N85" i="52"/>
  <c r="S84" i="52"/>
  <c r="R84" i="52"/>
  <c r="Q84" i="52"/>
  <c r="N84" i="52"/>
  <c r="S83" i="52"/>
  <c r="R83" i="52"/>
  <c r="Q83" i="52"/>
  <c r="N83" i="52"/>
  <c r="S82" i="52"/>
  <c r="R82" i="52"/>
  <c r="Q82" i="52"/>
  <c r="N82" i="52"/>
  <c r="S81" i="52"/>
  <c r="R81" i="52"/>
  <c r="Q81" i="52"/>
  <c r="N81" i="52"/>
  <c r="R80" i="52"/>
  <c r="N80" i="52"/>
  <c r="R79" i="52"/>
  <c r="R78" i="52"/>
  <c r="S78" i="52" s="1"/>
  <c r="Q78" i="52"/>
  <c r="N78" i="52"/>
  <c r="R77" i="52"/>
  <c r="N77" i="52"/>
  <c r="R76" i="52"/>
  <c r="N76" i="52"/>
  <c r="R75" i="52"/>
  <c r="S75" i="52" s="1"/>
  <c r="Q75" i="52"/>
  <c r="N75" i="52"/>
  <c r="R74" i="52"/>
  <c r="S74" i="52" s="1"/>
  <c r="Q74" i="52"/>
  <c r="N74" i="52"/>
  <c r="R73" i="52"/>
  <c r="S73" i="52" s="1"/>
  <c r="Q73" i="52"/>
  <c r="N73" i="52"/>
  <c r="R72" i="52"/>
  <c r="S72" i="52" s="1"/>
  <c r="Q72" i="52"/>
  <c r="N72" i="52"/>
  <c r="R71" i="52"/>
  <c r="S71" i="52" s="1"/>
  <c r="Q71" i="52"/>
  <c r="N71" i="52"/>
  <c r="R70" i="52"/>
  <c r="S70" i="52" s="1"/>
  <c r="Q70" i="52"/>
  <c r="N70" i="52"/>
  <c r="R69" i="52"/>
  <c r="N69" i="52"/>
  <c r="R68" i="52"/>
  <c r="S68" i="52" s="1"/>
  <c r="Q68" i="52"/>
  <c r="N68" i="52"/>
  <c r="R67" i="52"/>
  <c r="S67" i="52" s="1"/>
  <c r="Q67" i="52"/>
  <c r="N67" i="52"/>
  <c r="R66" i="52"/>
  <c r="S66" i="52" s="1"/>
  <c r="Q66" i="52"/>
  <c r="N66" i="52"/>
  <c r="S65" i="52"/>
  <c r="R65" i="52"/>
  <c r="Q65" i="52"/>
  <c r="N65" i="52"/>
  <c r="S64" i="52"/>
  <c r="R64" i="52"/>
  <c r="Q64" i="52"/>
  <c r="N64" i="52"/>
  <c r="R63" i="52"/>
  <c r="N63" i="52"/>
  <c r="R62" i="52"/>
  <c r="R61" i="52"/>
  <c r="S61" i="52" s="1"/>
  <c r="Q61" i="52"/>
  <c r="N61" i="52"/>
  <c r="R60" i="52"/>
  <c r="S60" i="52" s="1"/>
  <c r="Q60" i="52"/>
  <c r="N60" i="52"/>
  <c r="R59" i="52"/>
  <c r="S59" i="52" s="1"/>
  <c r="Q59" i="52"/>
  <c r="N59" i="52"/>
  <c r="R58" i="52"/>
  <c r="S58" i="52" s="1"/>
  <c r="Q58" i="52"/>
  <c r="N58" i="52"/>
  <c r="R57" i="52"/>
  <c r="S57" i="52" s="1"/>
  <c r="Q57" i="52"/>
  <c r="N57" i="52"/>
  <c r="R56" i="52"/>
  <c r="S56" i="52" s="1"/>
  <c r="Q56" i="52"/>
  <c r="N56" i="52"/>
  <c r="S55" i="52"/>
  <c r="R55" i="52"/>
  <c r="Q55" i="52"/>
  <c r="N55" i="52"/>
  <c r="S54" i="52"/>
  <c r="R54" i="52"/>
  <c r="Q54" i="52"/>
  <c r="N54" i="52"/>
  <c r="S53" i="52"/>
  <c r="R53" i="52"/>
  <c r="Q53" i="52"/>
  <c r="N53" i="52"/>
  <c r="R52" i="52"/>
  <c r="S52" i="52" s="1"/>
  <c r="Q52" i="52"/>
  <c r="N52" i="52"/>
  <c r="R51" i="52"/>
  <c r="S51" i="52" s="1"/>
  <c r="Q51" i="52"/>
  <c r="N51" i="52"/>
  <c r="R50" i="52"/>
  <c r="S50" i="52" s="1"/>
  <c r="Q50" i="52"/>
  <c r="N50" i="52"/>
  <c r="R49" i="52"/>
  <c r="N49" i="52"/>
  <c r="R48" i="52"/>
  <c r="S48" i="52" s="1"/>
  <c r="Q48" i="52"/>
  <c r="N48" i="52"/>
  <c r="R47" i="52"/>
  <c r="S47" i="52" s="1"/>
  <c r="Q47" i="52"/>
  <c r="N47" i="52"/>
  <c r="R46" i="52"/>
  <c r="N46" i="52"/>
  <c r="R45" i="52"/>
  <c r="S45" i="52" s="1"/>
  <c r="Q45" i="52"/>
  <c r="N45" i="52"/>
  <c r="R44" i="52"/>
  <c r="N44" i="52"/>
  <c r="R43" i="52"/>
  <c r="S43" i="52" s="1"/>
  <c r="Q43" i="52"/>
  <c r="N43" i="52"/>
  <c r="R42" i="52"/>
  <c r="S42" i="52" s="1"/>
  <c r="Q42" i="52"/>
  <c r="N42" i="52"/>
  <c r="R41" i="52"/>
  <c r="N41" i="52"/>
  <c r="S40" i="52"/>
  <c r="R40" i="52"/>
  <c r="Q40" i="52"/>
  <c r="N40" i="52"/>
  <c r="R39" i="52"/>
  <c r="N39" i="52"/>
  <c r="R38" i="52"/>
  <c r="S38" i="52" s="1"/>
  <c r="Q38" i="52"/>
  <c r="N38" i="52"/>
  <c r="R37" i="52"/>
  <c r="S37" i="52" s="1"/>
  <c r="Q37" i="52"/>
  <c r="N37" i="52"/>
  <c r="R36" i="52"/>
  <c r="S36" i="52" s="1"/>
  <c r="Q36" i="52"/>
  <c r="N36" i="52"/>
  <c r="R35" i="52"/>
  <c r="S35" i="52" s="1"/>
  <c r="Q35" i="52"/>
  <c r="N35" i="52"/>
  <c r="R34" i="52"/>
  <c r="S34" i="52" s="1"/>
  <c r="Q34" i="52"/>
  <c r="N34" i="52"/>
  <c r="S33" i="52"/>
  <c r="R33" i="52"/>
  <c r="Q33" i="52"/>
  <c r="N33" i="52"/>
  <c r="S32" i="52"/>
  <c r="R32" i="52"/>
  <c r="Q32" i="52"/>
  <c r="N32" i="52"/>
  <c r="S31" i="52"/>
  <c r="R31" i="52"/>
  <c r="Q31" i="52"/>
  <c r="N31" i="52"/>
  <c r="R30" i="52"/>
  <c r="R29" i="52"/>
  <c r="S29" i="52" s="1"/>
  <c r="Q29" i="52"/>
  <c r="N29" i="52"/>
  <c r="R28" i="52"/>
  <c r="N28" i="52"/>
  <c r="R27" i="52"/>
  <c r="S27" i="52" s="1"/>
  <c r="Q27" i="52"/>
  <c r="N27" i="52"/>
  <c r="R26" i="52"/>
  <c r="S26" i="52" s="1"/>
  <c r="Q26" i="52"/>
  <c r="N26" i="52"/>
  <c r="S25" i="52"/>
  <c r="R25" i="52"/>
  <c r="Q25" i="52"/>
  <c r="N25" i="52"/>
  <c r="S24" i="52"/>
  <c r="R24" i="52"/>
  <c r="Q24" i="52"/>
  <c r="N24" i="52"/>
  <c r="R23" i="52"/>
  <c r="N23" i="52"/>
  <c r="S22" i="52"/>
  <c r="R22" i="52"/>
  <c r="Q22" i="52"/>
  <c r="N22" i="52"/>
  <c r="S21" i="52"/>
  <c r="R21" i="52"/>
  <c r="Q21" i="52"/>
  <c r="N21" i="52"/>
  <c r="R20" i="52"/>
  <c r="N20" i="52"/>
  <c r="S19" i="52"/>
  <c r="R19" i="52"/>
  <c r="Q19" i="52"/>
  <c r="N19" i="52"/>
  <c r="S18" i="52"/>
  <c r="R18" i="52"/>
  <c r="Q18" i="52"/>
  <c r="N18" i="52"/>
  <c r="S17" i="52"/>
  <c r="R17" i="52"/>
  <c r="Q17" i="52"/>
  <c r="N17" i="52"/>
  <c r="S16" i="52"/>
  <c r="R16" i="52"/>
  <c r="Q16" i="52"/>
  <c r="N16" i="52"/>
  <c r="S15" i="52"/>
  <c r="R15" i="52"/>
  <c r="Q15" i="52"/>
  <c r="N15" i="52"/>
  <c r="R14" i="52"/>
  <c r="R13" i="52"/>
  <c r="S13" i="52" s="1"/>
  <c r="Q13" i="52"/>
  <c r="N13" i="52"/>
  <c r="S12" i="52"/>
  <c r="R12" i="52"/>
  <c r="Q12" i="52"/>
  <c r="N12" i="52"/>
  <c r="S11" i="52"/>
  <c r="R11" i="52"/>
  <c r="Q11" i="52"/>
  <c r="N11" i="52"/>
  <c r="S10" i="52"/>
  <c r="R10" i="52"/>
  <c r="Q10" i="52"/>
  <c r="N10" i="52"/>
  <c r="S9" i="52"/>
  <c r="R9" i="52"/>
  <c r="Q9" i="52"/>
  <c r="N9" i="52"/>
  <c r="S8" i="52"/>
  <c r="R8" i="52"/>
  <c r="R103" i="52" s="1"/>
  <c r="S103" i="52" s="1"/>
  <c r="Q8" i="52"/>
  <c r="N8" i="52"/>
  <c r="AC103" i="52"/>
  <c r="N7" i="52"/>
  <c r="H6" i="52"/>
  <c r="I6" i="52" s="1"/>
  <c r="J6" i="52" s="1"/>
  <c r="K6" i="52" s="1"/>
  <c r="C6" i="52"/>
  <c r="D6" i="52" s="1"/>
  <c r="E6" i="52" s="1"/>
  <c r="F6" i="52" s="1"/>
  <c r="B6" i="52"/>
  <c r="AE103" i="53" l="1"/>
  <c r="AA103" i="53"/>
  <c r="Q6" i="53"/>
  <c r="R6" i="53" s="1"/>
  <c r="Q5" i="53"/>
  <c r="AD12" i="52"/>
  <c r="AE12" i="52"/>
  <c r="AF12" i="52" s="1"/>
  <c r="AD34" i="52"/>
  <c r="AE34" i="52"/>
  <c r="AF34" i="52" s="1"/>
  <c r="AD40" i="52"/>
  <c r="AE40" i="52"/>
  <c r="AF40" i="52" s="1"/>
  <c r="AD8" i="52"/>
  <c r="AF8" i="52"/>
  <c r="AD9" i="52"/>
  <c r="AF9" i="52"/>
  <c r="AD10" i="52"/>
  <c r="AF10" i="52"/>
  <c r="AD11" i="52"/>
  <c r="AB12" i="52"/>
  <c r="AD25" i="52"/>
  <c r="AF25" i="52"/>
  <c r="AD26" i="52"/>
  <c r="AF26" i="52"/>
  <c r="AD27" i="52"/>
  <c r="AF27" i="52"/>
  <c r="AD28" i="52"/>
  <c r="AF28" i="52"/>
  <c r="AD29" i="52"/>
  <c r="AF29" i="52"/>
  <c r="AD30" i="52"/>
  <c r="AF30" i="52"/>
  <c r="AD31" i="52"/>
  <c r="AF31" i="52"/>
  <c r="AD32" i="52"/>
  <c r="AF32" i="52"/>
  <c r="AD33" i="52"/>
  <c r="AF33" i="52"/>
  <c r="AB34" i="52"/>
  <c r="AD38" i="52"/>
  <c r="AF38" i="52"/>
  <c r="AD39" i="52"/>
  <c r="AF39" i="52"/>
  <c r="AB40" i="52"/>
  <c r="AD52" i="52"/>
  <c r="AF52" i="52"/>
  <c r="AD53" i="52"/>
  <c r="AF53" i="52"/>
  <c r="AD54" i="52"/>
  <c r="AF54" i="52"/>
  <c r="AD55" i="52"/>
  <c r="AF55" i="52"/>
  <c r="AD56" i="52"/>
  <c r="AF56" i="52"/>
  <c r="AD57" i="52"/>
  <c r="AF57" i="52"/>
  <c r="AD58" i="52"/>
  <c r="AF58" i="52"/>
  <c r="AD59" i="52"/>
  <c r="AF59" i="52"/>
  <c r="AD60" i="52"/>
  <c r="AE63" i="52"/>
  <c r="AB63" i="52"/>
  <c r="AF63" i="52"/>
  <c r="AD64" i="52"/>
  <c r="AD91" i="52"/>
  <c r="AE91" i="52"/>
  <c r="AF91" i="52" s="1"/>
  <c r="Z103" i="52"/>
  <c r="Y103" i="52"/>
  <c r="AA103" i="52"/>
  <c r="AB8" i="52"/>
  <c r="AB9" i="52"/>
  <c r="AB11" i="52"/>
  <c r="AD13" i="52"/>
  <c r="AD14" i="52"/>
  <c r="AD15" i="52"/>
  <c r="AD16" i="52"/>
  <c r="AD17" i="52"/>
  <c r="AD18" i="52"/>
  <c r="AD19" i="52"/>
  <c r="AD20" i="52"/>
  <c r="AD21" i="52"/>
  <c r="AD22" i="52"/>
  <c r="AD23" i="52"/>
  <c r="AD24" i="52"/>
  <c r="AB26" i="52"/>
  <c r="AB27" i="52"/>
  <c r="AB28" i="52"/>
  <c r="AB29" i="52"/>
  <c r="AB31" i="52"/>
  <c r="AB32" i="52"/>
  <c r="AB33" i="52"/>
  <c r="AD35" i="52"/>
  <c r="AD36" i="52"/>
  <c r="AD37" i="52"/>
  <c r="AD41" i="52"/>
  <c r="AD42" i="52"/>
  <c r="AD43" i="52"/>
  <c r="AD44" i="52"/>
  <c r="AD45" i="52"/>
  <c r="AD46" i="52"/>
  <c r="AD47" i="52"/>
  <c r="AD48" i="52"/>
  <c r="AD49" i="52"/>
  <c r="AD50" i="52"/>
  <c r="AD51" i="52"/>
  <c r="AB53" i="52"/>
  <c r="AB54" i="52"/>
  <c r="AB55" i="52"/>
  <c r="AB56" i="52"/>
  <c r="AB57" i="52"/>
  <c r="AB58" i="52"/>
  <c r="AB59" i="52"/>
  <c r="AF60" i="52"/>
  <c r="AE61" i="52"/>
  <c r="AB61" i="52"/>
  <c r="AF61" i="52"/>
  <c r="AD62" i="52"/>
  <c r="AD63" i="52"/>
  <c r="AF64" i="52"/>
  <c r="AD65" i="52"/>
  <c r="AE65" i="52"/>
  <c r="AF65" i="52" s="1"/>
  <c r="AD89" i="52"/>
  <c r="AF89" i="52"/>
  <c r="AD90" i="52"/>
  <c r="AF90" i="52"/>
  <c r="AB91" i="52"/>
  <c r="AE102" i="52"/>
  <c r="AD66" i="52"/>
  <c r="AD67" i="52"/>
  <c r="AD68" i="52"/>
  <c r="AD69" i="52"/>
  <c r="AD70" i="52"/>
  <c r="AD71" i="52"/>
  <c r="AD72" i="52"/>
  <c r="AD73" i="52"/>
  <c r="AD74" i="52"/>
  <c r="AD75" i="52"/>
  <c r="AD76" i="52"/>
  <c r="AD77" i="52"/>
  <c r="AD78" i="52"/>
  <c r="AD79" i="52"/>
  <c r="AD80" i="52"/>
  <c r="AD81" i="52"/>
  <c r="AD82" i="52"/>
  <c r="AD83" i="52"/>
  <c r="AD84" i="52"/>
  <c r="AD85" i="52"/>
  <c r="AD86" i="52"/>
  <c r="AD87" i="52"/>
  <c r="AD88" i="52"/>
  <c r="AB90" i="52"/>
  <c r="AD92" i="52"/>
  <c r="AD93" i="52"/>
  <c r="AD94" i="52"/>
  <c r="AD95" i="52"/>
  <c r="AD96" i="52"/>
  <c r="AD97" i="52"/>
  <c r="AD98" i="52"/>
  <c r="AD99" i="52"/>
  <c r="AD100" i="52"/>
  <c r="AD101" i="52"/>
  <c r="AD102" i="52"/>
  <c r="L6" i="52"/>
  <c r="M6" i="52" s="1"/>
  <c r="N6" i="52" s="1"/>
  <c r="O6" i="52" s="1"/>
  <c r="P6" i="52" s="1"/>
  <c r="N4" i="52"/>
  <c r="Q103" i="52"/>
  <c r="AD103" i="52"/>
  <c r="AF102" i="51"/>
  <c r="AD102" i="51"/>
  <c r="AC102" i="51"/>
  <c r="AE102" i="51" s="1"/>
  <c r="AB102" i="51"/>
  <c r="Y102" i="51"/>
  <c r="AD101" i="51"/>
  <c r="AC101" i="51"/>
  <c r="AE101" i="51" s="1"/>
  <c r="AF101" i="51" s="1"/>
  <c r="AB101" i="51"/>
  <c r="Y101" i="51"/>
  <c r="AD100" i="51"/>
  <c r="AC100" i="51"/>
  <c r="AE100" i="51" s="1"/>
  <c r="AF100" i="51" s="1"/>
  <c r="AB100" i="51"/>
  <c r="Y100" i="51"/>
  <c r="AD99" i="51"/>
  <c r="AC99" i="51"/>
  <c r="AE99" i="51" s="1"/>
  <c r="AF99" i="51" s="1"/>
  <c r="AB99" i="51"/>
  <c r="Y99" i="51"/>
  <c r="AF98" i="51"/>
  <c r="AD98" i="51"/>
  <c r="AC98" i="51"/>
  <c r="AE98" i="51" s="1"/>
  <c r="AB98" i="51"/>
  <c r="Y98" i="51"/>
  <c r="AD97" i="51"/>
  <c r="AC97" i="51"/>
  <c r="AE97" i="51" s="1"/>
  <c r="AF97" i="51" s="1"/>
  <c r="AB97" i="51"/>
  <c r="Y97" i="51"/>
  <c r="AD96" i="51"/>
  <c r="AC96" i="51"/>
  <c r="AE96" i="51" s="1"/>
  <c r="AF96" i="51" s="1"/>
  <c r="AB96" i="51"/>
  <c r="Y96" i="51"/>
  <c r="AF95" i="51"/>
  <c r="AD95" i="51"/>
  <c r="AC95" i="51"/>
  <c r="AE95" i="51" s="1"/>
  <c r="AB95" i="51"/>
  <c r="Y95" i="51"/>
  <c r="AD94" i="51"/>
  <c r="AC94" i="51"/>
  <c r="AE94" i="51" s="1"/>
  <c r="AF94" i="51" s="1"/>
  <c r="AB94" i="51"/>
  <c r="Y94" i="51"/>
  <c r="AF93" i="51"/>
  <c r="AD93" i="51"/>
  <c r="AC93" i="51"/>
  <c r="AE93" i="51" s="1"/>
  <c r="AB93" i="51"/>
  <c r="Y93" i="51"/>
  <c r="AD92" i="51"/>
  <c r="AC92" i="51"/>
  <c r="AE92" i="51" s="1"/>
  <c r="AF92" i="51" s="1"/>
  <c r="AB92" i="51"/>
  <c r="Y92" i="51"/>
  <c r="AD91" i="51"/>
  <c r="AC91" i="51"/>
  <c r="AE91" i="51" s="1"/>
  <c r="AF91" i="51" s="1"/>
  <c r="AB91" i="51"/>
  <c r="Z91" i="51"/>
  <c r="Y91" i="51"/>
  <c r="AC90" i="51"/>
  <c r="AE90" i="51" s="1"/>
  <c r="AF90" i="51" s="1"/>
  <c r="AB90" i="51"/>
  <c r="Y90" i="51"/>
  <c r="AC89" i="51"/>
  <c r="AE89" i="51" s="1"/>
  <c r="AF89" i="51" s="1"/>
  <c r="Z89" i="51"/>
  <c r="AB89" i="51" s="1"/>
  <c r="Y89" i="51"/>
  <c r="AD88" i="51"/>
  <c r="AC88" i="51"/>
  <c r="AE88" i="51" s="1"/>
  <c r="AF88" i="51" s="1"/>
  <c r="AB88" i="51"/>
  <c r="Y88" i="51"/>
  <c r="AD87" i="51"/>
  <c r="AC87" i="51"/>
  <c r="AE87" i="51" s="1"/>
  <c r="AF87" i="51" s="1"/>
  <c r="AB87" i="51"/>
  <c r="Y87" i="51"/>
  <c r="AF86" i="51"/>
  <c r="AD86" i="51"/>
  <c r="AC86" i="51"/>
  <c r="AE86" i="51" s="1"/>
  <c r="AB86" i="51"/>
  <c r="Y86" i="51"/>
  <c r="AF85" i="51"/>
  <c r="AD85" i="51"/>
  <c r="AC85" i="51"/>
  <c r="AE85" i="51" s="1"/>
  <c r="AB85" i="51"/>
  <c r="Y85" i="51"/>
  <c r="AD84" i="51"/>
  <c r="AC84" i="51"/>
  <c r="AE84" i="51" s="1"/>
  <c r="AF84" i="51" s="1"/>
  <c r="AB84" i="51"/>
  <c r="Y84" i="51"/>
  <c r="AD83" i="51"/>
  <c r="AC83" i="51"/>
  <c r="AE83" i="51" s="1"/>
  <c r="AF83" i="51" s="1"/>
  <c r="AB83" i="51"/>
  <c r="Y83" i="51"/>
  <c r="AF82" i="51"/>
  <c r="AD82" i="51"/>
  <c r="AC82" i="51"/>
  <c r="AE82" i="51" s="1"/>
  <c r="AB82" i="51"/>
  <c r="Y82" i="51"/>
  <c r="AD81" i="51"/>
  <c r="AC81" i="51"/>
  <c r="AE81" i="51" s="1"/>
  <c r="AF81" i="51" s="1"/>
  <c r="AB81" i="51"/>
  <c r="Y81" i="51"/>
  <c r="AF80" i="51"/>
  <c r="AD80" i="51"/>
  <c r="AC80" i="51"/>
  <c r="AE80" i="51" s="1"/>
  <c r="AB80" i="51"/>
  <c r="Y80" i="51"/>
  <c r="AF79" i="51"/>
  <c r="AD79" i="51"/>
  <c r="AC79" i="51"/>
  <c r="AE79" i="51" s="1"/>
  <c r="AB79" i="51"/>
  <c r="Y79" i="51"/>
  <c r="AD78" i="51"/>
  <c r="AC78" i="51"/>
  <c r="AE78" i="51" s="1"/>
  <c r="AF78" i="51" s="1"/>
  <c r="AB78" i="51"/>
  <c r="Y78" i="51"/>
  <c r="AF77" i="51"/>
  <c r="AD77" i="51"/>
  <c r="AC77" i="51"/>
  <c r="AE77" i="51" s="1"/>
  <c r="AB77" i="51"/>
  <c r="Y77" i="51"/>
  <c r="AD76" i="51"/>
  <c r="AC76" i="51"/>
  <c r="AE76" i="51" s="1"/>
  <c r="AF76" i="51" s="1"/>
  <c r="AB76" i="51"/>
  <c r="Y76" i="51"/>
  <c r="AF75" i="51"/>
  <c r="AD75" i="51"/>
  <c r="AC75" i="51"/>
  <c r="AE75" i="51" s="1"/>
  <c r="AB75" i="51"/>
  <c r="Y75" i="51"/>
  <c r="AD74" i="51"/>
  <c r="AC74" i="51"/>
  <c r="AE74" i="51" s="1"/>
  <c r="AF74" i="51" s="1"/>
  <c r="AB74" i="51"/>
  <c r="Y74" i="51"/>
  <c r="AD73" i="51"/>
  <c r="AC73" i="51"/>
  <c r="AE73" i="51" s="1"/>
  <c r="AF73" i="51" s="1"/>
  <c r="AB73" i="51"/>
  <c r="Y73" i="51"/>
  <c r="AD72" i="51"/>
  <c r="AC72" i="51"/>
  <c r="AE72" i="51" s="1"/>
  <c r="AF72" i="51" s="1"/>
  <c r="AB72" i="51"/>
  <c r="Y72" i="51"/>
  <c r="AD71" i="51"/>
  <c r="AC71" i="51"/>
  <c r="AE71" i="51" s="1"/>
  <c r="AF71" i="51" s="1"/>
  <c r="AB71" i="51"/>
  <c r="Y71" i="51"/>
  <c r="AD70" i="51"/>
  <c r="AC70" i="51"/>
  <c r="AE70" i="51" s="1"/>
  <c r="AF70" i="51" s="1"/>
  <c r="AB70" i="51"/>
  <c r="Y70" i="51"/>
  <c r="AF69" i="51"/>
  <c r="AD69" i="51"/>
  <c r="AC69" i="51"/>
  <c r="AE69" i="51" s="1"/>
  <c r="AB69" i="51"/>
  <c r="Y69" i="51"/>
  <c r="AD68" i="51"/>
  <c r="AC68" i="51"/>
  <c r="AE68" i="51" s="1"/>
  <c r="AF68" i="51" s="1"/>
  <c r="AB68" i="51"/>
  <c r="Y68" i="51"/>
  <c r="AF67" i="51"/>
  <c r="AD67" i="51"/>
  <c r="AC67" i="51"/>
  <c r="AE67" i="51" s="1"/>
  <c r="AB67" i="51"/>
  <c r="Y67" i="51"/>
  <c r="AD66" i="51"/>
  <c r="AC66" i="51"/>
  <c r="AE66" i="51" s="1"/>
  <c r="AF66" i="51" s="1"/>
  <c r="AB66" i="51"/>
  <c r="Y66" i="51"/>
  <c r="AD65" i="51"/>
  <c r="AC65" i="51"/>
  <c r="AE65" i="51" s="1"/>
  <c r="AF65" i="51" s="1"/>
  <c r="AB65" i="51"/>
  <c r="Z65" i="51"/>
  <c r="Y65" i="51"/>
  <c r="AF64" i="51"/>
  <c r="AD64" i="51"/>
  <c r="AC64" i="51"/>
  <c r="AE64" i="51" s="1"/>
  <c r="AB64" i="51"/>
  <c r="Y64" i="51"/>
  <c r="AC63" i="51"/>
  <c r="AE63" i="51" s="1"/>
  <c r="AF63" i="51" s="1"/>
  <c r="AB63" i="51"/>
  <c r="Y63" i="51"/>
  <c r="AF62" i="51"/>
  <c r="AD62" i="51"/>
  <c r="AC62" i="51"/>
  <c r="AE62" i="51" s="1"/>
  <c r="AB62" i="51"/>
  <c r="Y62" i="51"/>
  <c r="AC61" i="51"/>
  <c r="AE61" i="51" s="1"/>
  <c r="AF61" i="51" s="1"/>
  <c r="AB61" i="51"/>
  <c r="Y61" i="51"/>
  <c r="AF60" i="51"/>
  <c r="AD60" i="51"/>
  <c r="AC60" i="51"/>
  <c r="AE60" i="51" s="1"/>
  <c r="AB60" i="51"/>
  <c r="Y60" i="51"/>
  <c r="AC59" i="51"/>
  <c r="AE59" i="51" s="1"/>
  <c r="AF59" i="51" s="1"/>
  <c r="AB59" i="51"/>
  <c r="Y59" i="51"/>
  <c r="AC58" i="51"/>
  <c r="AE58" i="51" s="1"/>
  <c r="AF58" i="51" s="1"/>
  <c r="AB58" i="51"/>
  <c r="Y58" i="51"/>
  <c r="AC57" i="51"/>
  <c r="AE57" i="51" s="1"/>
  <c r="AF57" i="51" s="1"/>
  <c r="AB57" i="51"/>
  <c r="Y57" i="51"/>
  <c r="AC56" i="51"/>
  <c r="AE56" i="51" s="1"/>
  <c r="AF56" i="51" s="1"/>
  <c r="AB56" i="51"/>
  <c r="Y56" i="51"/>
  <c r="AC55" i="51"/>
  <c r="AE55" i="51" s="1"/>
  <c r="AF55" i="51" s="1"/>
  <c r="AB55" i="51"/>
  <c r="Y55" i="51"/>
  <c r="AC54" i="51"/>
  <c r="AE54" i="51" s="1"/>
  <c r="AF54" i="51" s="1"/>
  <c r="AB54" i="51"/>
  <c r="Y54" i="51"/>
  <c r="AC53" i="51"/>
  <c r="AE53" i="51" s="1"/>
  <c r="AF53" i="51" s="1"/>
  <c r="AB53" i="51"/>
  <c r="Y53" i="51"/>
  <c r="AC52" i="51"/>
  <c r="AE52" i="51" s="1"/>
  <c r="AF52" i="51" s="1"/>
  <c r="Z52" i="51"/>
  <c r="AB52" i="51" s="1"/>
  <c r="Y52" i="51"/>
  <c r="AD51" i="51"/>
  <c r="AC51" i="51"/>
  <c r="AE51" i="51" s="1"/>
  <c r="AF51" i="51" s="1"/>
  <c r="AB51" i="51"/>
  <c r="Y51" i="51"/>
  <c r="AD50" i="51"/>
  <c r="AC50" i="51"/>
  <c r="AE50" i="51" s="1"/>
  <c r="AF50" i="51" s="1"/>
  <c r="AB50" i="51"/>
  <c r="Y50" i="51"/>
  <c r="AD49" i="51"/>
  <c r="AC49" i="51"/>
  <c r="AE49" i="51" s="1"/>
  <c r="AF49" i="51" s="1"/>
  <c r="AB49" i="51"/>
  <c r="Y49" i="51"/>
  <c r="AD48" i="51"/>
  <c r="AC48" i="51"/>
  <c r="AE48" i="51" s="1"/>
  <c r="AF48" i="51" s="1"/>
  <c r="AB48" i="51"/>
  <c r="Y48" i="51"/>
  <c r="AD47" i="51"/>
  <c r="AC47" i="51"/>
  <c r="AE47" i="51" s="1"/>
  <c r="AF47" i="51" s="1"/>
  <c r="AB47" i="51"/>
  <c r="Y47" i="51"/>
  <c r="AD46" i="51"/>
  <c r="AC46" i="51"/>
  <c r="AE46" i="51" s="1"/>
  <c r="AF46" i="51" s="1"/>
  <c r="AB46" i="51"/>
  <c r="Y46" i="51"/>
  <c r="AD45" i="51"/>
  <c r="AC45" i="51"/>
  <c r="AE45" i="51" s="1"/>
  <c r="AF45" i="51" s="1"/>
  <c r="AB45" i="51"/>
  <c r="Y45" i="51"/>
  <c r="AF44" i="51"/>
  <c r="AD44" i="51"/>
  <c r="AC44" i="51"/>
  <c r="AE44" i="51" s="1"/>
  <c r="AB44" i="51"/>
  <c r="Y44" i="51"/>
  <c r="AD43" i="51"/>
  <c r="AC43" i="51"/>
  <c r="AE43" i="51" s="1"/>
  <c r="AF43" i="51" s="1"/>
  <c r="AB43" i="51"/>
  <c r="Y43" i="51"/>
  <c r="AD42" i="51"/>
  <c r="AC42" i="51"/>
  <c r="AE42" i="51" s="1"/>
  <c r="AF42" i="51" s="1"/>
  <c r="AB42" i="51"/>
  <c r="Y42" i="51"/>
  <c r="AD41" i="51"/>
  <c r="AC41" i="51"/>
  <c r="AE41" i="51" s="1"/>
  <c r="AF41" i="51" s="1"/>
  <c r="AB41" i="51"/>
  <c r="Y41" i="51"/>
  <c r="AF40" i="51"/>
  <c r="AD40" i="51"/>
  <c r="AC40" i="51"/>
  <c r="AE40" i="51" s="1"/>
  <c r="AB40" i="51"/>
  <c r="Z40" i="51"/>
  <c r="Y40" i="51"/>
  <c r="AF39" i="51"/>
  <c r="AD39" i="51"/>
  <c r="AC39" i="51"/>
  <c r="AE39" i="51" s="1"/>
  <c r="AB39" i="51"/>
  <c r="Y39" i="51"/>
  <c r="AE38" i="51"/>
  <c r="AF38" i="51" s="1"/>
  <c r="AC38" i="51"/>
  <c r="AD38" i="51" s="1"/>
  <c r="Z38" i="51"/>
  <c r="AB38" i="51" s="1"/>
  <c r="Y38" i="51"/>
  <c r="AD37" i="51"/>
  <c r="AC37" i="51"/>
  <c r="AE37" i="51" s="1"/>
  <c r="AF37" i="51" s="1"/>
  <c r="AB37" i="51"/>
  <c r="Y37" i="51"/>
  <c r="AF36" i="51"/>
  <c r="AD36" i="51"/>
  <c r="AC36" i="51"/>
  <c r="AE36" i="51" s="1"/>
  <c r="AB36" i="51"/>
  <c r="Y36" i="51"/>
  <c r="AD35" i="51"/>
  <c r="AC35" i="51"/>
  <c r="AE35" i="51" s="1"/>
  <c r="AF35" i="51" s="1"/>
  <c r="AB35" i="51"/>
  <c r="Y35" i="51"/>
  <c r="AD34" i="51"/>
  <c r="AC34" i="51"/>
  <c r="AE34" i="51" s="1"/>
  <c r="AF34" i="51" s="1"/>
  <c r="AB34" i="51"/>
  <c r="Z34" i="51"/>
  <c r="Y34" i="51"/>
  <c r="AC33" i="51"/>
  <c r="AD33" i="51" s="1"/>
  <c r="AB33" i="51"/>
  <c r="Y33" i="51"/>
  <c r="AF32" i="51"/>
  <c r="AD32" i="51"/>
  <c r="AC32" i="51"/>
  <c r="AE32" i="51" s="1"/>
  <c r="AB32" i="51"/>
  <c r="Y32" i="51"/>
  <c r="AC31" i="51"/>
  <c r="AD31" i="51" s="1"/>
  <c r="AB31" i="51"/>
  <c r="Y31" i="51"/>
  <c r="AF30" i="51"/>
  <c r="AD30" i="51"/>
  <c r="AC30" i="51"/>
  <c r="AE30" i="51" s="1"/>
  <c r="AB30" i="51"/>
  <c r="Y30" i="51"/>
  <c r="AC29" i="51"/>
  <c r="AD29" i="51" s="1"/>
  <c r="AB29" i="51"/>
  <c r="Y29" i="51"/>
  <c r="AC28" i="51"/>
  <c r="AD28" i="51" s="1"/>
  <c r="AB28" i="51"/>
  <c r="Y28" i="51"/>
  <c r="AC27" i="51"/>
  <c r="AD27" i="51" s="1"/>
  <c r="AB27" i="51"/>
  <c r="Y27" i="51"/>
  <c r="AC26" i="51"/>
  <c r="AD26" i="51" s="1"/>
  <c r="AB26" i="51"/>
  <c r="Y26" i="51"/>
  <c r="AC25" i="51"/>
  <c r="AD25" i="51" s="1"/>
  <c r="Z25" i="51"/>
  <c r="AB25" i="51" s="1"/>
  <c r="Y25" i="51"/>
  <c r="AD24" i="51"/>
  <c r="AC24" i="51"/>
  <c r="AE24" i="51" s="1"/>
  <c r="AF24" i="51" s="1"/>
  <c r="AB24" i="51"/>
  <c r="Y24" i="51"/>
  <c r="AF23" i="51"/>
  <c r="AD23" i="51"/>
  <c r="AC23" i="51"/>
  <c r="AE23" i="51" s="1"/>
  <c r="AB23" i="51"/>
  <c r="Y23" i="51"/>
  <c r="AD22" i="51"/>
  <c r="AC22" i="51"/>
  <c r="AE22" i="51" s="1"/>
  <c r="AF22" i="51" s="1"/>
  <c r="AB22" i="51"/>
  <c r="Y22" i="51"/>
  <c r="AD21" i="51"/>
  <c r="AC21" i="51"/>
  <c r="AE21" i="51" s="1"/>
  <c r="AF21" i="51" s="1"/>
  <c r="AB21" i="51"/>
  <c r="Y21" i="51"/>
  <c r="AF20" i="51"/>
  <c r="AD20" i="51"/>
  <c r="AC20" i="51"/>
  <c r="AE20" i="51" s="1"/>
  <c r="AB20" i="51"/>
  <c r="Y20" i="51"/>
  <c r="AD19" i="51"/>
  <c r="AC19" i="51"/>
  <c r="AE19" i="51" s="1"/>
  <c r="AF19" i="51" s="1"/>
  <c r="AB19" i="51"/>
  <c r="Y19" i="51"/>
  <c r="AD18" i="51"/>
  <c r="AC18" i="51"/>
  <c r="AE18" i="51" s="1"/>
  <c r="AF18" i="51" s="1"/>
  <c r="AB18" i="51"/>
  <c r="Y18" i="51"/>
  <c r="AD17" i="51"/>
  <c r="AC17" i="51"/>
  <c r="AE17" i="51" s="1"/>
  <c r="AF17" i="51" s="1"/>
  <c r="AB17" i="51"/>
  <c r="Y17" i="51"/>
  <c r="AD16" i="51"/>
  <c r="AC16" i="51"/>
  <c r="AE16" i="51" s="1"/>
  <c r="AF16" i="51" s="1"/>
  <c r="AB16" i="51"/>
  <c r="Y16" i="51"/>
  <c r="AD15" i="51"/>
  <c r="AC15" i="51"/>
  <c r="AE15" i="51" s="1"/>
  <c r="AF15" i="51" s="1"/>
  <c r="AB15" i="51"/>
  <c r="Y15" i="51"/>
  <c r="AF14" i="51"/>
  <c r="AD14" i="51"/>
  <c r="AC14" i="51"/>
  <c r="AE14" i="51" s="1"/>
  <c r="AB14" i="51"/>
  <c r="Y14" i="51"/>
  <c r="AD13" i="51"/>
  <c r="AC13" i="51"/>
  <c r="AE13" i="51" s="1"/>
  <c r="AF13" i="51" s="1"/>
  <c r="AB13" i="51"/>
  <c r="Y13" i="51"/>
  <c r="AD12" i="51"/>
  <c r="AC12" i="51"/>
  <c r="AE12" i="51" s="1"/>
  <c r="AF12" i="51" s="1"/>
  <c r="AB12" i="51"/>
  <c r="Z12" i="51"/>
  <c r="Y12" i="51"/>
  <c r="AC11" i="51"/>
  <c r="AD11" i="51" s="1"/>
  <c r="AB11" i="51"/>
  <c r="Y11" i="51"/>
  <c r="AF10" i="51"/>
  <c r="AD10" i="51"/>
  <c r="AC10" i="51"/>
  <c r="AE10" i="51" s="1"/>
  <c r="AB10" i="51"/>
  <c r="Y10" i="51"/>
  <c r="AC9" i="51"/>
  <c r="AD9" i="51" s="1"/>
  <c r="AB9" i="51"/>
  <c r="Y9" i="51"/>
  <c r="AC8" i="51"/>
  <c r="AD8" i="51" s="1"/>
  <c r="AB8" i="51"/>
  <c r="Y8" i="51"/>
  <c r="AF7" i="51"/>
  <c r="AD7" i="51"/>
  <c r="AC7" i="51"/>
  <c r="AB7" i="51"/>
  <c r="Y7" i="51"/>
  <c r="S6" i="53" l="1"/>
  <c r="T6" i="53" s="1"/>
  <c r="S5" i="53"/>
  <c r="AF103" i="53"/>
  <c r="AD103" i="53"/>
  <c r="AB103" i="53"/>
  <c r="AB103" i="52"/>
  <c r="AE103" i="52"/>
  <c r="AF103" i="52" s="1"/>
  <c r="Q6" i="52"/>
  <c r="R6" i="52" s="1"/>
  <c r="Q5" i="52"/>
  <c r="AE8" i="51"/>
  <c r="AF8" i="51" s="1"/>
  <c r="AE11" i="51"/>
  <c r="AF11" i="51" s="1"/>
  <c r="AE25" i="51"/>
  <c r="AF25" i="51" s="1"/>
  <c r="AE26" i="51"/>
  <c r="AF26" i="51" s="1"/>
  <c r="AE27" i="51"/>
  <c r="AF27" i="51" s="1"/>
  <c r="AE28" i="51"/>
  <c r="AF28" i="51" s="1"/>
  <c r="AE29" i="51"/>
  <c r="AF29" i="51" s="1"/>
  <c r="AE9" i="51"/>
  <c r="AF9" i="51" s="1"/>
  <c r="AE31" i="51"/>
  <c r="AF31" i="51" s="1"/>
  <c r="AE33" i="51"/>
  <c r="AF33" i="51" s="1"/>
  <c r="AD52" i="51"/>
  <c r="AD53" i="51"/>
  <c r="AD54" i="51"/>
  <c r="AD55" i="51"/>
  <c r="AD56" i="51"/>
  <c r="AD57" i="51"/>
  <c r="AD58" i="51"/>
  <c r="AD59" i="51"/>
  <c r="AD61" i="51"/>
  <c r="AD63" i="51"/>
  <c r="AD89" i="51"/>
  <c r="AD90" i="51"/>
  <c r="U6" i="53" l="1"/>
  <c r="V6" i="53" s="1"/>
  <c r="U5" i="53"/>
  <c r="S6" i="52"/>
  <c r="T6" i="52" s="1"/>
  <c r="S5" i="52"/>
  <c r="AA103" i="51"/>
  <c r="X103" i="51"/>
  <c r="W103" i="51"/>
  <c r="V103" i="51"/>
  <c r="T103" i="51"/>
  <c r="U103" i="51" s="1"/>
  <c r="P103" i="51"/>
  <c r="Q103" i="51" s="1"/>
  <c r="O103" i="51"/>
  <c r="M103" i="51"/>
  <c r="L103" i="51"/>
  <c r="K103" i="51"/>
  <c r="N103" i="51" s="1"/>
  <c r="H103" i="51"/>
  <c r="Y103" i="51" s="1"/>
  <c r="S102" i="51"/>
  <c r="R102" i="51"/>
  <c r="Q102" i="51"/>
  <c r="N102" i="51"/>
  <c r="S101" i="51"/>
  <c r="R101" i="51"/>
  <c r="Q101" i="51"/>
  <c r="N101" i="51"/>
  <c r="S100" i="51"/>
  <c r="R100" i="51"/>
  <c r="Q100" i="51"/>
  <c r="N100" i="51"/>
  <c r="R99" i="51"/>
  <c r="N99" i="51"/>
  <c r="S98" i="51"/>
  <c r="R98" i="51"/>
  <c r="Q98" i="51"/>
  <c r="N98" i="51"/>
  <c r="S97" i="51"/>
  <c r="R97" i="51"/>
  <c r="Q97" i="51"/>
  <c r="N97" i="51"/>
  <c r="S96" i="51"/>
  <c r="R96" i="51"/>
  <c r="Q96" i="51"/>
  <c r="N96" i="51"/>
  <c r="R95" i="51"/>
  <c r="N95" i="51"/>
  <c r="S94" i="51"/>
  <c r="R94" i="51"/>
  <c r="Q94" i="51"/>
  <c r="N94" i="51"/>
  <c r="R93" i="51"/>
  <c r="N93" i="51"/>
  <c r="S92" i="51"/>
  <c r="R92" i="51"/>
  <c r="Q92" i="51"/>
  <c r="N92" i="51"/>
  <c r="R91" i="51"/>
  <c r="N91" i="51"/>
  <c r="R90" i="51"/>
  <c r="S90" i="51" s="1"/>
  <c r="Q90" i="51"/>
  <c r="N90" i="51"/>
  <c r="S89" i="51"/>
  <c r="R89" i="51"/>
  <c r="Q89" i="51"/>
  <c r="N89" i="51"/>
  <c r="S88" i="51"/>
  <c r="R88" i="51"/>
  <c r="Q88" i="51"/>
  <c r="N88" i="51"/>
  <c r="S87" i="51"/>
  <c r="R87" i="51"/>
  <c r="Q87" i="51"/>
  <c r="N87" i="51"/>
  <c r="R86" i="51"/>
  <c r="N86" i="51"/>
  <c r="R85" i="51"/>
  <c r="N85" i="51"/>
  <c r="S84" i="51"/>
  <c r="R84" i="51"/>
  <c r="Q84" i="51"/>
  <c r="N84" i="51"/>
  <c r="S83" i="51"/>
  <c r="R83" i="51"/>
  <c r="Q83" i="51"/>
  <c r="N83" i="51"/>
  <c r="S82" i="51"/>
  <c r="R82" i="51"/>
  <c r="Q82" i="51"/>
  <c r="N82" i="51"/>
  <c r="S81" i="51"/>
  <c r="R81" i="51"/>
  <c r="Q81" i="51"/>
  <c r="N81" i="51"/>
  <c r="R80" i="51"/>
  <c r="N80" i="51"/>
  <c r="R79" i="51"/>
  <c r="R78" i="51"/>
  <c r="S78" i="51" s="1"/>
  <c r="Q78" i="51"/>
  <c r="N78" i="51"/>
  <c r="R77" i="51"/>
  <c r="N77" i="51"/>
  <c r="R76" i="51"/>
  <c r="N76" i="51"/>
  <c r="R75" i="51"/>
  <c r="S75" i="51" s="1"/>
  <c r="Q75" i="51"/>
  <c r="N75" i="51"/>
  <c r="R74" i="51"/>
  <c r="S74" i="51" s="1"/>
  <c r="Q74" i="51"/>
  <c r="N74" i="51"/>
  <c r="R73" i="51"/>
  <c r="S73" i="51" s="1"/>
  <c r="Q73" i="51"/>
  <c r="N73" i="51"/>
  <c r="R72" i="51"/>
  <c r="S72" i="51" s="1"/>
  <c r="Q72" i="51"/>
  <c r="N72" i="51"/>
  <c r="R71" i="51"/>
  <c r="S71" i="51" s="1"/>
  <c r="Q71" i="51"/>
  <c r="N71" i="51"/>
  <c r="R70" i="51"/>
  <c r="S70" i="51" s="1"/>
  <c r="Q70" i="51"/>
  <c r="N70" i="51"/>
  <c r="R69" i="51"/>
  <c r="N69" i="51"/>
  <c r="R68" i="51"/>
  <c r="S68" i="51" s="1"/>
  <c r="Q68" i="51"/>
  <c r="N68" i="51"/>
  <c r="R67" i="51"/>
  <c r="S67" i="51" s="1"/>
  <c r="Q67" i="51"/>
  <c r="N67" i="51"/>
  <c r="R66" i="51"/>
  <c r="S66" i="51" s="1"/>
  <c r="Q66" i="51"/>
  <c r="N66" i="51"/>
  <c r="S65" i="51"/>
  <c r="R65" i="51"/>
  <c r="Q65" i="51"/>
  <c r="N65" i="51"/>
  <c r="S64" i="51"/>
  <c r="R64" i="51"/>
  <c r="Q64" i="51"/>
  <c r="N64" i="51"/>
  <c r="R63" i="51"/>
  <c r="N63" i="51"/>
  <c r="R62" i="51"/>
  <c r="R61" i="51"/>
  <c r="S61" i="51" s="1"/>
  <c r="Q61" i="51"/>
  <c r="N61" i="51"/>
  <c r="R60" i="51"/>
  <c r="S60" i="51" s="1"/>
  <c r="Q60" i="51"/>
  <c r="N60" i="51"/>
  <c r="R59" i="51"/>
  <c r="S59" i="51" s="1"/>
  <c r="Q59" i="51"/>
  <c r="N59" i="51"/>
  <c r="R58" i="51"/>
  <c r="S58" i="51" s="1"/>
  <c r="Q58" i="51"/>
  <c r="N58" i="51"/>
  <c r="R57" i="51"/>
  <c r="S57" i="51" s="1"/>
  <c r="Q57" i="51"/>
  <c r="N57" i="51"/>
  <c r="R56" i="51"/>
  <c r="S56" i="51" s="1"/>
  <c r="Q56" i="51"/>
  <c r="N56" i="51"/>
  <c r="R55" i="51"/>
  <c r="S55" i="51" s="1"/>
  <c r="Q55" i="51"/>
  <c r="N55" i="51"/>
  <c r="R54" i="51"/>
  <c r="S54" i="51" s="1"/>
  <c r="Q54" i="51"/>
  <c r="N54" i="51"/>
  <c r="R53" i="51"/>
  <c r="S53" i="51" s="1"/>
  <c r="Q53" i="51"/>
  <c r="N53" i="51"/>
  <c r="S52" i="51"/>
  <c r="R52" i="51"/>
  <c r="Q52" i="51"/>
  <c r="N52" i="51"/>
  <c r="S51" i="51"/>
  <c r="R51" i="51"/>
  <c r="Q51" i="51"/>
  <c r="N51" i="51"/>
  <c r="S50" i="51"/>
  <c r="R50" i="51"/>
  <c r="Q50" i="51"/>
  <c r="N50" i="51"/>
  <c r="R49" i="51"/>
  <c r="N49" i="51"/>
  <c r="S48" i="51"/>
  <c r="R48" i="51"/>
  <c r="Q48" i="51"/>
  <c r="N48" i="51"/>
  <c r="S47" i="51"/>
  <c r="R47" i="51"/>
  <c r="Q47" i="51"/>
  <c r="N47" i="51"/>
  <c r="R46" i="51"/>
  <c r="N46" i="51"/>
  <c r="S45" i="51"/>
  <c r="R45" i="51"/>
  <c r="Q45" i="51"/>
  <c r="N45" i="51"/>
  <c r="R44" i="51"/>
  <c r="N44" i="51"/>
  <c r="S43" i="51"/>
  <c r="R43" i="51"/>
  <c r="Q43" i="51"/>
  <c r="N43" i="51"/>
  <c r="S42" i="51"/>
  <c r="R42" i="51"/>
  <c r="Q42" i="51"/>
  <c r="N42" i="51"/>
  <c r="R41" i="51"/>
  <c r="N41" i="51"/>
  <c r="S40" i="51"/>
  <c r="R40" i="51"/>
  <c r="Q40" i="51"/>
  <c r="N40" i="51"/>
  <c r="R39" i="51"/>
  <c r="N39" i="51"/>
  <c r="R38" i="51"/>
  <c r="S38" i="51" s="1"/>
  <c r="Q38" i="51"/>
  <c r="N38" i="51"/>
  <c r="R37" i="51"/>
  <c r="S37" i="51" s="1"/>
  <c r="Q37" i="51"/>
  <c r="N37" i="51"/>
  <c r="R36" i="51"/>
  <c r="S36" i="51" s="1"/>
  <c r="Q36" i="51"/>
  <c r="N36" i="51"/>
  <c r="R35" i="51"/>
  <c r="S35" i="51" s="1"/>
  <c r="Q35" i="51"/>
  <c r="N35" i="51"/>
  <c r="S34" i="51"/>
  <c r="R34" i="51"/>
  <c r="Q34" i="51"/>
  <c r="N34" i="51"/>
  <c r="S33" i="51"/>
  <c r="R33" i="51"/>
  <c r="Q33" i="51"/>
  <c r="N33" i="51"/>
  <c r="S32" i="51"/>
  <c r="R32" i="51"/>
  <c r="Q32" i="51"/>
  <c r="N32" i="51"/>
  <c r="S31" i="51"/>
  <c r="R31" i="51"/>
  <c r="Q31" i="51"/>
  <c r="N31" i="51"/>
  <c r="R30" i="51"/>
  <c r="R29" i="51"/>
  <c r="S29" i="51" s="1"/>
  <c r="Q29" i="51"/>
  <c r="N29" i="51"/>
  <c r="R28" i="51"/>
  <c r="N28" i="51"/>
  <c r="R27" i="51"/>
  <c r="S27" i="51" s="1"/>
  <c r="Q27" i="51"/>
  <c r="N27" i="51"/>
  <c r="R26" i="51"/>
  <c r="S26" i="51" s="1"/>
  <c r="Q26" i="51"/>
  <c r="N26" i="51"/>
  <c r="Z103" i="51"/>
  <c r="AB103" i="51" s="1"/>
  <c r="S25" i="51"/>
  <c r="R25" i="51"/>
  <c r="Q25" i="51"/>
  <c r="N25" i="51"/>
  <c r="S24" i="51"/>
  <c r="R24" i="51"/>
  <c r="Q24" i="51"/>
  <c r="N24" i="51"/>
  <c r="R23" i="51"/>
  <c r="N23" i="51"/>
  <c r="S22" i="51"/>
  <c r="R22" i="51"/>
  <c r="Q22" i="51"/>
  <c r="N22" i="51"/>
  <c r="S21" i="51"/>
  <c r="R21" i="51"/>
  <c r="Q21" i="51"/>
  <c r="N21" i="51"/>
  <c r="R20" i="51"/>
  <c r="N20" i="51"/>
  <c r="S19" i="51"/>
  <c r="R19" i="51"/>
  <c r="Q19" i="51"/>
  <c r="N19" i="51"/>
  <c r="S18" i="51"/>
  <c r="R18" i="51"/>
  <c r="Q18" i="51"/>
  <c r="N18" i="51"/>
  <c r="S17" i="51"/>
  <c r="R17" i="51"/>
  <c r="Q17" i="51"/>
  <c r="N17" i="51"/>
  <c r="S16" i="51"/>
  <c r="R16" i="51"/>
  <c r="Q16" i="51"/>
  <c r="N16" i="51"/>
  <c r="S15" i="51"/>
  <c r="R15" i="51"/>
  <c r="Q15" i="51"/>
  <c r="N15" i="51"/>
  <c r="R14" i="51"/>
  <c r="R13" i="51"/>
  <c r="S13" i="51" s="1"/>
  <c r="Q13" i="51"/>
  <c r="N13" i="51"/>
  <c r="R12" i="51"/>
  <c r="S12" i="51" s="1"/>
  <c r="Q12" i="51"/>
  <c r="N12" i="51"/>
  <c r="R11" i="51"/>
  <c r="S11" i="51" s="1"/>
  <c r="Q11" i="51"/>
  <c r="N11" i="51"/>
  <c r="R10" i="51"/>
  <c r="S10" i="51" s="1"/>
  <c r="Q10" i="51"/>
  <c r="N10" i="51"/>
  <c r="R9" i="51"/>
  <c r="S9" i="51" s="1"/>
  <c r="Q9" i="51"/>
  <c r="N9" i="51"/>
  <c r="R8" i="51"/>
  <c r="Q8" i="51"/>
  <c r="N8" i="51"/>
  <c r="N7" i="51"/>
  <c r="I6" i="51"/>
  <c r="J6" i="51" s="1"/>
  <c r="K6" i="51" s="1"/>
  <c r="H6" i="51"/>
  <c r="B6" i="51"/>
  <c r="C6" i="51" s="1"/>
  <c r="D6" i="51" s="1"/>
  <c r="E6" i="51" s="1"/>
  <c r="F6" i="51" s="1"/>
  <c r="W6" i="53" l="1"/>
  <c r="X6" i="53" s="1"/>
  <c r="Y6" i="53" s="1"/>
  <c r="Z6" i="53" s="1"/>
  <c r="Y4" i="53"/>
  <c r="U6" i="52"/>
  <c r="V6" i="52" s="1"/>
  <c r="U5" i="52"/>
  <c r="L6" i="51"/>
  <c r="M6" i="51" s="1"/>
  <c r="N6" i="51" s="1"/>
  <c r="O6" i="51" s="1"/>
  <c r="P6" i="51" s="1"/>
  <c r="N4" i="51"/>
  <c r="R103" i="51"/>
  <c r="S103" i="51" s="1"/>
  <c r="S8" i="51"/>
  <c r="AC103" i="51"/>
  <c r="AD103" i="51" s="1"/>
  <c r="AF102" i="50"/>
  <c r="AD102" i="50"/>
  <c r="AC102" i="50"/>
  <c r="AE102" i="50" s="1"/>
  <c r="AB102" i="50"/>
  <c r="Y102" i="50"/>
  <c r="AC101" i="50"/>
  <c r="AD101" i="50" s="1"/>
  <c r="AB101" i="50"/>
  <c r="Y101" i="50"/>
  <c r="AC100" i="50"/>
  <c r="AD100" i="50" s="1"/>
  <c r="AB100" i="50"/>
  <c r="Y100" i="50"/>
  <c r="AC99" i="50"/>
  <c r="AD99" i="50" s="1"/>
  <c r="AB99" i="50"/>
  <c r="Y99" i="50"/>
  <c r="AF98" i="50"/>
  <c r="AD98" i="50"/>
  <c r="AC98" i="50"/>
  <c r="AE98" i="50" s="1"/>
  <c r="AB98" i="50"/>
  <c r="Y98" i="50"/>
  <c r="AC97" i="50"/>
  <c r="AD97" i="50" s="1"/>
  <c r="AB97" i="50"/>
  <c r="Y97" i="50"/>
  <c r="AD96" i="50"/>
  <c r="AC96" i="50"/>
  <c r="AE96" i="50" s="1"/>
  <c r="AF96" i="50" s="1"/>
  <c r="AB96" i="50"/>
  <c r="Y96" i="50"/>
  <c r="AF95" i="50"/>
  <c r="AD95" i="50"/>
  <c r="AC95" i="50"/>
  <c r="AE95" i="50" s="1"/>
  <c r="AB95" i="50"/>
  <c r="Y95" i="50"/>
  <c r="AD94" i="50"/>
  <c r="AC94" i="50"/>
  <c r="AE94" i="50" s="1"/>
  <c r="AF94" i="50" s="1"/>
  <c r="AB94" i="50"/>
  <c r="Y94" i="50"/>
  <c r="AF93" i="50"/>
  <c r="AD93" i="50"/>
  <c r="AC93" i="50"/>
  <c r="AE93" i="50" s="1"/>
  <c r="AB93" i="50"/>
  <c r="Y93" i="50"/>
  <c r="AD92" i="50"/>
  <c r="AC92" i="50"/>
  <c r="AE92" i="50" s="1"/>
  <c r="AF92" i="50" s="1"/>
  <c r="AB92" i="50"/>
  <c r="Y92" i="50"/>
  <c r="AD91" i="50"/>
  <c r="AC91" i="50"/>
  <c r="AE91" i="50" s="1"/>
  <c r="AF91" i="50" s="1"/>
  <c r="AB91" i="50"/>
  <c r="Z91" i="50"/>
  <c r="Y91" i="50"/>
  <c r="AC90" i="50"/>
  <c r="AE90" i="50" s="1"/>
  <c r="AF90" i="50" s="1"/>
  <c r="AB90" i="50"/>
  <c r="Y90" i="50"/>
  <c r="AC89" i="50"/>
  <c r="AE89" i="50" s="1"/>
  <c r="AF89" i="50" s="1"/>
  <c r="Z89" i="50"/>
  <c r="AB89" i="50" s="1"/>
  <c r="Y89" i="50"/>
  <c r="AD88" i="50"/>
  <c r="AC88" i="50"/>
  <c r="AE88" i="50" s="1"/>
  <c r="AF88" i="50" s="1"/>
  <c r="AB88" i="50"/>
  <c r="Y88" i="50"/>
  <c r="AD87" i="50"/>
  <c r="AC87" i="50"/>
  <c r="AE87" i="50" s="1"/>
  <c r="AF87" i="50" s="1"/>
  <c r="AB87" i="50"/>
  <c r="Y87" i="50"/>
  <c r="AF86" i="50"/>
  <c r="AD86" i="50"/>
  <c r="AC86" i="50"/>
  <c r="AE86" i="50" s="1"/>
  <c r="AB86" i="50"/>
  <c r="Y86" i="50"/>
  <c r="AF85" i="50"/>
  <c r="AD85" i="50"/>
  <c r="AC85" i="50"/>
  <c r="AE85" i="50" s="1"/>
  <c r="AB85" i="50"/>
  <c r="Y85" i="50"/>
  <c r="AD84" i="50"/>
  <c r="AC84" i="50"/>
  <c r="AE84" i="50" s="1"/>
  <c r="AF84" i="50" s="1"/>
  <c r="AB84" i="50"/>
  <c r="Y84" i="50"/>
  <c r="AD83" i="50"/>
  <c r="AC83" i="50"/>
  <c r="AE83" i="50" s="1"/>
  <c r="AF83" i="50" s="1"/>
  <c r="AB83" i="50"/>
  <c r="Y83" i="50"/>
  <c r="AF82" i="50"/>
  <c r="AD82" i="50"/>
  <c r="AC82" i="50"/>
  <c r="AE82" i="50" s="1"/>
  <c r="AB82" i="50"/>
  <c r="Y82" i="50"/>
  <c r="AD81" i="50"/>
  <c r="AC81" i="50"/>
  <c r="AE81" i="50" s="1"/>
  <c r="AF81" i="50" s="1"/>
  <c r="AB81" i="50"/>
  <c r="Y81" i="50"/>
  <c r="AF80" i="50"/>
  <c r="AD80" i="50"/>
  <c r="AC80" i="50"/>
  <c r="AE80" i="50" s="1"/>
  <c r="AB80" i="50"/>
  <c r="Y80" i="50"/>
  <c r="AF79" i="50"/>
  <c r="AD79" i="50"/>
  <c r="AC79" i="50"/>
  <c r="AE79" i="50" s="1"/>
  <c r="AB79" i="50"/>
  <c r="Y79" i="50"/>
  <c r="AD78" i="50"/>
  <c r="AC78" i="50"/>
  <c r="AE78" i="50" s="1"/>
  <c r="AF78" i="50" s="1"/>
  <c r="AB78" i="50"/>
  <c r="Y78" i="50"/>
  <c r="AF77" i="50"/>
  <c r="AD77" i="50"/>
  <c r="AC77" i="50"/>
  <c r="AE77" i="50" s="1"/>
  <c r="AB77" i="50"/>
  <c r="Y77" i="50"/>
  <c r="AD76" i="50"/>
  <c r="AC76" i="50"/>
  <c r="AE76" i="50" s="1"/>
  <c r="AF76" i="50" s="1"/>
  <c r="AB76" i="50"/>
  <c r="Y76" i="50"/>
  <c r="AF75" i="50"/>
  <c r="AD75" i="50"/>
  <c r="AC75" i="50"/>
  <c r="AE75" i="50" s="1"/>
  <c r="AB75" i="50"/>
  <c r="Y75" i="50"/>
  <c r="AD74" i="50"/>
  <c r="AC74" i="50"/>
  <c r="AE74" i="50" s="1"/>
  <c r="AF74" i="50" s="1"/>
  <c r="AB74" i="50"/>
  <c r="Y74" i="50"/>
  <c r="AD73" i="50"/>
  <c r="AC73" i="50"/>
  <c r="AE73" i="50" s="1"/>
  <c r="AF73" i="50" s="1"/>
  <c r="AB73" i="50"/>
  <c r="Y73" i="50"/>
  <c r="AD72" i="50"/>
  <c r="AC72" i="50"/>
  <c r="AE72" i="50" s="1"/>
  <c r="AF72" i="50" s="1"/>
  <c r="AB72" i="50"/>
  <c r="Y72" i="50"/>
  <c r="AD71" i="50"/>
  <c r="AC71" i="50"/>
  <c r="AE71" i="50" s="1"/>
  <c r="AF71" i="50" s="1"/>
  <c r="AB71" i="50"/>
  <c r="Y71" i="50"/>
  <c r="AD70" i="50"/>
  <c r="AC70" i="50"/>
  <c r="AE70" i="50" s="1"/>
  <c r="AF70" i="50" s="1"/>
  <c r="AB70" i="50"/>
  <c r="Y70" i="50"/>
  <c r="AF69" i="50"/>
  <c r="AD69" i="50"/>
  <c r="AC69" i="50"/>
  <c r="AE69" i="50" s="1"/>
  <c r="AB69" i="50"/>
  <c r="Y69" i="50"/>
  <c r="AD68" i="50"/>
  <c r="AC68" i="50"/>
  <c r="AE68" i="50" s="1"/>
  <c r="AF68" i="50" s="1"/>
  <c r="AB68" i="50"/>
  <c r="Y68" i="50"/>
  <c r="AF67" i="50"/>
  <c r="AD67" i="50"/>
  <c r="AC67" i="50"/>
  <c r="AE67" i="50" s="1"/>
  <c r="AB67" i="50"/>
  <c r="Y67" i="50"/>
  <c r="AD66" i="50"/>
  <c r="AC66" i="50"/>
  <c r="AE66" i="50" s="1"/>
  <c r="AF66" i="50" s="1"/>
  <c r="AB66" i="50"/>
  <c r="Y66" i="50"/>
  <c r="AD65" i="50"/>
  <c r="AC65" i="50"/>
  <c r="AE65" i="50" s="1"/>
  <c r="AF65" i="50" s="1"/>
  <c r="AB65" i="50"/>
  <c r="Z65" i="50"/>
  <c r="Y65" i="50"/>
  <c r="AF64" i="50"/>
  <c r="AD64" i="50"/>
  <c r="AC64" i="50"/>
  <c r="AE64" i="50" s="1"/>
  <c r="AB64" i="50"/>
  <c r="Y64" i="50"/>
  <c r="AC63" i="50"/>
  <c r="AE63" i="50" s="1"/>
  <c r="AF63" i="50" s="1"/>
  <c r="AB63" i="50"/>
  <c r="Y63" i="50"/>
  <c r="AF62" i="50"/>
  <c r="AD62" i="50"/>
  <c r="AC62" i="50"/>
  <c r="AE62" i="50" s="1"/>
  <c r="AB62" i="50"/>
  <c r="Y62" i="50"/>
  <c r="AC61" i="50"/>
  <c r="AE61" i="50" s="1"/>
  <c r="AF61" i="50" s="1"/>
  <c r="AB61" i="50"/>
  <c r="Y61" i="50"/>
  <c r="AF60" i="50"/>
  <c r="AD60" i="50"/>
  <c r="AC60" i="50"/>
  <c r="AE60" i="50" s="1"/>
  <c r="AB60" i="50"/>
  <c r="Y60" i="50"/>
  <c r="AC59" i="50"/>
  <c r="AE59" i="50" s="1"/>
  <c r="AF59" i="50" s="1"/>
  <c r="AB59" i="50"/>
  <c r="Y59" i="50"/>
  <c r="AC58" i="50"/>
  <c r="AE58" i="50" s="1"/>
  <c r="AF58" i="50" s="1"/>
  <c r="AB58" i="50"/>
  <c r="Y58" i="50"/>
  <c r="AC57" i="50"/>
  <c r="AE57" i="50" s="1"/>
  <c r="AF57" i="50" s="1"/>
  <c r="AB57" i="50"/>
  <c r="Y57" i="50"/>
  <c r="AC56" i="50"/>
  <c r="AE56" i="50" s="1"/>
  <c r="AF56" i="50" s="1"/>
  <c r="AB56" i="50"/>
  <c r="Y56" i="50"/>
  <c r="AC55" i="50"/>
  <c r="AE55" i="50" s="1"/>
  <c r="AF55" i="50" s="1"/>
  <c r="AB55" i="50"/>
  <c r="Y55" i="50"/>
  <c r="AC54" i="50"/>
  <c r="AE54" i="50" s="1"/>
  <c r="AF54" i="50" s="1"/>
  <c r="AB54" i="50"/>
  <c r="Y54" i="50"/>
  <c r="AC53" i="50"/>
  <c r="AE53" i="50" s="1"/>
  <c r="AF53" i="50" s="1"/>
  <c r="AB53" i="50"/>
  <c r="Y53" i="50"/>
  <c r="AC52" i="50"/>
  <c r="AE52" i="50" s="1"/>
  <c r="AF52" i="50" s="1"/>
  <c r="Z52" i="50"/>
  <c r="AB52" i="50" s="1"/>
  <c r="Y52" i="50"/>
  <c r="AD51" i="50"/>
  <c r="AC51" i="50"/>
  <c r="AE51" i="50" s="1"/>
  <c r="AF51" i="50" s="1"/>
  <c r="AB51" i="50"/>
  <c r="Y51" i="50"/>
  <c r="AD50" i="50"/>
  <c r="AC50" i="50"/>
  <c r="AE50" i="50" s="1"/>
  <c r="AF50" i="50" s="1"/>
  <c r="AB50" i="50"/>
  <c r="Y50" i="50"/>
  <c r="AD49" i="50"/>
  <c r="AC49" i="50"/>
  <c r="AE49" i="50" s="1"/>
  <c r="AF49" i="50" s="1"/>
  <c r="AB49" i="50"/>
  <c r="Y49" i="50"/>
  <c r="AD48" i="50"/>
  <c r="AC48" i="50"/>
  <c r="AE48" i="50" s="1"/>
  <c r="AF48" i="50" s="1"/>
  <c r="AB48" i="50"/>
  <c r="Y48" i="50"/>
  <c r="AD47" i="50"/>
  <c r="AC47" i="50"/>
  <c r="AE47" i="50" s="1"/>
  <c r="AF47" i="50" s="1"/>
  <c r="AB47" i="50"/>
  <c r="Y47" i="50"/>
  <c r="AD46" i="50"/>
  <c r="AC46" i="50"/>
  <c r="AE46" i="50" s="1"/>
  <c r="AF46" i="50" s="1"/>
  <c r="AB46" i="50"/>
  <c r="Y46" i="50"/>
  <c r="AD45" i="50"/>
  <c r="AC45" i="50"/>
  <c r="AE45" i="50" s="1"/>
  <c r="AF45" i="50" s="1"/>
  <c r="AB45" i="50"/>
  <c r="Y45" i="50"/>
  <c r="AF44" i="50"/>
  <c r="AD44" i="50"/>
  <c r="AC44" i="50"/>
  <c r="AE44" i="50" s="1"/>
  <c r="AB44" i="50"/>
  <c r="Y44" i="50"/>
  <c r="AD43" i="50"/>
  <c r="AC43" i="50"/>
  <c r="AE43" i="50" s="1"/>
  <c r="AF43" i="50" s="1"/>
  <c r="AB43" i="50"/>
  <c r="Y43" i="50"/>
  <c r="AD42" i="50"/>
  <c r="AC42" i="50"/>
  <c r="AE42" i="50" s="1"/>
  <c r="AF42" i="50" s="1"/>
  <c r="AB42" i="50"/>
  <c r="Y42" i="50"/>
  <c r="AD41" i="50"/>
  <c r="AC41" i="50"/>
  <c r="AE41" i="50" s="1"/>
  <c r="AF41" i="50" s="1"/>
  <c r="AB41" i="50"/>
  <c r="Y41" i="50"/>
  <c r="AF40" i="50"/>
  <c r="AD40" i="50"/>
  <c r="AC40" i="50"/>
  <c r="AE40" i="50" s="1"/>
  <c r="AB40" i="50"/>
  <c r="Y40" i="50"/>
  <c r="AF39" i="50"/>
  <c r="AD39" i="50"/>
  <c r="AC39" i="50"/>
  <c r="AE39" i="50" s="1"/>
  <c r="AB39" i="50"/>
  <c r="Y39" i="50"/>
  <c r="AD38" i="50"/>
  <c r="AC38" i="50"/>
  <c r="AE38" i="50" s="1"/>
  <c r="AF38" i="50" s="1"/>
  <c r="AB38" i="50"/>
  <c r="Z38" i="50"/>
  <c r="Y38" i="50"/>
  <c r="AE37" i="50"/>
  <c r="AF37" i="50" s="1"/>
  <c r="AC37" i="50"/>
  <c r="AD37" i="50" s="1"/>
  <c r="AB37" i="50"/>
  <c r="Y37" i="50"/>
  <c r="AF36" i="50"/>
  <c r="AD36" i="50"/>
  <c r="AC36" i="50"/>
  <c r="AE36" i="50" s="1"/>
  <c r="AB36" i="50"/>
  <c r="Y36" i="50"/>
  <c r="AE35" i="50"/>
  <c r="AF35" i="50" s="1"/>
  <c r="AC35" i="50"/>
  <c r="AD35" i="50" s="1"/>
  <c r="AB35" i="50"/>
  <c r="Y35" i="50"/>
  <c r="AE34" i="50"/>
  <c r="AF34" i="50" s="1"/>
  <c r="AC34" i="50"/>
  <c r="AD34" i="50" s="1"/>
  <c r="Z34" i="50"/>
  <c r="AB34" i="50" s="1"/>
  <c r="Y34" i="50"/>
  <c r="AD33" i="50"/>
  <c r="AC33" i="50"/>
  <c r="AE33" i="50" s="1"/>
  <c r="AF33" i="50" s="1"/>
  <c r="AB33" i="50"/>
  <c r="Y33" i="50"/>
  <c r="AF32" i="50"/>
  <c r="AD32" i="50"/>
  <c r="AC32" i="50"/>
  <c r="AE32" i="50" s="1"/>
  <c r="AB32" i="50"/>
  <c r="Y32" i="50"/>
  <c r="AD31" i="50"/>
  <c r="AC31" i="50"/>
  <c r="AE31" i="50" s="1"/>
  <c r="AF31" i="50" s="1"/>
  <c r="AB31" i="50"/>
  <c r="Y31" i="50"/>
  <c r="AF30" i="50"/>
  <c r="AD30" i="50"/>
  <c r="AC30" i="50"/>
  <c r="AE30" i="50" s="1"/>
  <c r="AB30" i="50"/>
  <c r="Y30" i="50"/>
  <c r="AD29" i="50"/>
  <c r="AC29" i="50"/>
  <c r="AE29" i="50" s="1"/>
  <c r="AF29" i="50" s="1"/>
  <c r="AB29" i="50"/>
  <c r="Y29" i="50"/>
  <c r="AD28" i="50"/>
  <c r="AC28" i="50"/>
  <c r="AE28" i="50" s="1"/>
  <c r="AF28" i="50" s="1"/>
  <c r="AB28" i="50"/>
  <c r="Y28" i="50"/>
  <c r="AD27" i="50"/>
  <c r="AC27" i="50"/>
  <c r="AE27" i="50" s="1"/>
  <c r="AF27" i="50" s="1"/>
  <c r="AB27" i="50"/>
  <c r="Y27" i="50"/>
  <c r="AD26" i="50"/>
  <c r="AC26" i="50"/>
  <c r="AE26" i="50" s="1"/>
  <c r="AF26" i="50" s="1"/>
  <c r="AB26" i="50"/>
  <c r="Y26" i="50"/>
  <c r="AD25" i="50"/>
  <c r="AC25" i="50"/>
  <c r="AE25" i="50" s="1"/>
  <c r="AF25" i="50" s="1"/>
  <c r="AB25" i="50"/>
  <c r="Z25" i="50"/>
  <c r="Y25" i="50"/>
  <c r="AC24" i="50"/>
  <c r="AD24" i="50" s="1"/>
  <c r="AB24" i="50"/>
  <c r="Y24" i="50"/>
  <c r="AF23" i="50"/>
  <c r="AD23" i="50"/>
  <c r="AC23" i="50"/>
  <c r="AE23" i="50" s="1"/>
  <c r="AB23" i="50"/>
  <c r="Y23" i="50"/>
  <c r="AC22" i="50"/>
  <c r="AD22" i="50" s="1"/>
  <c r="AB22" i="50"/>
  <c r="Y22" i="50"/>
  <c r="AC21" i="50"/>
  <c r="AD21" i="50" s="1"/>
  <c r="AB21" i="50"/>
  <c r="Y21" i="50"/>
  <c r="AF20" i="50"/>
  <c r="AD20" i="50"/>
  <c r="AC20" i="50"/>
  <c r="AE20" i="50" s="1"/>
  <c r="AB20" i="50"/>
  <c r="Y20" i="50"/>
  <c r="AC19" i="50"/>
  <c r="AD19" i="50" s="1"/>
  <c r="AB19" i="50"/>
  <c r="Y19" i="50"/>
  <c r="AC18" i="50"/>
  <c r="AD18" i="50" s="1"/>
  <c r="AB18" i="50"/>
  <c r="Y18" i="50"/>
  <c r="AC17" i="50"/>
  <c r="AD17" i="50" s="1"/>
  <c r="AB17" i="50"/>
  <c r="Y17" i="50"/>
  <c r="AC16" i="50"/>
  <c r="AD16" i="50" s="1"/>
  <c r="AB16" i="50"/>
  <c r="Y16" i="50"/>
  <c r="AC15" i="50"/>
  <c r="AD15" i="50" s="1"/>
  <c r="AB15" i="50"/>
  <c r="Y15" i="50"/>
  <c r="AF14" i="50"/>
  <c r="AD14" i="50"/>
  <c r="AC14" i="50"/>
  <c r="AE14" i="50" s="1"/>
  <c r="AB14" i="50"/>
  <c r="Y14" i="50"/>
  <c r="AC13" i="50"/>
  <c r="AD13" i="50" s="1"/>
  <c r="AB13" i="50"/>
  <c r="Y13" i="50"/>
  <c r="AC12" i="50"/>
  <c r="AD12" i="50" s="1"/>
  <c r="AB12" i="50"/>
  <c r="Y12" i="50"/>
  <c r="AC11" i="50"/>
  <c r="AD11" i="50" s="1"/>
  <c r="AB11" i="50"/>
  <c r="Y11" i="50"/>
  <c r="AF10" i="50"/>
  <c r="AD10" i="50"/>
  <c r="AC10" i="50"/>
  <c r="AE10" i="50" s="1"/>
  <c r="AB10" i="50"/>
  <c r="Y10" i="50"/>
  <c r="AC9" i="50"/>
  <c r="AD9" i="50" s="1"/>
  <c r="AB9" i="50"/>
  <c r="Y9" i="50"/>
  <c r="AC8" i="50"/>
  <c r="AD8" i="50" s="1"/>
  <c r="AB8" i="50"/>
  <c r="Y8" i="50"/>
  <c r="AF7" i="50"/>
  <c r="AD7" i="50"/>
  <c r="AC7" i="50"/>
  <c r="AB7" i="50"/>
  <c r="Y7" i="50"/>
  <c r="AA6" i="53" l="1"/>
  <c r="AA5" i="53"/>
  <c r="W6" i="52"/>
  <c r="X6" i="52" s="1"/>
  <c r="Y6" i="52" s="1"/>
  <c r="Z6" i="52" s="1"/>
  <c r="Y4" i="52"/>
  <c r="AE103" i="51"/>
  <c r="AF103" i="51" s="1"/>
  <c r="Q6" i="51"/>
  <c r="R6" i="51" s="1"/>
  <c r="Q5" i="51"/>
  <c r="AE8" i="50"/>
  <c r="AF8" i="50" s="1"/>
  <c r="AE9" i="50"/>
  <c r="AF9" i="50" s="1"/>
  <c r="AE11" i="50"/>
  <c r="AF11" i="50" s="1"/>
  <c r="AE12" i="50"/>
  <c r="AF12" i="50" s="1"/>
  <c r="AE13" i="50"/>
  <c r="AF13" i="50" s="1"/>
  <c r="AE15" i="50"/>
  <c r="AF15" i="50" s="1"/>
  <c r="AE16" i="50"/>
  <c r="AF16" i="50" s="1"/>
  <c r="AE17" i="50"/>
  <c r="AF17" i="50" s="1"/>
  <c r="AE18" i="50"/>
  <c r="AF18" i="50" s="1"/>
  <c r="AE19" i="50"/>
  <c r="AF19" i="50" s="1"/>
  <c r="AE21" i="50"/>
  <c r="AF21" i="50" s="1"/>
  <c r="AE22" i="50"/>
  <c r="AF22" i="50" s="1"/>
  <c r="AE24" i="50"/>
  <c r="AF24" i="50" s="1"/>
  <c r="AD52" i="50"/>
  <c r="AD53" i="50"/>
  <c r="AD54" i="50"/>
  <c r="AD55" i="50"/>
  <c r="AD56" i="50"/>
  <c r="AD57" i="50"/>
  <c r="AD58" i="50"/>
  <c r="AD59" i="50"/>
  <c r="AD61" i="50"/>
  <c r="AD63" i="50"/>
  <c r="AD89" i="50"/>
  <c r="AD90" i="50"/>
  <c r="AE97" i="50"/>
  <c r="AF97" i="50" s="1"/>
  <c r="AE99" i="50"/>
  <c r="AF99" i="50" s="1"/>
  <c r="AE100" i="50"/>
  <c r="AF100" i="50" s="1"/>
  <c r="AE101" i="50"/>
  <c r="AF101" i="50" s="1"/>
  <c r="AB6" i="53" l="1"/>
  <c r="AC6" i="53" s="1"/>
  <c r="AF5" i="53"/>
  <c r="AB5" i="53"/>
  <c r="AA6" i="52"/>
  <c r="AA5" i="52"/>
  <c r="S5" i="51"/>
  <c r="S6" i="51"/>
  <c r="T6" i="51" s="1"/>
  <c r="E6" i="50"/>
  <c r="AA103" i="50"/>
  <c r="X103" i="50"/>
  <c r="W103" i="50"/>
  <c r="V103" i="50"/>
  <c r="T103" i="50"/>
  <c r="U103" i="50" s="1"/>
  <c r="P103" i="50"/>
  <c r="Q103" i="50" s="1"/>
  <c r="O103" i="50"/>
  <c r="M103" i="50"/>
  <c r="L103" i="50"/>
  <c r="K103" i="50"/>
  <c r="N103" i="50" s="1"/>
  <c r="H103" i="50"/>
  <c r="Y103" i="50" s="1"/>
  <c r="S102" i="50"/>
  <c r="R102" i="50"/>
  <c r="Q102" i="50"/>
  <c r="N102" i="50"/>
  <c r="S101" i="50"/>
  <c r="R101" i="50"/>
  <c r="Q101" i="50"/>
  <c r="N101" i="50"/>
  <c r="S100" i="50"/>
  <c r="R100" i="50"/>
  <c r="Q100" i="50"/>
  <c r="N100" i="50"/>
  <c r="R99" i="50"/>
  <c r="N99" i="50"/>
  <c r="S98" i="50"/>
  <c r="R98" i="50"/>
  <c r="Q98" i="50"/>
  <c r="N98" i="50"/>
  <c r="S97" i="50"/>
  <c r="R97" i="50"/>
  <c r="Q97" i="50"/>
  <c r="N97" i="50"/>
  <c r="S96" i="50"/>
  <c r="R96" i="50"/>
  <c r="Q96" i="50"/>
  <c r="N96" i="50"/>
  <c r="R95" i="50"/>
  <c r="N95" i="50"/>
  <c r="S94" i="50"/>
  <c r="R94" i="50"/>
  <c r="Q94" i="50"/>
  <c r="N94" i="50"/>
  <c r="R93" i="50"/>
  <c r="N93" i="50"/>
  <c r="S92" i="50"/>
  <c r="R92" i="50"/>
  <c r="Q92" i="50"/>
  <c r="N92" i="50"/>
  <c r="R91" i="50"/>
  <c r="N91" i="50"/>
  <c r="R90" i="50"/>
  <c r="S90" i="50" s="1"/>
  <c r="Q90" i="50"/>
  <c r="N90" i="50"/>
  <c r="S89" i="50"/>
  <c r="R89" i="50"/>
  <c r="Q89" i="50"/>
  <c r="N89" i="50"/>
  <c r="S88" i="50"/>
  <c r="R88" i="50"/>
  <c r="Q88" i="50"/>
  <c r="N88" i="50"/>
  <c r="S87" i="50"/>
  <c r="R87" i="50"/>
  <c r="Q87" i="50"/>
  <c r="N87" i="50"/>
  <c r="R86" i="50"/>
  <c r="N86" i="50"/>
  <c r="R85" i="50"/>
  <c r="N85" i="50"/>
  <c r="S84" i="50"/>
  <c r="R84" i="50"/>
  <c r="Q84" i="50"/>
  <c r="N84" i="50"/>
  <c r="S83" i="50"/>
  <c r="R83" i="50"/>
  <c r="Q83" i="50"/>
  <c r="N83" i="50"/>
  <c r="S82" i="50"/>
  <c r="R82" i="50"/>
  <c r="Q82" i="50"/>
  <c r="N82" i="50"/>
  <c r="S81" i="50"/>
  <c r="R81" i="50"/>
  <c r="Q81" i="50"/>
  <c r="N81" i="50"/>
  <c r="R80" i="50"/>
  <c r="N80" i="50"/>
  <c r="R79" i="50"/>
  <c r="R78" i="50"/>
  <c r="S78" i="50" s="1"/>
  <c r="Q78" i="50"/>
  <c r="N78" i="50"/>
  <c r="R77" i="50"/>
  <c r="N77" i="50"/>
  <c r="R76" i="50"/>
  <c r="N76" i="50"/>
  <c r="R75" i="50"/>
  <c r="S75" i="50" s="1"/>
  <c r="Q75" i="50"/>
  <c r="N75" i="50"/>
  <c r="R74" i="50"/>
  <c r="S74" i="50" s="1"/>
  <c r="Q74" i="50"/>
  <c r="N74" i="50"/>
  <c r="R73" i="50"/>
  <c r="S73" i="50" s="1"/>
  <c r="Q73" i="50"/>
  <c r="N73" i="50"/>
  <c r="R72" i="50"/>
  <c r="S72" i="50" s="1"/>
  <c r="Q72" i="50"/>
  <c r="N72" i="50"/>
  <c r="R71" i="50"/>
  <c r="S71" i="50" s="1"/>
  <c r="Q71" i="50"/>
  <c r="N71" i="50"/>
  <c r="R70" i="50"/>
  <c r="S70" i="50" s="1"/>
  <c r="Q70" i="50"/>
  <c r="N70" i="50"/>
  <c r="R69" i="50"/>
  <c r="N69" i="50"/>
  <c r="R68" i="50"/>
  <c r="S68" i="50" s="1"/>
  <c r="Q68" i="50"/>
  <c r="N68" i="50"/>
  <c r="R67" i="50"/>
  <c r="S67" i="50" s="1"/>
  <c r="Q67" i="50"/>
  <c r="N67" i="50"/>
  <c r="R66" i="50"/>
  <c r="S66" i="50" s="1"/>
  <c r="Q66" i="50"/>
  <c r="N66" i="50"/>
  <c r="S65" i="50"/>
  <c r="R65" i="50"/>
  <c r="Q65" i="50"/>
  <c r="N65" i="50"/>
  <c r="S64" i="50"/>
  <c r="R64" i="50"/>
  <c r="Q64" i="50"/>
  <c r="N64" i="50"/>
  <c r="R63" i="50"/>
  <c r="N63" i="50"/>
  <c r="R62" i="50"/>
  <c r="R61" i="50"/>
  <c r="S61" i="50" s="1"/>
  <c r="Q61" i="50"/>
  <c r="N61" i="50"/>
  <c r="R60" i="50"/>
  <c r="S60" i="50" s="1"/>
  <c r="Q60" i="50"/>
  <c r="N60" i="50"/>
  <c r="R59" i="50"/>
  <c r="S59" i="50" s="1"/>
  <c r="Q59" i="50"/>
  <c r="N59" i="50"/>
  <c r="R58" i="50"/>
  <c r="S58" i="50" s="1"/>
  <c r="Q58" i="50"/>
  <c r="N58" i="50"/>
  <c r="R57" i="50"/>
  <c r="S57" i="50" s="1"/>
  <c r="Q57" i="50"/>
  <c r="N57" i="50"/>
  <c r="R56" i="50"/>
  <c r="S56" i="50" s="1"/>
  <c r="Q56" i="50"/>
  <c r="N56" i="50"/>
  <c r="R55" i="50"/>
  <c r="S55" i="50" s="1"/>
  <c r="Q55" i="50"/>
  <c r="N55" i="50"/>
  <c r="R54" i="50"/>
  <c r="S54" i="50" s="1"/>
  <c r="Q54" i="50"/>
  <c r="N54" i="50"/>
  <c r="R53" i="50"/>
  <c r="S53" i="50" s="1"/>
  <c r="Q53" i="50"/>
  <c r="N53" i="50"/>
  <c r="S52" i="50"/>
  <c r="R52" i="50"/>
  <c r="Q52" i="50"/>
  <c r="N52" i="50"/>
  <c r="S51" i="50"/>
  <c r="R51" i="50"/>
  <c r="Q51" i="50"/>
  <c r="N51" i="50"/>
  <c r="S50" i="50"/>
  <c r="R50" i="50"/>
  <c r="Q50" i="50"/>
  <c r="N50" i="50"/>
  <c r="R49" i="50"/>
  <c r="N49" i="50"/>
  <c r="S48" i="50"/>
  <c r="R48" i="50"/>
  <c r="Q48" i="50"/>
  <c r="N48" i="50"/>
  <c r="S47" i="50"/>
  <c r="R47" i="50"/>
  <c r="Q47" i="50"/>
  <c r="N47" i="50"/>
  <c r="R46" i="50"/>
  <c r="N46" i="50"/>
  <c r="S45" i="50"/>
  <c r="R45" i="50"/>
  <c r="Q45" i="50"/>
  <c r="N45" i="50"/>
  <c r="R44" i="50"/>
  <c r="N44" i="50"/>
  <c r="S43" i="50"/>
  <c r="R43" i="50"/>
  <c r="Q43" i="50"/>
  <c r="N43" i="50"/>
  <c r="S42" i="50"/>
  <c r="R42" i="50"/>
  <c r="Q42" i="50"/>
  <c r="N42" i="50"/>
  <c r="R41" i="50"/>
  <c r="N41" i="50"/>
  <c r="S40" i="50"/>
  <c r="R40" i="50"/>
  <c r="Q40" i="50"/>
  <c r="N40" i="50"/>
  <c r="R39" i="50"/>
  <c r="N39" i="50"/>
  <c r="R38" i="50"/>
  <c r="S38" i="50" s="1"/>
  <c r="Q38" i="50"/>
  <c r="N38" i="50"/>
  <c r="R37" i="50"/>
  <c r="S37" i="50" s="1"/>
  <c r="Q37" i="50"/>
  <c r="N37" i="50"/>
  <c r="R36" i="50"/>
  <c r="S36" i="50" s="1"/>
  <c r="Q36" i="50"/>
  <c r="N36" i="50"/>
  <c r="R35" i="50"/>
  <c r="S35" i="50" s="1"/>
  <c r="Q35" i="50"/>
  <c r="N35" i="50"/>
  <c r="S34" i="50"/>
  <c r="R34" i="50"/>
  <c r="Q34" i="50"/>
  <c r="N34" i="50"/>
  <c r="S33" i="50"/>
  <c r="R33" i="50"/>
  <c r="Q33" i="50"/>
  <c r="N33" i="50"/>
  <c r="S32" i="50"/>
  <c r="R32" i="50"/>
  <c r="Q32" i="50"/>
  <c r="N32" i="50"/>
  <c r="S31" i="50"/>
  <c r="R31" i="50"/>
  <c r="Q31" i="50"/>
  <c r="N31" i="50"/>
  <c r="R30" i="50"/>
  <c r="R29" i="50"/>
  <c r="S29" i="50" s="1"/>
  <c r="Q29" i="50"/>
  <c r="N29" i="50"/>
  <c r="R28" i="50"/>
  <c r="N28" i="50"/>
  <c r="R27" i="50"/>
  <c r="S27" i="50" s="1"/>
  <c r="Q27" i="50"/>
  <c r="N27" i="50"/>
  <c r="R26" i="50"/>
  <c r="S26" i="50" s="1"/>
  <c r="Q26" i="50"/>
  <c r="N26" i="50"/>
  <c r="Z103" i="50"/>
  <c r="AB103" i="50" s="1"/>
  <c r="S25" i="50"/>
  <c r="R25" i="50"/>
  <c r="Q25" i="50"/>
  <c r="N25" i="50"/>
  <c r="S24" i="50"/>
  <c r="R24" i="50"/>
  <c r="Q24" i="50"/>
  <c r="N24" i="50"/>
  <c r="R23" i="50"/>
  <c r="N23" i="50"/>
  <c r="S22" i="50"/>
  <c r="R22" i="50"/>
  <c r="Q22" i="50"/>
  <c r="N22" i="50"/>
  <c r="S21" i="50"/>
  <c r="R21" i="50"/>
  <c r="Q21" i="50"/>
  <c r="N21" i="50"/>
  <c r="R20" i="50"/>
  <c r="N20" i="50"/>
  <c r="S19" i="50"/>
  <c r="R19" i="50"/>
  <c r="Q19" i="50"/>
  <c r="N19" i="50"/>
  <c r="S18" i="50"/>
  <c r="R18" i="50"/>
  <c r="Q18" i="50"/>
  <c r="N18" i="50"/>
  <c r="S17" i="50"/>
  <c r="R17" i="50"/>
  <c r="Q17" i="50"/>
  <c r="N17" i="50"/>
  <c r="S16" i="50"/>
  <c r="R16" i="50"/>
  <c r="Q16" i="50"/>
  <c r="N16" i="50"/>
  <c r="S15" i="50"/>
  <c r="R15" i="50"/>
  <c r="Q15" i="50"/>
  <c r="N15" i="50"/>
  <c r="R14" i="50"/>
  <c r="R13" i="50"/>
  <c r="S13" i="50" s="1"/>
  <c r="Q13" i="50"/>
  <c r="N13" i="50"/>
  <c r="R12" i="50"/>
  <c r="S12" i="50" s="1"/>
  <c r="Q12" i="50"/>
  <c r="N12" i="50"/>
  <c r="R11" i="50"/>
  <c r="S11" i="50" s="1"/>
  <c r="Q11" i="50"/>
  <c r="N11" i="50"/>
  <c r="R10" i="50"/>
  <c r="S10" i="50" s="1"/>
  <c r="Q10" i="50"/>
  <c r="N10" i="50"/>
  <c r="R9" i="50"/>
  <c r="S9" i="50" s="1"/>
  <c r="Q9" i="50"/>
  <c r="N9" i="50"/>
  <c r="R8" i="50"/>
  <c r="Q8" i="50"/>
  <c r="N8" i="50"/>
  <c r="N7" i="50"/>
  <c r="I6" i="50"/>
  <c r="J6" i="50" s="1"/>
  <c r="K6" i="50" s="1"/>
  <c r="H6" i="50"/>
  <c r="B6" i="50"/>
  <c r="C6" i="50" s="1"/>
  <c r="D6" i="50" s="1"/>
  <c r="F6" i="50" s="1"/>
  <c r="AD6" i="53" l="1"/>
  <c r="AD5" i="53"/>
  <c r="AB6" i="52"/>
  <c r="AC6" i="52" s="1"/>
  <c r="AB5" i="52"/>
  <c r="AF5" i="52"/>
  <c r="U5" i="51"/>
  <c r="U6" i="51"/>
  <c r="V6" i="51" s="1"/>
  <c r="L6" i="50"/>
  <c r="M6" i="50" s="1"/>
  <c r="N6" i="50" s="1"/>
  <c r="O6" i="50" s="1"/>
  <c r="P6" i="50" s="1"/>
  <c r="N4" i="50"/>
  <c r="R103" i="50"/>
  <c r="S103" i="50" s="1"/>
  <c r="S8" i="50"/>
  <c r="AC103" i="50"/>
  <c r="AD103" i="50" s="1"/>
  <c r="AD102" i="49"/>
  <c r="AC102" i="49"/>
  <c r="AB102" i="49"/>
  <c r="Y102" i="49"/>
  <c r="AD101" i="49"/>
  <c r="AC101" i="49"/>
  <c r="AB101" i="49"/>
  <c r="Y101" i="49"/>
  <c r="AD100" i="49"/>
  <c r="AC100" i="49"/>
  <c r="AB100" i="49"/>
  <c r="Y100" i="49"/>
  <c r="AD99" i="49"/>
  <c r="AC99" i="49"/>
  <c r="AB99" i="49"/>
  <c r="Y99" i="49"/>
  <c r="AD98" i="49"/>
  <c r="AC98" i="49"/>
  <c r="AB98" i="49"/>
  <c r="Y98" i="49"/>
  <c r="AD97" i="49"/>
  <c r="AC97" i="49"/>
  <c r="AB97" i="49"/>
  <c r="Y97" i="49"/>
  <c r="AD96" i="49"/>
  <c r="AC96" i="49"/>
  <c r="AB96" i="49"/>
  <c r="Y96" i="49"/>
  <c r="AD95" i="49"/>
  <c r="AC95" i="49"/>
  <c r="AB95" i="49"/>
  <c r="Y95" i="49"/>
  <c r="AD94" i="49"/>
  <c r="AC94" i="49"/>
  <c r="AB94" i="49"/>
  <c r="Y94" i="49"/>
  <c r="AD93" i="49"/>
  <c r="AC93" i="49"/>
  <c r="AB93" i="49"/>
  <c r="Y93" i="49"/>
  <c r="AD92" i="49"/>
  <c r="AC92" i="49"/>
  <c r="AB92" i="49"/>
  <c r="Y92" i="49"/>
  <c r="AD91" i="49"/>
  <c r="AC91" i="49"/>
  <c r="AB91" i="49"/>
  <c r="Z91" i="49"/>
  <c r="Y91" i="49"/>
  <c r="AC90" i="49"/>
  <c r="AD90" i="49" s="1"/>
  <c r="AB90" i="49"/>
  <c r="Y90" i="49"/>
  <c r="AD89" i="49"/>
  <c r="AC89" i="49"/>
  <c r="AB89" i="49"/>
  <c r="Z89" i="49"/>
  <c r="Y89" i="49"/>
  <c r="AC88" i="49"/>
  <c r="AD88" i="49" s="1"/>
  <c r="AB88" i="49"/>
  <c r="Y88" i="49"/>
  <c r="AC87" i="49"/>
  <c r="AD87" i="49" s="1"/>
  <c r="AB87" i="49"/>
  <c r="Y87" i="49"/>
  <c r="AD86" i="49"/>
  <c r="AC86" i="49"/>
  <c r="AB86" i="49"/>
  <c r="Y86" i="49"/>
  <c r="AD85" i="49"/>
  <c r="AC85" i="49"/>
  <c r="AB85" i="49"/>
  <c r="Y85" i="49"/>
  <c r="AC84" i="49"/>
  <c r="AD84" i="49" s="1"/>
  <c r="AB84" i="49"/>
  <c r="Y84" i="49"/>
  <c r="AD83" i="49"/>
  <c r="AC83" i="49"/>
  <c r="AB83" i="49"/>
  <c r="Y83" i="49"/>
  <c r="AD82" i="49"/>
  <c r="AC82" i="49"/>
  <c r="AB82" i="49"/>
  <c r="Y82" i="49"/>
  <c r="AD81" i="49"/>
  <c r="AC81" i="49"/>
  <c r="AB81" i="49"/>
  <c r="Y81" i="49"/>
  <c r="AD80" i="49"/>
  <c r="AC80" i="49"/>
  <c r="AB80" i="49"/>
  <c r="Y80" i="49"/>
  <c r="AD79" i="49"/>
  <c r="AC79" i="49"/>
  <c r="AB79" i="49"/>
  <c r="Y79" i="49"/>
  <c r="AD78" i="49"/>
  <c r="AC78" i="49"/>
  <c r="AB78" i="49"/>
  <c r="Y78" i="49"/>
  <c r="AD77" i="49"/>
  <c r="AC77" i="49"/>
  <c r="AB77" i="49"/>
  <c r="Y77" i="49"/>
  <c r="AD76" i="49"/>
  <c r="AC76" i="49"/>
  <c r="AB76" i="49"/>
  <c r="Y76" i="49"/>
  <c r="AD75" i="49"/>
  <c r="AC75" i="49"/>
  <c r="AB75" i="49"/>
  <c r="Y75" i="49"/>
  <c r="AD74" i="49"/>
  <c r="AC74" i="49"/>
  <c r="AB74" i="49"/>
  <c r="Y74" i="49"/>
  <c r="AD73" i="49"/>
  <c r="AC73" i="49"/>
  <c r="AB73" i="49"/>
  <c r="Y73" i="49"/>
  <c r="AD72" i="49"/>
  <c r="AC72" i="49"/>
  <c r="AB72" i="49"/>
  <c r="Y72" i="49"/>
  <c r="AD71" i="49"/>
  <c r="AC71" i="49"/>
  <c r="AB71" i="49"/>
  <c r="Y71" i="49"/>
  <c r="AD70" i="49"/>
  <c r="AC70" i="49"/>
  <c r="AB70" i="49"/>
  <c r="Y70" i="49"/>
  <c r="AD69" i="49"/>
  <c r="AC69" i="49"/>
  <c r="AB69" i="49"/>
  <c r="Y69" i="49"/>
  <c r="AD68" i="49"/>
  <c r="AC68" i="49"/>
  <c r="AB68" i="49"/>
  <c r="Y68" i="49"/>
  <c r="AD67" i="49"/>
  <c r="AC67" i="49"/>
  <c r="AB67" i="49"/>
  <c r="Y67" i="49"/>
  <c r="AD66" i="49"/>
  <c r="AC66" i="49"/>
  <c r="AB66" i="49"/>
  <c r="Y66" i="49"/>
  <c r="AD65" i="49"/>
  <c r="AC65" i="49"/>
  <c r="AB65" i="49"/>
  <c r="Z65" i="49"/>
  <c r="Y65" i="49"/>
  <c r="AD64" i="49"/>
  <c r="AC64" i="49"/>
  <c r="AB64" i="49"/>
  <c r="Y64" i="49"/>
  <c r="AC63" i="49"/>
  <c r="AD63" i="49" s="1"/>
  <c r="AB63" i="49"/>
  <c r="Y63" i="49"/>
  <c r="AD62" i="49"/>
  <c r="AC62" i="49"/>
  <c r="AB62" i="49"/>
  <c r="Y62" i="49"/>
  <c r="AC61" i="49"/>
  <c r="AD61" i="49" s="1"/>
  <c r="AB61" i="49"/>
  <c r="Y61" i="49"/>
  <c r="AD60" i="49"/>
  <c r="AC60" i="49"/>
  <c r="AB60" i="49"/>
  <c r="Y60" i="49"/>
  <c r="AC59" i="49"/>
  <c r="AD59" i="49" s="1"/>
  <c r="AB59" i="49"/>
  <c r="Y59" i="49"/>
  <c r="AC58" i="49"/>
  <c r="AD58" i="49" s="1"/>
  <c r="AB58" i="49"/>
  <c r="Y58" i="49"/>
  <c r="AC57" i="49"/>
  <c r="AD57" i="49" s="1"/>
  <c r="AB57" i="49"/>
  <c r="Y57" i="49"/>
  <c r="AC56" i="49"/>
  <c r="AD56" i="49" s="1"/>
  <c r="AB56" i="49"/>
  <c r="Y56" i="49"/>
  <c r="AC55" i="49"/>
  <c r="AD55" i="49" s="1"/>
  <c r="AB55" i="49"/>
  <c r="Y55" i="49"/>
  <c r="AC54" i="49"/>
  <c r="AD54" i="49" s="1"/>
  <c r="AB54" i="49"/>
  <c r="Y54" i="49"/>
  <c r="AC53" i="49"/>
  <c r="AD53" i="49" s="1"/>
  <c r="AB53" i="49"/>
  <c r="Y53" i="49"/>
  <c r="AC52" i="49"/>
  <c r="AD52" i="49" s="1"/>
  <c r="Z52" i="49"/>
  <c r="AB52" i="49" s="1"/>
  <c r="Y52" i="49"/>
  <c r="AD51" i="49"/>
  <c r="AC51" i="49"/>
  <c r="AB51" i="49"/>
  <c r="Y51" i="49"/>
  <c r="AD50" i="49"/>
  <c r="AC50" i="49"/>
  <c r="AB50" i="49"/>
  <c r="Y50" i="49"/>
  <c r="AD49" i="49"/>
  <c r="AC49" i="49"/>
  <c r="AB49" i="49"/>
  <c r="Y49" i="49"/>
  <c r="AD48" i="49"/>
  <c r="AC48" i="49"/>
  <c r="AB48" i="49"/>
  <c r="Y48" i="49"/>
  <c r="AD47" i="49"/>
  <c r="AC47" i="49"/>
  <c r="AB47" i="49"/>
  <c r="Y47" i="49"/>
  <c r="AD46" i="49"/>
  <c r="AC46" i="49"/>
  <c r="AB46" i="49"/>
  <c r="Y46" i="49"/>
  <c r="AD45" i="49"/>
  <c r="AC45" i="49"/>
  <c r="AB45" i="49"/>
  <c r="Y45" i="49"/>
  <c r="AD44" i="49"/>
  <c r="AC44" i="49"/>
  <c r="AB44" i="49"/>
  <c r="Y44" i="49"/>
  <c r="AD43" i="49"/>
  <c r="AC43" i="49"/>
  <c r="AB43" i="49"/>
  <c r="Y43" i="49"/>
  <c r="AD42" i="49"/>
  <c r="AC42" i="49"/>
  <c r="AB42" i="49"/>
  <c r="Y42" i="49"/>
  <c r="AD41" i="49"/>
  <c r="AC41" i="49"/>
  <c r="AB41" i="49"/>
  <c r="Y41" i="49"/>
  <c r="AD40" i="49"/>
  <c r="AC40" i="49"/>
  <c r="AB40" i="49"/>
  <c r="Y40" i="49"/>
  <c r="AD39" i="49"/>
  <c r="AC39" i="49"/>
  <c r="AB39" i="49"/>
  <c r="Y39" i="49"/>
  <c r="AD38" i="49"/>
  <c r="AC38" i="49"/>
  <c r="AB38" i="49"/>
  <c r="Z38" i="49"/>
  <c r="Y38" i="49"/>
  <c r="AC37" i="49"/>
  <c r="AD37" i="49" s="1"/>
  <c r="AB37" i="49"/>
  <c r="Y37" i="49"/>
  <c r="AD36" i="49"/>
  <c r="AC36" i="49"/>
  <c r="AB36" i="49"/>
  <c r="Y36" i="49"/>
  <c r="AC35" i="49"/>
  <c r="AD35" i="49" s="1"/>
  <c r="AB35" i="49"/>
  <c r="Y35" i="49"/>
  <c r="AC34" i="49"/>
  <c r="AD34" i="49" s="1"/>
  <c r="Z34" i="49"/>
  <c r="AB34" i="49" s="1"/>
  <c r="Y34" i="49"/>
  <c r="AD33" i="49"/>
  <c r="AC33" i="49"/>
  <c r="AB33" i="49"/>
  <c r="Y33" i="49"/>
  <c r="AD32" i="49"/>
  <c r="AC32" i="49"/>
  <c r="AB32" i="49"/>
  <c r="Y32" i="49"/>
  <c r="AD31" i="49"/>
  <c r="AC31" i="49"/>
  <c r="AB31" i="49"/>
  <c r="Y31" i="49"/>
  <c r="AD30" i="49"/>
  <c r="AC30" i="49"/>
  <c r="AB30" i="49"/>
  <c r="Y30" i="49"/>
  <c r="AD29" i="49"/>
  <c r="AC29" i="49"/>
  <c r="AB29" i="49"/>
  <c r="Y29" i="49"/>
  <c r="AD28" i="49"/>
  <c r="AC28" i="49"/>
  <c r="AB28" i="49"/>
  <c r="Y28" i="49"/>
  <c r="AD27" i="49"/>
  <c r="AC27" i="49"/>
  <c r="AB27" i="49"/>
  <c r="Y27" i="49"/>
  <c r="AD26" i="49"/>
  <c r="AC26" i="49"/>
  <c r="AB26" i="49"/>
  <c r="Y26" i="49"/>
  <c r="AD25" i="49"/>
  <c r="AC25" i="49"/>
  <c r="AB25" i="49"/>
  <c r="Z25" i="49"/>
  <c r="Y25" i="49"/>
  <c r="AC24" i="49"/>
  <c r="AD24" i="49" s="1"/>
  <c r="AB24" i="49"/>
  <c r="Y24" i="49"/>
  <c r="AD23" i="49"/>
  <c r="AC23" i="49"/>
  <c r="AB23" i="49"/>
  <c r="Y23" i="49"/>
  <c r="AC22" i="49"/>
  <c r="AD22" i="49" s="1"/>
  <c r="AB22" i="49"/>
  <c r="Y22" i="49"/>
  <c r="AC21" i="49"/>
  <c r="AD21" i="49" s="1"/>
  <c r="AB21" i="49"/>
  <c r="Y21" i="49"/>
  <c r="AD20" i="49"/>
  <c r="AC20" i="49"/>
  <c r="AB20" i="49"/>
  <c r="Y20" i="49"/>
  <c r="AC19" i="49"/>
  <c r="AD19" i="49" s="1"/>
  <c r="AB19" i="49"/>
  <c r="Y19" i="49"/>
  <c r="AC18" i="49"/>
  <c r="AD18" i="49" s="1"/>
  <c r="AB18" i="49"/>
  <c r="Y18" i="49"/>
  <c r="AC17" i="49"/>
  <c r="AD17" i="49" s="1"/>
  <c r="AB17" i="49"/>
  <c r="Y17" i="49"/>
  <c r="AC16" i="49"/>
  <c r="AD16" i="49" s="1"/>
  <c r="AB16" i="49"/>
  <c r="Y16" i="49"/>
  <c r="AC15" i="49"/>
  <c r="AD15" i="49" s="1"/>
  <c r="AB15" i="49"/>
  <c r="Y15" i="49"/>
  <c r="AD14" i="49"/>
  <c r="AC14" i="49"/>
  <c r="AB14" i="49"/>
  <c r="Y14" i="49"/>
  <c r="AC13" i="49"/>
  <c r="AD13" i="49" s="1"/>
  <c r="AB13" i="49"/>
  <c r="Y13" i="49"/>
  <c r="AC12" i="49"/>
  <c r="AD12" i="49" s="1"/>
  <c r="AB12" i="49"/>
  <c r="Y12" i="49"/>
  <c r="AC11" i="49"/>
  <c r="AD11" i="49" s="1"/>
  <c r="AB11" i="49"/>
  <c r="Y11" i="49"/>
  <c r="AD10" i="49"/>
  <c r="AC10" i="49"/>
  <c r="AB10" i="49"/>
  <c r="Y10" i="49"/>
  <c r="AC9" i="49"/>
  <c r="AD9" i="49" s="1"/>
  <c r="AB9" i="49"/>
  <c r="Y9" i="49"/>
  <c r="AC8" i="49"/>
  <c r="AD8" i="49" s="1"/>
  <c r="AB8" i="49"/>
  <c r="Y8" i="49"/>
  <c r="AD7" i="49"/>
  <c r="AC7" i="49"/>
  <c r="AB7" i="49"/>
  <c r="Y7" i="49"/>
  <c r="AD5" i="52" l="1"/>
  <c r="AD6" i="52"/>
  <c r="W6" i="51"/>
  <c r="X6" i="51" s="1"/>
  <c r="Y6" i="51" s="1"/>
  <c r="Z6" i="51" s="1"/>
  <c r="Y4" i="51"/>
  <c r="AE103" i="50"/>
  <c r="AF103" i="50" s="1"/>
  <c r="Q6" i="50"/>
  <c r="R6" i="50" s="1"/>
  <c r="Q5" i="50"/>
  <c r="X103" i="49"/>
  <c r="Y103" i="49" s="1"/>
  <c r="W103" i="49"/>
  <c r="V103" i="49"/>
  <c r="T103" i="49"/>
  <c r="U103" i="49" s="1"/>
  <c r="P103" i="49"/>
  <c r="Q103" i="49" s="1"/>
  <c r="O103" i="49"/>
  <c r="M103" i="49"/>
  <c r="L103" i="49"/>
  <c r="K103" i="49"/>
  <c r="N103" i="49" s="1"/>
  <c r="H103" i="49"/>
  <c r="AE102" i="49"/>
  <c r="AF102" i="49"/>
  <c r="R102" i="49"/>
  <c r="S102" i="49" s="1"/>
  <c r="Q102" i="49"/>
  <c r="N102" i="49"/>
  <c r="AE101" i="49"/>
  <c r="AF101" i="49"/>
  <c r="R101" i="49"/>
  <c r="S101" i="49" s="1"/>
  <c r="Q101" i="49"/>
  <c r="N101" i="49"/>
  <c r="AE100" i="49"/>
  <c r="AF100" i="49" s="1"/>
  <c r="R100" i="49"/>
  <c r="S100" i="49" s="1"/>
  <c r="Q100" i="49"/>
  <c r="N100" i="49"/>
  <c r="AE99" i="49"/>
  <c r="AF99" i="49"/>
  <c r="R99" i="49"/>
  <c r="N99" i="49"/>
  <c r="AE98" i="49"/>
  <c r="AF98" i="49"/>
  <c r="R98" i="49"/>
  <c r="S98" i="49" s="1"/>
  <c r="Q98" i="49"/>
  <c r="N98" i="49"/>
  <c r="AE97" i="49"/>
  <c r="AF97" i="49" s="1"/>
  <c r="R97" i="49"/>
  <c r="S97" i="49" s="1"/>
  <c r="Q97" i="49"/>
  <c r="N97" i="49"/>
  <c r="AE96" i="49"/>
  <c r="AF96" i="49"/>
  <c r="R96" i="49"/>
  <c r="S96" i="49" s="1"/>
  <c r="Q96" i="49"/>
  <c r="N96" i="49"/>
  <c r="AE95" i="49"/>
  <c r="AF95" i="49"/>
  <c r="R95" i="49"/>
  <c r="N95" i="49"/>
  <c r="AE94" i="49"/>
  <c r="AF94" i="49" s="1"/>
  <c r="R94" i="49"/>
  <c r="S94" i="49" s="1"/>
  <c r="Q94" i="49"/>
  <c r="N94" i="49"/>
  <c r="AE93" i="49"/>
  <c r="AF93" i="49"/>
  <c r="R93" i="49"/>
  <c r="N93" i="49"/>
  <c r="AE92" i="49"/>
  <c r="AF92" i="49"/>
  <c r="R92" i="49"/>
  <c r="S92" i="49" s="1"/>
  <c r="Q92" i="49"/>
  <c r="N92" i="49"/>
  <c r="R91" i="49"/>
  <c r="N91" i="49"/>
  <c r="AE90" i="49"/>
  <c r="AF90" i="49" s="1"/>
  <c r="R90" i="49"/>
  <c r="S90" i="49" s="1"/>
  <c r="Q90" i="49"/>
  <c r="N90" i="49"/>
  <c r="S89" i="49"/>
  <c r="R89" i="49"/>
  <c r="Q89" i="49"/>
  <c r="N89" i="49"/>
  <c r="S88" i="49"/>
  <c r="R88" i="49"/>
  <c r="Q88" i="49"/>
  <c r="N88" i="49"/>
  <c r="AE87" i="49"/>
  <c r="AF87" i="49" s="1"/>
  <c r="R87" i="49"/>
  <c r="S87" i="49" s="1"/>
  <c r="Q87" i="49"/>
  <c r="N87" i="49"/>
  <c r="AE86" i="49"/>
  <c r="AF86" i="49"/>
  <c r="R86" i="49"/>
  <c r="N86" i="49"/>
  <c r="AE85" i="49"/>
  <c r="AF85" i="49"/>
  <c r="R85" i="49"/>
  <c r="N85" i="49"/>
  <c r="AE84" i="49"/>
  <c r="AF84" i="49" s="1"/>
  <c r="R84" i="49"/>
  <c r="S84" i="49" s="1"/>
  <c r="Q84" i="49"/>
  <c r="N84" i="49"/>
  <c r="AE83" i="49"/>
  <c r="AF83" i="49"/>
  <c r="R83" i="49"/>
  <c r="S83" i="49" s="1"/>
  <c r="Q83" i="49"/>
  <c r="N83" i="49"/>
  <c r="AE82" i="49"/>
  <c r="AF82" i="49"/>
  <c r="R82" i="49"/>
  <c r="S82" i="49" s="1"/>
  <c r="Q82" i="49"/>
  <c r="N82" i="49"/>
  <c r="AE81" i="49"/>
  <c r="AF81" i="49"/>
  <c r="R81" i="49"/>
  <c r="S81" i="49" s="1"/>
  <c r="Q81" i="49"/>
  <c r="N81" i="49"/>
  <c r="AE80" i="49"/>
  <c r="AF80" i="49"/>
  <c r="R80" i="49"/>
  <c r="N80" i="49"/>
  <c r="AE79" i="49"/>
  <c r="AF79" i="49"/>
  <c r="R79" i="49"/>
  <c r="S78" i="49"/>
  <c r="R78" i="49"/>
  <c r="Q78" i="49"/>
  <c r="N78" i="49"/>
  <c r="AF77" i="49"/>
  <c r="AE77" i="49"/>
  <c r="R77" i="49"/>
  <c r="N77" i="49"/>
  <c r="R76" i="49"/>
  <c r="N76" i="49"/>
  <c r="AE75" i="49"/>
  <c r="S75" i="49"/>
  <c r="R75" i="49"/>
  <c r="Q75" i="49"/>
  <c r="N75" i="49"/>
  <c r="S74" i="49"/>
  <c r="R74" i="49"/>
  <c r="Q74" i="49"/>
  <c r="N74" i="49"/>
  <c r="S73" i="49"/>
  <c r="R73" i="49"/>
  <c r="Q73" i="49"/>
  <c r="N73" i="49"/>
  <c r="S72" i="49"/>
  <c r="R72" i="49"/>
  <c r="Q72" i="49"/>
  <c r="N72" i="49"/>
  <c r="S71" i="49"/>
  <c r="R71" i="49"/>
  <c r="Q71" i="49"/>
  <c r="N71" i="49"/>
  <c r="S70" i="49"/>
  <c r="R70" i="49"/>
  <c r="Q70" i="49"/>
  <c r="N70" i="49"/>
  <c r="AE69" i="49"/>
  <c r="R69" i="49"/>
  <c r="N69" i="49"/>
  <c r="AE68" i="49"/>
  <c r="S68" i="49"/>
  <c r="R68" i="49"/>
  <c r="Q68" i="49"/>
  <c r="N68" i="49"/>
  <c r="AE67" i="49"/>
  <c r="S67" i="49"/>
  <c r="R67" i="49"/>
  <c r="Q67" i="49"/>
  <c r="N67" i="49"/>
  <c r="AE66" i="49"/>
  <c r="AF66" i="49" s="1"/>
  <c r="R66" i="49"/>
  <c r="S66" i="49" s="1"/>
  <c r="Q66" i="49"/>
  <c r="N66" i="49"/>
  <c r="AE65" i="49"/>
  <c r="AF65" i="49" s="1"/>
  <c r="R65" i="49"/>
  <c r="S65" i="49" s="1"/>
  <c r="Q65" i="49"/>
  <c r="N65" i="49"/>
  <c r="AE64" i="49"/>
  <c r="AF64" i="49"/>
  <c r="R64" i="49"/>
  <c r="S64" i="49" s="1"/>
  <c r="Q64" i="49"/>
  <c r="N64" i="49"/>
  <c r="AE63" i="49"/>
  <c r="AF63" i="49"/>
  <c r="R63" i="49"/>
  <c r="N63" i="49"/>
  <c r="AE62" i="49"/>
  <c r="AF62" i="49"/>
  <c r="R62" i="49"/>
  <c r="AE61" i="49"/>
  <c r="S61" i="49"/>
  <c r="R61" i="49"/>
  <c r="Q61" i="49"/>
  <c r="N61" i="49"/>
  <c r="AE60" i="49"/>
  <c r="S60" i="49"/>
  <c r="R60" i="49"/>
  <c r="Q60" i="49"/>
  <c r="N60" i="49"/>
  <c r="AE59" i="49"/>
  <c r="S59" i="49"/>
  <c r="R59" i="49"/>
  <c r="Q59" i="49"/>
  <c r="N59" i="49"/>
  <c r="AE58" i="49"/>
  <c r="AF58" i="49" s="1"/>
  <c r="R58" i="49"/>
  <c r="S58" i="49" s="1"/>
  <c r="Q58" i="49"/>
  <c r="N58" i="49"/>
  <c r="AE57" i="49"/>
  <c r="AF57" i="49" s="1"/>
  <c r="R57" i="49"/>
  <c r="S57" i="49" s="1"/>
  <c r="Q57" i="49"/>
  <c r="N57" i="49"/>
  <c r="AE56" i="49"/>
  <c r="AF56" i="49"/>
  <c r="R56" i="49"/>
  <c r="S56" i="49" s="1"/>
  <c r="Q56" i="49"/>
  <c r="N56" i="49"/>
  <c r="AE55" i="49"/>
  <c r="AF55" i="49" s="1"/>
  <c r="R55" i="49"/>
  <c r="S55" i="49" s="1"/>
  <c r="Q55" i="49"/>
  <c r="N55" i="49"/>
  <c r="S54" i="49"/>
  <c r="R54" i="49"/>
  <c r="Q54" i="49"/>
  <c r="N54" i="49"/>
  <c r="AE53" i="49"/>
  <c r="S53" i="49"/>
  <c r="R53" i="49"/>
  <c r="Q53" i="49"/>
  <c r="N53" i="49"/>
  <c r="AE52" i="49"/>
  <c r="S52" i="49"/>
  <c r="R52" i="49"/>
  <c r="Q52" i="49"/>
  <c r="N52" i="49"/>
  <c r="AE51" i="49"/>
  <c r="S51" i="49"/>
  <c r="R51" i="49"/>
  <c r="Q51" i="49"/>
  <c r="N51" i="49"/>
  <c r="AE50" i="49"/>
  <c r="S50" i="49"/>
  <c r="R50" i="49"/>
  <c r="Q50" i="49"/>
  <c r="N50" i="49"/>
  <c r="AE49" i="49"/>
  <c r="R49" i="49"/>
  <c r="N49" i="49"/>
  <c r="AE48" i="49"/>
  <c r="S48" i="49"/>
  <c r="R48" i="49"/>
  <c r="Q48" i="49"/>
  <c r="N48" i="49"/>
  <c r="AE47" i="49"/>
  <c r="S47" i="49"/>
  <c r="R47" i="49"/>
  <c r="Q47" i="49"/>
  <c r="N47" i="49"/>
  <c r="AE46" i="49"/>
  <c r="R46" i="49"/>
  <c r="N46" i="49"/>
  <c r="AE45" i="49"/>
  <c r="S45" i="49"/>
  <c r="R45" i="49"/>
  <c r="Q45" i="49"/>
  <c r="N45" i="49"/>
  <c r="AE44" i="49"/>
  <c r="R44" i="49"/>
  <c r="N44" i="49"/>
  <c r="AE43" i="49"/>
  <c r="S43" i="49"/>
  <c r="R43" i="49"/>
  <c r="Q43" i="49"/>
  <c r="N43" i="49"/>
  <c r="AE42" i="49"/>
  <c r="AF42" i="49" s="1"/>
  <c r="R42" i="49"/>
  <c r="S42" i="49" s="1"/>
  <c r="Q42" i="49"/>
  <c r="N42" i="49"/>
  <c r="AE41" i="49"/>
  <c r="AF41" i="49" s="1"/>
  <c r="R41" i="49"/>
  <c r="N41" i="49"/>
  <c r="AE40" i="49"/>
  <c r="AF40" i="49"/>
  <c r="R40" i="49"/>
  <c r="S40" i="49" s="1"/>
  <c r="Q40" i="49"/>
  <c r="N40" i="49"/>
  <c r="AE39" i="49"/>
  <c r="AF39" i="49"/>
  <c r="R39" i="49"/>
  <c r="N39" i="49"/>
  <c r="S38" i="49"/>
  <c r="R38" i="49"/>
  <c r="Q38" i="49"/>
  <c r="N38" i="49"/>
  <c r="S37" i="49"/>
  <c r="R37" i="49"/>
  <c r="Q37" i="49"/>
  <c r="N37" i="49"/>
  <c r="AF36" i="49"/>
  <c r="AE36" i="49"/>
  <c r="S36" i="49"/>
  <c r="R36" i="49"/>
  <c r="Q36" i="49"/>
  <c r="N36" i="49"/>
  <c r="R35" i="49"/>
  <c r="S35" i="49" s="1"/>
  <c r="Q35" i="49"/>
  <c r="N35" i="49"/>
  <c r="S34" i="49"/>
  <c r="R34" i="49"/>
  <c r="Q34" i="49"/>
  <c r="N34" i="49"/>
  <c r="AE33" i="49"/>
  <c r="S33" i="49"/>
  <c r="R33" i="49"/>
  <c r="Q33" i="49"/>
  <c r="N33" i="49"/>
  <c r="AE32" i="49"/>
  <c r="R32" i="49"/>
  <c r="S32" i="49" s="1"/>
  <c r="Q32" i="49"/>
  <c r="N32" i="49"/>
  <c r="AE31" i="49"/>
  <c r="R31" i="49"/>
  <c r="S31" i="49" s="1"/>
  <c r="Q31" i="49"/>
  <c r="N31" i="49"/>
  <c r="AE30" i="49"/>
  <c r="AF30" i="49"/>
  <c r="R30" i="49"/>
  <c r="AE29" i="49"/>
  <c r="S29" i="49"/>
  <c r="R29" i="49"/>
  <c r="Q29" i="49"/>
  <c r="N29" i="49"/>
  <c r="AE28" i="49"/>
  <c r="R28" i="49"/>
  <c r="N28" i="49"/>
  <c r="AE27" i="49"/>
  <c r="R27" i="49"/>
  <c r="S27" i="49" s="1"/>
  <c r="Q27" i="49"/>
  <c r="N27" i="49"/>
  <c r="AE26" i="49"/>
  <c r="AF26" i="49"/>
  <c r="R26" i="49"/>
  <c r="S26" i="49" s="1"/>
  <c r="Q26" i="49"/>
  <c r="N26" i="49"/>
  <c r="Z103" i="49"/>
  <c r="S25" i="49"/>
  <c r="R25" i="49"/>
  <c r="Q25" i="49"/>
  <c r="N25" i="49"/>
  <c r="S24" i="49"/>
  <c r="R24" i="49"/>
  <c r="Q24" i="49"/>
  <c r="N24" i="49"/>
  <c r="AF23" i="49"/>
  <c r="R23" i="49"/>
  <c r="N23" i="49"/>
  <c r="S22" i="49"/>
  <c r="R22" i="49"/>
  <c r="Q22" i="49"/>
  <c r="N22" i="49"/>
  <c r="S21" i="49"/>
  <c r="R21" i="49"/>
  <c r="Q21" i="49"/>
  <c r="N21" i="49"/>
  <c r="AF20" i="49"/>
  <c r="R20" i="49"/>
  <c r="N20" i="49"/>
  <c r="AE19" i="49"/>
  <c r="AF19" i="49" s="1"/>
  <c r="R19" i="49"/>
  <c r="S19" i="49" s="1"/>
  <c r="Q19" i="49"/>
  <c r="N19" i="49"/>
  <c r="AE18" i="49"/>
  <c r="AF18" i="49"/>
  <c r="R18" i="49"/>
  <c r="S18" i="49" s="1"/>
  <c r="Q18" i="49"/>
  <c r="N18" i="49"/>
  <c r="AE17" i="49"/>
  <c r="AF17" i="49" s="1"/>
  <c r="R17" i="49"/>
  <c r="S17" i="49" s="1"/>
  <c r="Q17" i="49"/>
  <c r="N17" i="49"/>
  <c r="AE16" i="49"/>
  <c r="S16" i="49"/>
  <c r="R16" i="49"/>
  <c r="Q16" i="49"/>
  <c r="N16" i="49"/>
  <c r="S15" i="49"/>
  <c r="R15" i="49"/>
  <c r="Q15" i="49"/>
  <c r="N15" i="49"/>
  <c r="AF14" i="49"/>
  <c r="R14" i="49"/>
  <c r="AE13" i="49"/>
  <c r="AF13" i="49" s="1"/>
  <c r="R13" i="49"/>
  <c r="S13" i="49" s="1"/>
  <c r="Q13" i="49"/>
  <c r="N13" i="49"/>
  <c r="AE12" i="49"/>
  <c r="AF12" i="49"/>
  <c r="R12" i="49"/>
  <c r="S12" i="49" s="1"/>
  <c r="Q12" i="49"/>
  <c r="N12" i="49"/>
  <c r="AE11" i="49"/>
  <c r="AF11" i="49" s="1"/>
  <c r="R11" i="49"/>
  <c r="S11" i="49" s="1"/>
  <c r="Q11" i="49"/>
  <c r="N11" i="49"/>
  <c r="AE10" i="49"/>
  <c r="AF10" i="49"/>
  <c r="R10" i="49"/>
  <c r="S10" i="49" s="1"/>
  <c r="Q10" i="49"/>
  <c r="N10" i="49"/>
  <c r="AE9" i="49"/>
  <c r="S9" i="49"/>
  <c r="R9" i="49"/>
  <c r="Q9" i="49"/>
  <c r="N9" i="49"/>
  <c r="AE8" i="49"/>
  <c r="R8" i="49"/>
  <c r="R103" i="49" s="1"/>
  <c r="S103" i="49" s="1"/>
  <c r="Q8" i="49"/>
  <c r="N8" i="49"/>
  <c r="AF7" i="49"/>
  <c r="N7" i="49"/>
  <c r="I6" i="49"/>
  <c r="J6" i="49" s="1"/>
  <c r="K6" i="49" s="1"/>
  <c r="H6" i="49"/>
  <c r="B6" i="49"/>
  <c r="C6" i="49" s="1"/>
  <c r="D6" i="49" s="1"/>
  <c r="E6" i="49" s="1"/>
  <c r="F6" i="49" s="1"/>
  <c r="AA6" i="51" l="1"/>
  <c r="AA5" i="51"/>
  <c r="S5" i="50"/>
  <c r="S6" i="50"/>
  <c r="T6" i="50" s="1"/>
  <c r="L6" i="49"/>
  <c r="M6" i="49" s="1"/>
  <c r="N6" i="49" s="1"/>
  <c r="O6" i="49" s="1"/>
  <c r="P6" i="49" s="1"/>
  <c r="N4" i="49"/>
  <c r="AF8" i="49"/>
  <c r="S8" i="49"/>
  <c r="AC103" i="49"/>
  <c r="AF9" i="49"/>
  <c r="AE14" i="49"/>
  <c r="AE15" i="49"/>
  <c r="AF15" i="49" s="1"/>
  <c r="AF16" i="49"/>
  <c r="AE20" i="49"/>
  <c r="AE21" i="49"/>
  <c r="AF21" i="49" s="1"/>
  <c r="AE22" i="49"/>
  <c r="AF22" i="49" s="1"/>
  <c r="AE23" i="49"/>
  <c r="AE24" i="49"/>
  <c r="AF24" i="49" s="1"/>
  <c r="AF27" i="49"/>
  <c r="AF28" i="49"/>
  <c r="AF29" i="49"/>
  <c r="AF31" i="49"/>
  <c r="AF32" i="49"/>
  <c r="AF33" i="49"/>
  <c r="AE34" i="49"/>
  <c r="AF34" i="49" s="1"/>
  <c r="AE37" i="49"/>
  <c r="AF37" i="49"/>
  <c r="AE38" i="49"/>
  <c r="AF38" i="49" s="1"/>
  <c r="AE35" i="49"/>
  <c r="AF35" i="49" s="1"/>
  <c r="AF43" i="49"/>
  <c r="AF44" i="49"/>
  <c r="AF45" i="49"/>
  <c r="AF46" i="49"/>
  <c r="AF47" i="49"/>
  <c r="AF48" i="49"/>
  <c r="AF49" i="49"/>
  <c r="AF50" i="49"/>
  <c r="AF51" i="49"/>
  <c r="AF52" i="49"/>
  <c r="AF53" i="49"/>
  <c r="AE54" i="49"/>
  <c r="AF54" i="49" s="1"/>
  <c r="AF59" i="49"/>
  <c r="AF60" i="49"/>
  <c r="AF61" i="49"/>
  <c r="AF67" i="49"/>
  <c r="AF68" i="49"/>
  <c r="AF69" i="49"/>
  <c r="AE70" i="49"/>
  <c r="AF70" i="49" s="1"/>
  <c r="AE71" i="49"/>
  <c r="AF71" i="49" s="1"/>
  <c r="AE72" i="49"/>
  <c r="AF72" i="49" s="1"/>
  <c r="AE73" i="49"/>
  <c r="AF73" i="49" s="1"/>
  <c r="AE74" i="49"/>
  <c r="AF74" i="49" s="1"/>
  <c r="AE78" i="49"/>
  <c r="AF78" i="49" s="1"/>
  <c r="AF75" i="49"/>
  <c r="AE76" i="49"/>
  <c r="AF76" i="49"/>
  <c r="AE88" i="49"/>
  <c r="AF88" i="49" s="1"/>
  <c r="AF103" i="48"/>
  <c r="AB102" i="48"/>
  <c r="AA102" i="48"/>
  <c r="AF102" i="48" s="1"/>
  <c r="Y102" i="48"/>
  <c r="AE101" i="48"/>
  <c r="AB101" i="48"/>
  <c r="AA101" i="48"/>
  <c r="AF101" i="48" s="1"/>
  <c r="Y101" i="48"/>
  <c r="AE100" i="48"/>
  <c r="AB100" i="48"/>
  <c r="AA100" i="48"/>
  <c r="AF100" i="48" s="1"/>
  <c r="Y100" i="48"/>
  <c r="AE99" i="48"/>
  <c r="AB99" i="48"/>
  <c r="AA99" i="48"/>
  <c r="AF99" i="48" s="1"/>
  <c r="Y99" i="48"/>
  <c r="AE98" i="48"/>
  <c r="AB98" i="48"/>
  <c r="AA98" i="48"/>
  <c r="AF98" i="48" s="1"/>
  <c r="Y98" i="48"/>
  <c r="AE97" i="48"/>
  <c r="AB97" i="48"/>
  <c r="AA97" i="48"/>
  <c r="AF97" i="48" s="1"/>
  <c r="Y97" i="48"/>
  <c r="AE96" i="48"/>
  <c r="AB96" i="48"/>
  <c r="AA96" i="48"/>
  <c r="AF96" i="48" s="1"/>
  <c r="Y96" i="48"/>
  <c r="AE95" i="48"/>
  <c r="AB95" i="48"/>
  <c r="AA95" i="48"/>
  <c r="AF95" i="48" s="1"/>
  <c r="Y95" i="48"/>
  <c r="AE94" i="48"/>
  <c r="AB94" i="48"/>
  <c r="AA94" i="48"/>
  <c r="AF94" i="48" s="1"/>
  <c r="Y94" i="48"/>
  <c r="AE93" i="48"/>
  <c r="AB93" i="48"/>
  <c r="AA93" i="48"/>
  <c r="AF93" i="48" s="1"/>
  <c r="Y93" i="48"/>
  <c r="AE92" i="48"/>
  <c r="AB92" i="48"/>
  <c r="AA92" i="48"/>
  <c r="AF92" i="48" s="1"/>
  <c r="Y92" i="48"/>
  <c r="Z91" i="48"/>
  <c r="AA91" i="48" s="1"/>
  <c r="Y91" i="48"/>
  <c r="AD90" i="48"/>
  <c r="AC90" i="48"/>
  <c r="AB90" i="48"/>
  <c r="AA90" i="48"/>
  <c r="AE90" i="48" s="1"/>
  <c r="AF90" i="48" s="1"/>
  <c r="Y90" i="48"/>
  <c r="Z89" i="48"/>
  <c r="AA89" i="48" s="1"/>
  <c r="Y89" i="48"/>
  <c r="AA88" i="48"/>
  <c r="AE88" i="48" s="1"/>
  <c r="Y88" i="48"/>
  <c r="AD87" i="48"/>
  <c r="AC87" i="48"/>
  <c r="AB87" i="48"/>
  <c r="AA87" i="48"/>
  <c r="AE87" i="48" s="1"/>
  <c r="AF87" i="48" s="1"/>
  <c r="Y87" i="48"/>
  <c r="AE86" i="48"/>
  <c r="AB86" i="48"/>
  <c r="AA86" i="48"/>
  <c r="AF86" i="48" s="1"/>
  <c r="Y86" i="48"/>
  <c r="AE85" i="48"/>
  <c r="AB85" i="48"/>
  <c r="AA85" i="48"/>
  <c r="AF85" i="48" s="1"/>
  <c r="Y85" i="48"/>
  <c r="AE84" i="48"/>
  <c r="AB84" i="48"/>
  <c r="AA84" i="48"/>
  <c r="AF84" i="48" s="1"/>
  <c r="Y84" i="48"/>
  <c r="AE83" i="48"/>
  <c r="AB83" i="48"/>
  <c r="AA83" i="48"/>
  <c r="AF83" i="48" s="1"/>
  <c r="Y83" i="48"/>
  <c r="AE82" i="48"/>
  <c r="AB82" i="48"/>
  <c r="AA82" i="48"/>
  <c r="AF82" i="48" s="1"/>
  <c r="Y82" i="48"/>
  <c r="AE81" i="48"/>
  <c r="AB81" i="48"/>
  <c r="AA81" i="48"/>
  <c r="AF81" i="48" s="1"/>
  <c r="Y81" i="48"/>
  <c r="AE80" i="48"/>
  <c r="AB80" i="48"/>
  <c r="AA80" i="48"/>
  <c r="AF80" i="48" s="1"/>
  <c r="Y80" i="48"/>
  <c r="AE79" i="48"/>
  <c r="AB79" i="48"/>
  <c r="AA79" i="48"/>
  <c r="AF79" i="48" s="1"/>
  <c r="Y79" i="48"/>
  <c r="AE78" i="48"/>
  <c r="AB78" i="48"/>
  <c r="AA78" i="48"/>
  <c r="AF78" i="48" s="1"/>
  <c r="Y78" i="48"/>
  <c r="AE77" i="48"/>
  <c r="AB77" i="48"/>
  <c r="AA77" i="48"/>
  <c r="AF77" i="48" s="1"/>
  <c r="Y77" i="48"/>
  <c r="AE76" i="48"/>
  <c r="AB76" i="48"/>
  <c r="AA76" i="48"/>
  <c r="AF76" i="48" s="1"/>
  <c r="Y76" i="48"/>
  <c r="AE75" i="48"/>
  <c r="AB75" i="48"/>
  <c r="AA75" i="48"/>
  <c r="AF75" i="48" s="1"/>
  <c r="Y75" i="48"/>
  <c r="AE74" i="48"/>
  <c r="AB74" i="48"/>
  <c r="AA74" i="48"/>
  <c r="AF74" i="48" s="1"/>
  <c r="Y74" i="48"/>
  <c r="AE73" i="48"/>
  <c r="AB73" i="48"/>
  <c r="AA73" i="48"/>
  <c r="AF73" i="48" s="1"/>
  <c r="Y73" i="48"/>
  <c r="AE72" i="48"/>
  <c r="AB72" i="48"/>
  <c r="AA72" i="48"/>
  <c r="AF72" i="48" s="1"/>
  <c r="Y72" i="48"/>
  <c r="AE71" i="48"/>
  <c r="AB71" i="48"/>
  <c r="AA71" i="48"/>
  <c r="AF71" i="48" s="1"/>
  <c r="Y71" i="48"/>
  <c r="AE70" i="48"/>
  <c r="AB70" i="48"/>
  <c r="AA70" i="48"/>
  <c r="AF70" i="48" s="1"/>
  <c r="Y70" i="48"/>
  <c r="AE69" i="48"/>
  <c r="AB69" i="48"/>
  <c r="AA69" i="48"/>
  <c r="AF69" i="48" s="1"/>
  <c r="Y69" i="48"/>
  <c r="AE68" i="48"/>
  <c r="AB68" i="48"/>
  <c r="AA68" i="48"/>
  <c r="AF68" i="48" s="1"/>
  <c r="Y68" i="48"/>
  <c r="AE67" i="48"/>
  <c r="AB67" i="48"/>
  <c r="AA67" i="48"/>
  <c r="AF67" i="48" s="1"/>
  <c r="Y67" i="48"/>
  <c r="AC66" i="48"/>
  <c r="AA66" i="48"/>
  <c r="Y66" i="48"/>
  <c r="AD65" i="48"/>
  <c r="AA65" i="48"/>
  <c r="Y65" i="48"/>
  <c r="AB64" i="48"/>
  <c r="AA64" i="48"/>
  <c r="AE64" i="48" s="1"/>
  <c r="Y64" i="48"/>
  <c r="AA63" i="48"/>
  <c r="AD63" i="48" s="1"/>
  <c r="Y63" i="48"/>
  <c r="AF62" i="48"/>
  <c r="AB62" i="48"/>
  <c r="AA62" i="48"/>
  <c r="AE62" i="48" s="1"/>
  <c r="Y62" i="48"/>
  <c r="AD61" i="48"/>
  <c r="AA61" i="48"/>
  <c r="Y61" i="48"/>
  <c r="AB60" i="48"/>
  <c r="AA60" i="48"/>
  <c r="AE60" i="48" s="1"/>
  <c r="Y60" i="48"/>
  <c r="AF59" i="48"/>
  <c r="AB59" i="48"/>
  <c r="AA59" i="48"/>
  <c r="AE59" i="48" s="1"/>
  <c r="Y59" i="48"/>
  <c r="AC58" i="48"/>
  <c r="AA58" i="48"/>
  <c r="AE58" i="48" s="1"/>
  <c r="Y58" i="48"/>
  <c r="AA57" i="48"/>
  <c r="Y57" i="48"/>
  <c r="AA56" i="48"/>
  <c r="Y56" i="48"/>
  <c r="AA55" i="48"/>
  <c r="Y55" i="48"/>
  <c r="AD54" i="48"/>
  <c r="AC54" i="48"/>
  <c r="AB54" i="48"/>
  <c r="AA54" i="48"/>
  <c r="AE54" i="48" s="1"/>
  <c r="AF54" i="48" s="1"/>
  <c r="Y54" i="48"/>
  <c r="AE53" i="48"/>
  <c r="AB53" i="48"/>
  <c r="AA53" i="48"/>
  <c r="AF53" i="48" s="1"/>
  <c r="Y53" i="48"/>
  <c r="AE52" i="48"/>
  <c r="AB52" i="48"/>
  <c r="AA52" i="48"/>
  <c r="AF52" i="48" s="1"/>
  <c r="Y52" i="48"/>
  <c r="AE51" i="48"/>
  <c r="AB51" i="48"/>
  <c r="AA51" i="48"/>
  <c r="AF51" i="48" s="1"/>
  <c r="Y51" i="48"/>
  <c r="AE50" i="48"/>
  <c r="AB50" i="48"/>
  <c r="AA50" i="48"/>
  <c r="AF50" i="48" s="1"/>
  <c r="Y50" i="48"/>
  <c r="AE49" i="48"/>
  <c r="AB49" i="48"/>
  <c r="AA49" i="48"/>
  <c r="AF49" i="48" s="1"/>
  <c r="Y49" i="48"/>
  <c r="AE48" i="48"/>
  <c r="AB48" i="48"/>
  <c r="AA48" i="48"/>
  <c r="AF48" i="48" s="1"/>
  <c r="Y48" i="48"/>
  <c r="AE47" i="48"/>
  <c r="AB47" i="48"/>
  <c r="AA47" i="48"/>
  <c r="AF47" i="48" s="1"/>
  <c r="Y47" i="48"/>
  <c r="AE46" i="48"/>
  <c r="AB46" i="48"/>
  <c r="AA46" i="48"/>
  <c r="AF46" i="48" s="1"/>
  <c r="Y46" i="48"/>
  <c r="AE45" i="48"/>
  <c r="AB45" i="48"/>
  <c r="AA45" i="48"/>
  <c r="AF45" i="48" s="1"/>
  <c r="Y45" i="48"/>
  <c r="AE44" i="48"/>
  <c r="AB44" i="48"/>
  <c r="AA44" i="48"/>
  <c r="AF44" i="48" s="1"/>
  <c r="Y44" i="48"/>
  <c r="AE43" i="48"/>
  <c r="AB43" i="48"/>
  <c r="AA43" i="48"/>
  <c r="AF43" i="48" s="1"/>
  <c r="Y43" i="48"/>
  <c r="AC42" i="48"/>
  <c r="AA42" i="48"/>
  <c r="AE42" i="48" s="1"/>
  <c r="Y42" i="48"/>
  <c r="AA41" i="48"/>
  <c r="Y41" i="48"/>
  <c r="AB40" i="48"/>
  <c r="AA40" i="48"/>
  <c r="AF40" i="48" s="1"/>
  <c r="Y40" i="48"/>
  <c r="AB39" i="48"/>
  <c r="AA39" i="48"/>
  <c r="AF39" i="48" s="1"/>
  <c r="Y39" i="48"/>
  <c r="AD38" i="48"/>
  <c r="AC38" i="48"/>
  <c r="AB38" i="48"/>
  <c r="AA38" i="48"/>
  <c r="AE38" i="48" s="1"/>
  <c r="AF38" i="48" s="1"/>
  <c r="Y38" i="48"/>
  <c r="AE37" i="48"/>
  <c r="AB37" i="48"/>
  <c r="AA37" i="48"/>
  <c r="AF37" i="48" s="1"/>
  <c r="Y37" i="48"/>
  <c r="AE36" i="48"/>
  <c r="AB36" i="48"/>
  <c r="AA36" i="48"/>
  <c r="AF36" i="48" s="1"/>
  <c r="Y36" i="48"/>
  <c r="AE35" i="48"/>
  <c r="AB35" i="48"/>
  <c r="AA35" i="48"/>
  <c r="AF35" i="48" s="1"/>
  <c r="Y35" i="48"/>
  <c r="AC34" i="48"/>
  <c r="AA34" i="48"/>
  <c r="AE34" i="48" s="1"/>
  <c r="Y34" i="48"/>
  <c r="AA33" i="48"/>
  <c r="AD33" i="48" s="1"/>
  <c r="Y33" i="48"/>
  <c r="AF32" i="48"/>
  <c r="AB32" i="48"/>
  <c r="AA32" i="48"/>
  <c r="AE32" i="48" s="1"/>
  <c r="Y32" i="48"/>
  <c r="AD31" i="48"/>
  <c r="AC31" i="48"/>
  <c r="AB31" i="48"/>
  <c r="AA31" i="48"/>
  <c r="AE31" i="48" s="1"/>
  <c r="AF31" i="48" s="1"/>
  <c r="Y31" i="48"/>
  <c r="AE30" i="48"/>
  <c r="AB30" i="48"/>
  <c r="AA30" i="48"/>
  <c r="AF30" i="48" s="1"/>
  <c r="Y30" i="48"/>
  <c r="AE29" i="48"/>
  <c r="AB29" i="48"/>
  <c r="AA29" i="48"/>
  <c r="AF29" i="48" s="1"/>
  <c r="Y29" i="48"/>
  <c r="AE28" i="48"/>
  <c r="AB28" i="48"/>
  <c r="AA28" i="48"/>
  <c r="AF28" i="48" s="1"/>
  <c r="Y28" i="48"/>
  <c r="AE27" i="48"/>
  <c r="AB27" i="48"/>
  <c r="AA27" i="48"/>
  <c r="AF27" i="48" s="1"/>
  <c r="Y27" i="48"/>
  <c r="AE26" i="48"/>
  <c r="AB26" i="48"/>
  <c r="AA26" i="48"/>
  <c r="AF26" i="48" s="1"/>
  <c r="Y26" i="48"/>
  <c r="AB25" i="48"/>
  <c r="Z25" i="48"/>
  <c r="AA25" i="48" s="1"/>
  <c r="Y25" i="48"/>
  <c r="AD24" i="48"/>
  <c r="AA24" i="48"/>
  <c r="Y24" i="48"/>
  <c r="AB23" i="48"/>
  <c r="AA23" i="48"/>
  <c r="AE23" i="48" s="1"/>
  <c r="Y23" i="48"/>
  <c r="AA22" i="48"/>
  <c r="AD22" i="48" s="1"/>
  <c r="Y22" i="48"/>
  <c r="AA21" i="48"/>
  <c r="AD21" i="48" s="1"/>
  <c r="Y21" i="48"/>
  <c r="AF20" i="48"/>
  <c r="AB20" i="48"/>
  <c r="AA20" i="48"/>
  <c r="AE20" i="48" s="1"/>
  <c r="Y20" i="48"/>
  <c r="AD19" i="48"/>
  <c r="AC19" i="48"/>
  <c r="AB19" i="48"/>
  <c r="AA19" i="48"/>
  <c r="AE19" i="48" s="1"/>
  <c r="AF19" i="48" s="1"/>
  <c r="Y19" i="48"/>
  <c r="AA18" i="48"/>
  <c r="AE18" i="48" s="1"/>
  <c r="Y18" i="48"/>
  <c r="AA17" i="48"/>
  <c r="Y17" i="48"/>
  <c r="AD16" i="48"/>
  <c r="AC16" i="48"/>
  <c r="AB16" i="48"/>
  <c r="AA16" i="48"/>
  <c r="AE16" i="48" s="1"/>
  <c r="AF16" i="48" s="1"/>
  <c r="Y16" i="48"/>
  <c r="AE15" i="48"/>
  <c r="AB15" i="48"/>
  <c r="AA15" i="48"/>
  <c r="AF15" i="48" s="1"/>
  <c r="Y15" i="48"/>
  <c r="AE14" i="48"/>
  <c r="AB14" i="48"/>
  <c r="AA14" i="48"/>
  <c r="AF14" i="48" s="1"/>
  <c r="Y14" i="48"/>
  <c r="AE13" i="48"/>
  <c r="AB13" i="48"/>
  <c r="AA13" i="48"/>
  <c r="AF13" i="48" s="1"/>
  <c r="Y13" i="48"/>
  <c r="AE12" i="48"/>
  <c r="AB12" i="48"/>
  <c r="AA12" i="48"/>
  <c r="AF12" i="48" s="1"/>
  <c r="Y12" i="48"/>
  <c r="AE11" i="48"/>
  <c r="AB11" i="48"/>
  <c r="AA11" i="48"/>
  <c r="AF11" i="48" s="1"/>
  <c r="Y11" i="48"/>
  <c r="AE10" i="48"/>
  <c r="AB10" i="48"/>
  <c r="AA10" i="48"/>
  <c r="AF10" i="48" s="1"/>
  <c r="Y10" i="48"/>
  <c r="AC9" i="48"/>
  <c r="AA9" i="48"/>
  <c r="AE9" i="48" s="1"/>
  <c r="Y9" i="48"/>
  <c r="AD8" i="48"/>
  <c r="AC8" i="48"/>
  <c r="AB8" i="48"/>
  <c r="AA8" i="48"/>
  <c r="AE8" i="48" s="1"/>
  <c r="AF8" i="48" s="1"/>
  <c r="Y8" i="48"/>
  <c r="AB7" i="48"/>
  <c r="AA7" i="48"/>
  <c r="AF7" i="48" s="1"/>
  <c r="Y7" i="48"/>
  <c r="AB6" i="51" l="1"/>
  <c r="AC6" i="51" s="1"/>
  <c r="AF5" i="51"/>
  <c r="AB5" i="51"/>
  <c r="U6" i="50"/>
  <c r="V6" i="50" s="1"/>
  <c r="U5" i="50"/>
  <c r="AE89" i="49"/>
  <c r="AF89" i="49" s="1"/>
  <c r="AE91" i="49"/>
  <c r="AF91" i="49" s="1"/>
  <c r="AA103" i="49"/>
  <c r="AE25" i="49"/>
  <c r="AE103" i="49" s="1"/>
  <c r="AF25" i="49"/>
  <c r="Q6" i="49"/>
  <c r="R6" i="49" s="1"/>
  <c r="Q5" i="49"/>
  <c r="AD7" i="48"/>
  <c r="AB9" i="48"/>
  <c r="AD9" i="48"/>
  <c r="AF9" i="48"/>
  <c r="AD10" i="48"/>
  <c r="AD11" i="48"/>
  <c r="AD12" i="48"/>
  <c r="AD13" i="48"/>
  <c r="AD14" i="48"/>
  <c r="AD15" i="48"/>
  <c r="AB17" i="48"/>
  <c r="AE17" i="48"/>
  <c r="AF17" i="48" s="1"/>
  <c r="AB18" i="48"/>
  <c r="AD20" i="48"/>
  <c r="AF23" i="48"/>
  <c r="AE24" i="48"/>
  <c r="AB24" i="48"/>
  <c r="AF24" i="48"/>
  <c r="AD25" i="48"/>
  <c r="AE25" i="48"/>
  <c r="AF25" i="48" s="1"/>
  <c r="AD32" i="48"/>
  <c r="AD17" i="48"/>
  <c r="AF18" i="48"/>
  <c r="AD18" i="48"/>
  <c r="AE21" i="48"/>
  <c r="AB21" i="48"/>
  <c r="AF21" i="48"/>
  <c r="AE22" i="48"/>
  <c r="AB22" i="48"/>
  <c r="AF22" i="48"/>
  <c r="AD23" i="48"/>
  <c r="AF33" i="48"/>
  <c r="AE33" i="48"/>
  <c r="AB33" i="48"/>
  <c r="AD26" i="48"/>
  <c r="AD27" i="48"/>
  <c r="AD28" i="48"/>
  <c r="AD29" i="48"/>
  <c r="AD30" i="48"/>
  <c r="AB34" i="48"/>
  <c r="AD34" i="48"/>
  <c r="AF34" i="48"/>
  <c r="AD35" i="48"/>
  <c r="AD36" i="48"/>
  <c r="AD37" i="48"/>
  <c r="AE39" i="48"/>
  <c r="AE40" i="48"/>
  <c r="AB41" i="48"/>
  <c r="AE41" i="48"/>
  <c r="AF41" i="48" s="1"/>
  <c r="AB42" i="48"/>
  <c r="AD42" i="48"/>
  <c r="AF42" i="48"/>
  <c r="AD43" i="48"/>
  <c r="AD44" i="48"/>
  <c r="AD45" i="48"/>
  <c r="AD46" i="48"/>
  <c r="AD47" i="48"/>
  <c r="AD48" i="48"/>
  <c r="AD49" i="48"/>
  <c r="AD50" i="48"/>
  <c r="AD51" i="48"/>
  <c r="AD52" i="48"/>
  <c r="AD53" i="48"/>
  <c r="AB55" i="48"/>
  <c r="AE55" i="48"/>
  <c r="AF55" i="48" s="1"/>
  <c r="AB56" i="48"/>
  <c r="AE56" i="48"/>
  <c r="AF56" i="48" s="1"/>
  <c r="AB57" i="48"/>
  <c r="AE57" i="48"/>
  <c r="AF57" i="48" s="1"/>
  <c r="AB58" i="48"/>
  <c r="AD58" i="48"/>
  <c r="AF58" i="48"/>
  <c r="AD59" i="48"/>
  <c r="AF60" i="48"/>
  <c r="AE61" i="48"/>
  <c r="AB61" i="48"/>
  <c r="AF61" i="48"/>
  <c r="AD62" i="48"/>
  <c r="AF64" i="48"/>
  <c r="AE65" i="48"/>
  <c r="AB65" i="48"/>
  <c r="AF65" i="48"/>
  <c r="AD66" i="48"/>
  <c r="AB66" i="48"/>
  <c r="AE66" i="48"/>
  <c r="AF66" i="48" s="1"/>
  <c r="AD91" i="48"/>
  <c r="AE91" i="48"/>
  <c r="AF91" i="48" s="1"/>
  <c r="AD39" i="48"/>
  <c r="AD40" i="48"/>
  <c r="AD41" i="48"/>
  <c r="AD55" i="48"/>
  <c r="AD56" i="48"/>
  <c r="AD57" i="48"/>
  <c r="AD60" i="48"/>
  <c r="AE63" i="48"/>
  <c r="AB63" i="48"/>
  <c r="AF63" i="48"/>
  <c r="AD64" i="48"/>
  <c r="AD89" i="48"/>
  <c r="AE89" i="48"/>
  <c r="AF89" i="48" s="1"/>
  <c r="AD88" i="48"/>
  <c r="AF88" i="48"/>
  <c r="AB89" i="48"/>
  <c r="AB91" i="48"/>
  <c r="AE102" i="48"/>
  <c r="AD67" i="48"/>
  <c r="AD68" i="48"/>
  <c r="AD69" i="48"/>
  <c r="AD70" i="48"/>
  <c r="AD71" i="48"/>
  <c r="AD72" i="48"/>
  <c r="AD73" i="48"/>
  <c r="AD74" i="48"/>
  <c r="AD75" i="48"/>
  <c r="AD76" i="48"/>
  <c r="AD77" i="48"/>
  <c r="AD78" i="48"/>
  <c r="AD79" i="48"/>
  <c r="AD80" i="48"/>
  <c r="AD81" i="48"/>
  <c r="AD82" i="48"/>
  <c r="AD83" i="48"/>
  <c r="AD84" i="48"/>
  <c r="AD85" i="48"/>
  <c r="AD86" i="48"/>
  <c r="AB88" i="48"/>
  <c r="AD92" i="48"/>
  <c r="AD93" i="48"/>
  <c r="AD94" i="48"/>
  <c r="AD95" i="48"/>
  <c r="AD96" i="48"/>
  <c r="AD97" i="48"/>
  <c r="AD98" i="48"/>
  <c r="AD99" i="48"/>
  <c r="AD100" i="48"/>
  <c r="AD101" i="48"/>
  <c r="AD102" i="48"/>
  <c r="AD6" i="51" l="1"/>
  <c r="AD5" i="51"/>
  <c r="W6" i="50"/>
  <c r="X6" i="50" s="1"/>
  <c r="Y6" i="50" s="1"/>
  <c r="Z6" i="50" s="1"/>
  <c r="Y4" i="50"/>
  <c r="S6" i="49"/>
  <c r="T6" i="49" s="1"/>
  <c r="S5" i="49"/>
  <c r="AF103" i="49"/>
  <c r="AD103" i="49"/>
  <c r="AB103" i="49"/>
  <c r="AC103" i="48"/>
  <c r="AA103" i="48"/>
  <c r="X103" i="48"/>
  <c r="W103" i="48"/>
  <c r="V103" i="48"/>
  <c r="T103" i="48"/>
  <c r="P103" i="48"/>
  <c r="U103" i="48" s="1"/>
  <c r="O103" i="48"/>
  <c r="M103" i="48"/>
  <c r="L103" i="48"/>
  <c r="K103" i="48"/>
  <c r="N103" i="48" s="1"/>
  <c r="H103" i="48"/>
  <c r="Y103" i="48" s="1"/>
  <c r="R102" i="48"/>
  <c r="S102" i="48" s="1"/>
  <c r="Q102" i="48"/>
  <c r="N102" i="48"/>
  <c r="S101" i="48"/>
  <c r="R101" i="48"/>
  <c r="Q101" i="48"/>
  <c r="N101" i="48"/>
  <c r="R100" i="48"/>
  <c r="S100" i="48" s="1"/>
  <c r="Q100" i="48"/>
  <c r="N100" i="48"/>
  <c r="R99" i="48"/>
  <c r="N99" i="48"/>
  <c r="R98" i="48"/>
  <c r="S98" i="48" s="1"/>
  <c r="Q98" i="48"/>
  <c r="N98" i="48"/>
  <c r="S97" i="48"/>
  <c r="R97" i="48"/>
  <c r="Q97" i="48"/>
  <c r="N97" i="48"/>
  <c r="R96" i="48"/>
  <c r="S96" i="48" s="1"/>
  <c r="Q96" i="48"/>
  <c r="N96" i="48"/>
  <c r="R95" i="48"/>
  <c r="N95" i="48"/>
  <c r="R94" i="48"/>
  <c r="S94" i="48" s="1"/>
  <c r="Q94" i="48"/>
  <c r="N94" i="48"/>
  <c r="R93" i="48"/>
  <c r="N93" i="48"/>
  <c r="R92" i="48"/>
  <c r="S92" i="48" s="1"/>
  <c r="Q92" i="48"/>
  <c r="N92" i="48"/>
  <c r="R91" i="48"/>
  <c r="N91" i="48"/>
  <c r="S90" i="48"/>
  <c r="R90" i="48"/>
  <c r="Q90" i="48"/>
  <c r="N90" i="48"/>
  <c r="S89" i="48"/>
  <c r="R89" i="48"/>
  <c r="Q89" i="48"/>
  <c r="N89" i="48"/>
  <c r="R88" i="48"/>
  <c r="S88" i="48" s="1"/>
  <c r="Q88" i="48"/>
  <c r="N88" i="48"/>
  <c r="S87" i="48"/>
  <c r="R87" i="48"/>
  <c r="Q87" i="48"/>
  <c r="N87" i="48"/>
  <c r="R86" i="48"/>
  <c r="N86" i="48"/>
  <c r="R85" i="48"/>
  <c r="N85" i="48"/>
  <c r="R84" i="48"/>
  <c r="S84" i="48" s="1"/>
  <c r="Q84" i="48"/>
  <c r="N84" i="48"/>
  <c r="S83" i="48"/>
  <c r="R83" i="48"/>
  <c r="Q83" i="48"/>
  <c r="N83" i="48"/>
  <c r="R82" i="48"/>
  <c r="S82" i="48" s="1"/>
  <c r="Q82" i="48"/>
  <c r="N82" i="48"/>
  <c r="S81" i="48"/>
  <c r="R81" i="48"/>
  <c r="Q81" i="48"/>
  <c r="N81" i="48"/>
  <c r="R80" i="48"/>
  <c r="N80" i="48"/>
  <c r="R79" i="48"/>
  <c r="S78" i="48"/>
  <c r="R78" i="48"/>
  <c r="Q78" i="48"/>
  <c r="N78" i="48"/>
  <c r="R77" i="48"/>
  <c r="N77" i="48"/>
  <c r="R76" i="48"/>
  <c r="N76" i="48"/>
  <c r="R75" i="48"/>
  <c r="S75" i="48" s="1"/>
  <c r="Q75" i="48"/>
  <c r="N75" i="48"/>
  <c r="S74" i="48"/>
  <c r="R74" i="48"/>
  <c r="Q74" i="48"/>
  <c r="N74" i="48"/>
  <c r="R73" i="48"/>
  <c r="S73" i="48" s="1"/>
  <c r="Q73" i="48"/>
  <c r="N73" i="48"/>
  <c r="S72" i="48"/>
  <c r="R72" i="48"/>
  <c r="Q72" i="48"/>
  <c r="N72" i="48"/>
  <c r="R71" i="48"/>
  <c r="S71" i="48" s="1"/>
  <c r="Q71" i="48"/>
  <c r="N71" i="48"/>
  <c r="S70" i="48"/>
  <c r="R70" i="48"/>
  <c r="Q70" i="48"/>
  <c r="N70" i="48"/>
  <c r="R69" i="48"/>
  <c r="N69" i="48"/>
  <c r="S68" i="48"/>
  <c r="R68" i="48"/>
  <c r="Q68" i="48"/>
  <c r="N68" i="48"/>
  <c r="R67" i="48"/>
  <c r="S67" i="48" s="1"/>
  <c r="Q67" i="48"/>
  <c r="N67" i="48"/>
  <c r="S66" i="48"/>
  <c r="R66" i="48"/>
  <c r="Q66" i="48"/>
  <c r="N66" i="48"/>
  <c r="R65" i="48"/>
  <c r="S65" i="48" s="1"/>
  <c r="Q65" i="48"/>
  <c r="N65" i="48"/>
  <c r="S64" i="48"/>
  <c r="R64" i="48"/>
  <c r="Q64" i="48"/>
  <c r="N64" i="48"/>
  <c r="R63" i="48"/>
  <c r="N63" i="48"/>
  <c r="R62" i="48"/>
  <c r="S61" i="48"/>
  <c r="R61" i="48"/>
  <c r="Q61" i="48"/>
  <c r="N61" i="48"/>
  <c r="R60" i="48"/>
  <c r="S60" i="48" s="1"/>
  <c r="Q60" i="48"/>
  <c r="N60" i="48"/>
  <c r="S59" i="48"/>
  <c r="R59" i="48"/>
  <c r="Q59" i="48"/>
  <c r="N59" i="48"/>
  <c r="R58" i="48"/>
  <c r="S58" i="48" s="1"/>
  <c r="Q58" i="48"/>
  <c r="N58" i="48"/>
  <c r="S57" i="48"/>
  <c r="R57" i="48"/>
  <c r="Q57" i="48"/>
  <c r="N57" i="48"/>
  <c r="R56" i="48"/>
  <c r="S56" i="48" s="1"/>
  <c r="Q56" i="48"/>
  <c r="N56" i="48"/>
  <c r="S55" i="48"/>
  <c r="R55" i="48"/>
  <c r="Q55" i="48"/>
  <c r="N55" i="48"/>
  <c r="R54" i="48"/>
  <c r="S54" i="48" s="1"/>
  <c r="Q54" i="48"/>
  <c r="N54" i="48"/>
  <c r="S53" i="48"/>
  <c r="R53" i="48"/>
  <c r="Q53" i="48"/>
  <c r="N53" i="48"/>
  <c r="R52" i="48"/>
  <c r="S52" i="48" s="1"/>
  <c r="Q52" i="48"/>
  <c r="N52" i="48"/>
  <c r="S51" i="48"/>
  <c r="R51" i="48"/>
  <c r="Q51" i="48"/>
  <c r="N51" i="48"/>
  <c r="R50" i="48"/>
  <c r="S50" i="48" s="1"/>
  <c r="Q50" i="48"/>
  <c r="N50" i="48"/>
  <c r="R49" i="48"/>
  <c r="N49" i="48"/>
  <c r="R48" i="48"/>
  <c r="S48" i="48" s="1"/>
  <c r="Q48" i="48"/>
  <c r="N48" i="48"/>
  <c r="S47" i="48"/>
  <c r="R47" i="48"/>
  <c r="Q47" i="48"/>
  <c r="N47" i="48"/>
  <c r="R46" i="48"/>
  <c r="N46" i="48"/>
  <c r="S45" i="48"/>
  <c r="R45" i="48"/>
  <c r="Q45" i="48"/>
  <c r="N45" i="48"/>
  <c r="R44" i="48"/>
  <c r="N44" i="48"/>
  <c r="S43" i="48"/>
  <c r="R43" i="48"/>
  <c r="Q43" i="48"/>
  <c r="N43" i="48"/>
  <c r="R42" i="48"/>
  <c r="S42" i="48" s="1"/>
  <c r="Q42" i="48"/>
  <c r="N42" i="48"/>
  <c r="R41" i="48"/>
  <c r="N41" i="48"/>
  <c r="R40" i="48"/>
  <c r="S40" i="48" s="1"/>
  <c r="Q40" i="48"/>
  <c r="N40" i="48"/>
  <c r="R39" i="48"/>
  <c r="N39" i="48"/>
  <c r="R38" i="48"/>
  <c r="S38" i="48" s="1"/>
  <c r="Q38" i="48"/>
  <c r="N38" i="48"/>
  <c r="S37" i="48"/>
  <c r="R37" i="48"/>
  <c r="Q37" i="48"/>
  <c r="N37" i="48"/>
  <c r="R36" i="48"/>
  <c r="S36" i="48" s="1"/>
  <c r="Q36" i="48"/>
  <c r="N36" i="48"/>
  <c r="S35" i="48"/>
  <c r="R35" i="48"/>
  <c r="Q35" i="48"/>
  <c r="N35" i="48"/>
  <c r="R34" i="48"/>
  <c r="S34" i="48" s="1"/>
  <c r="Q34" i="48"/>
  <c r="N34" i="48"/>
  <c r="S33" i="48"/>
  <c r="R33" i="48"/>
  <c r="Q33" i="48"/>
  <c r="N33" i="48"/>
  <c r="R32" i="48"/>
  <c r="S32" i="48" s="1"/>
  <c r="Q32" i="48"/>
  <c r="N32" i="48"/>
  <c r="S31" i="48"/>
  <c r="R31" i="48"/>
  <c r="Q31" i="48"/>
  <c r="N31" i="48"/>
  <c r="R30" i="48"/>
  <c r="R29" i="48"/>
  <c r="S29" i="48" s="1"/>
  <c r="Q29" i="48"/>
  <c r="N29" i="48"/>
  <c r="R28" i="48"/>
  <c r="N28" i="48"/>
  <c r="R27" i="48"/>
  <c r="S27" i="48" s="1"/>
  <c r="Q27" i="48"/>
  <c r="N27" i="48"/>
  <c r="S26" i="48"/>
  <c r="R26" i="48"/>
  <c r="Q26" i="48"/>
  <c r="N26" i="48"/>
  <c r="Z103" i="48"/>
  <c r="S25" i="48"/>
  <c r="R25" i="48"/>
  <c r="Q25" i="48"/>
  <c r="N25" i="48"/>
  <c r="R24" i="48"/>
  <c r="S24" i="48" s="1"/>
  <c r="Q24" i="48"/>
  <c r="N24" i="48"/>
  <c r="R23" i="48"/>
  <c r="N23" i="48"/>
  <c r="R22" i="48"/>
  <c r="S22" i="48" s="1"/>
  <c r="Q22" i="48"/>
  <c r="N22" i="48"/>
  <c r="S21" i="48"/>
  <c r="R21" i="48"/>
  <c r="Q21" i="48"/>
  <c r="N21" i="48"/>
  <c r="R20" i="48"/>
  <c r="N20" i="48"/>
  <c r="S19" i="48"/>
  <c r="R19" i="48"/>
  <c r="Q19" i="48"/>
  <c r="N19" i="48"/>
  <c r="R18" i="48"/>
  <c r="S18" i="48" s="1"/>
  <c r="Q18" i="48"/>
  <c r="N18" i="48"/>
  <c r="S17" i="48"/>
  <c r="R17" i="48"/>
  <c r="Q17" i="48"/>
  <c r="N17" i="48"/>
  <c r="R16" i="48"/>
  <c r="S16" i="48" s="1"/>
  <c r="Q16" i="48"/>
  <c r="N16" i="48"/>
  <c r="S15" i="48"/>
  <c r="R15" i="48"/>
  <c r="Q15" i="48"/>
  <c r="N15" i="48"/>
  <c r="R14" i="48"/>
  <c r="R13" i="48"/>
  <c r="S13" i="48" s="1"/>
  <c r="Q13" i="48"/>
  <c r="N13" i="48"/>
  <c r="S12" i="48"/>
  <c r="R12" i="48"/>
  <c r="Q12" i="48"/>
  <c r="N12" i="48"/>
  <c r="R11" i="48"/>
  <c r="S11" i="48" s="1"/>
  <c r="Q11" i="48"/>
  <c r="N11" i="48"/>
  <c r="S10" i="48"/>
  <c r="R10" i="48"/>
  <c r="Q10" i="48"/>
  <c r="N10" i="48"/>
  <c r="R9" i="48"/>
  <c r="S9" i="48" s="1"/>
  <c r="Q9" i="48"/>
  <c r="N9" i="48"/>
  <c r="S8" i="48"/>
  <c r="R8" i="48"/>
  <c r="R103" i="48" s="1"/>
  <c r="S103" i="48" s="1"/>
  <c r="Q8" i="48"/>
  <c r="N8" i="48"/>
  <c r="N7" i="48"/>
  <c r="I6" i="48"/>
  <c r="J6" i="48" s="1"/>
  <c r="K6" i="48" s="1"/>
  <c r="H6" i="48"/>
  <c r="B6" i="48"/>
  <c r="C6" i="48" s="1"/>
  <c r="D6" i="48" s="1"/>
  <c r="E6" i="48" s="1"/>
  <c r="F6" i="48" s="1"/>
  <c r="AA6" i="50" l="1"/>
  <c r="AA5" i="50"/>
  <c r="U5" i="49"/>
  <c r="U6" i="49"/>
  <c r="V6" i="49" s="1"/>
  <c r="AB103" i="48"/>
  <c r="L6" i="48"/>
  <c r="M6" i="48" s="1"/>
  <c r="N6" i="48" s="1"/>
  <c r="O6" i="48" s="1"/>
  <c r="P6" i="48" s="1"/>
  <c r="N4" i="48"/>
  <c r="AE103" i="48"/>
  <c r="Q103" i="48"/>
  <c r="AD103" i="48"/>
  <c r="AF102" i="47"/>
  <c r="AE102" i="47"/>
  <c r="AD102" i="47"/>
  <c r="AB102" i="47"/>
  <c r="Y102" i="47"/>
  <c r="AE101" i="47"/>
  <c r="AF101" i="47" s="1"/>
  <c r="AD101" i="47"/>
  <c r="AB101" i="47"/>
  <c r="Y101" i="47"/>
  <c r="AE100" i="47"/>
  <c r="AF100" i="47" s="1"/>
  <c r="AD100" i="47"/>
  <c r="AB100" i="47"/>
  <c r="Y100" i="47"/>
  <c r="AF99" i="47"/>
  <c r="AE99" i="47"/>
  <c r="AD99" i="47"/>
  <c r="AB99" i="47"/>
  <c r="Y99" i="47"/>
  <c r="AF98" i="47"/>
  <c r="AE98" i="47"/>
  <c r="AD98" i="47"/>
  <c r="AB98" i="47"/>
  <c r="Y98" i="47"/>
  <c r="AF97" i="47"/>
  <c r="AE97" i="47"/>
  <c r="AD97" i="47"/>
  <c r="AB97" i="47"/>
  <c r="Y97" i="47"/>
  <c r="AE96" i="47"/>
  <c r="AF96" i="47" s="1"/>
  <c r="AD96" i="47"/>
  <c r="AB96" i="47"/>
  <c r="Y96" i="47"/>
  <c r="AF95" i="47"/>
  <c r="AE95" i="47"/>
  <c r="AD95" i="47"/>
  <c r="AB95" i="47"/>
  <c r="Y95" i="47"/>
  <c r="AE94" i="47"/>
  <c r="AF94" i="47" s="1"/>
  <c r="AD94" i="47"/>
  <c r="AB94" i="47"/>
  <c r="Y94" i="47"/>
  <c r="AF93" i="47"/>
  <c r="AE93" i="47"/>
  <c r="AD93" i="47"/>
  <c r="AB93" i="47"/>
  <c r="Y93" i="47"/>
  <c r="AE92" i="47"/>
  <c r="AF92" i="47" s="1"/>
  <c r="AD92" i="47"/>
  <c r="AB92" i="47"/>
  <c r="Y92" i="47"/>
  <c r="AF91" i="47"/>
  <c r="AE91" i="47"/>
  <c r="AD91" i="47"/>
  <c r="Z91" i="47"/>
  <c r="AB91" i="47" s="1"/>
  <c r="Y91" i="47"/>
  <c r="AF90" i="47"/>
  <c r="AE90" i="47"/>
  <c r="AD90" i="47"/>
  <c r="AB90" i="47"/>
  <c r="Y90" i="47"/>
  <c r="AE89" i="47"/>
  <c r="AF89" i="47" s="1"/>
  <c r="AD89" i="47"/>
  <c r="AB89" i="47"/>
  <c r="Z89" i="47"/>
  <c r="Y89" i="47"/>
  <c r="AE88" i="47"/>
  <c r="AF88" i="47" s="1"/>
  <c r="AD88" i="47"/>
  <c r="AB88" i="47"/>
  <c r="Y88" i="47"/>
  <c r="AF87" i="47"/>
  <c r="AE87" i="47"/>
  <c r="AD87" i="47"/>
  <c r="AB87" i="47"/>
  <c r="Y87" i="47"/>
  <c r="AF86" i="47"/>
  <c r="AE86" i="47"/>
  <c r="AD86" i="47"/>
  <c r="AB86" i="47"/>
  <c r="Y86" i="47"/>
  <c r="AF85" i="47"/>
  <c r="AE85" i="47"/>
  <c r="AD85" i="47"/>
  <c r="AB85" i="47"/>
  <c r="Y85" i="47"/>
  <c r="AE84" i="47"/>
  <c r="AF84" i="47" s="1"/>
  <c r="AD84" i="47"/>
  <c r="AB84" i="47"/>
  <c r="Y84" i="47"/>
  <c r="AF83" i="47"/>
  <c r="AE83" i="47"/>
  <c r="AD83" i="47"/>
  <c r="AB83" i="47"/>
  <c r="Y83" i="47"/>
  <c r="AF82" i="47"/>
  <c r="AE82" i="47"/>
  <c r="AD82" i="47"/>
  <c r="AB82" i="47"/>
  <c r="Y82" i="47"/>
  <c r="AF81" i="47"/>
  <c r="AE81" i="47"/>
  <c r="AD81" i="47"/>
  <c r="AB81" i="47"/>
  <c r="Y81" i="47"/>
  <c r="AF80" i="47"/>
  <c r="AE80" i="47"/>
  <c r="AD80" i="47"/>
  <c r="AB80" i="47"/>
  <c r="Y80" i="47"/>
  <c r="AF79" i="47"/>
  <c r="AE79" i="47"/>
  <c r="AD79" i="47"/>
  <c r="AB79" i="47"/>
  <c r="Y79" i="47"/>
  <c r="AE78" i="47"/>
  <c r="AF78" i="47" s="1"/>
  <c r="AD78" i="47"/>
  <c r="AB78" i="47"/>
  <c r="Y78" i="47"/>
  <c r="AF77" i="47"/>
  <c r="AE77" i="47"/>
  <c r="AD77" i="47"/>
  <c r="AB77" i="47"/>
  <c r="Y77" i="47"/>
  <c r="AE76" i="47"/>
  <c r="AF76" i="47" s="1"/>
  <c r="AD76" i="47"/>
  <c r="AB76" i="47"/>
  <c r="Y76" i="47"/>
  <c r="AF75" i="47"/>
  <c r="AE75" i="47"/>
  <c r="AD75" i="47"/>
  <c r="AB75" i="47"/>
  <c r="Y75" i="47"/>
  <c r="AE74" i="47"/>
  <c r="AF74" i="47" s="1"/>
  <c r="AD74" i="47"/>
  <c r="AB74" i="47"/>
  <c r="Y74" i="47"/>
  <c r="AF73" i="47"/>
  <c r="AE73" i="47"/>
  <c r="AD73" i="47"/>
  <c r="AB73" i="47"/>
  <c r="Y73" i="47"/>
  <c r="AE72" i="47"/>
  <c r="AF72" i="47" s="1"/>
  <c r="AD72" i="47"/>
  <c r="AB72" i="47"/>
  <c r="Y72" i="47"/>
  <c r="AF71" i="47"/>
  <c r="AE71" i="47"/>
  <c r="AD71" i="47"/>
  <c r="AB71" i="47"/>
  <c r="Y71" i="47"/>
  <c r="AE70" i="47"/>
  <c r="AF70" i="47" s="1"/>
  <c r="AD70" i="47"/>
  <c r="AB70" i="47"/>
  <c r="Y70" i="47"/>
  <c r="AF69" i="47"/>
  <c r="AE69" i="47"/>
  <c r="AD69" i="47"/>
  <c r="AB69" i="47"/>
  <c r="Y69" i="47"/>
  <c r="AE68" i="47"/>
  <c r="AF68" i="47" s="1"/>
  <c r="AD68" i="47"/>
  <c r="AB68" i="47"/>
  <c r="Y68" i="47"/>
  <c r="AF67" i="47"/>
  <c r="AE67" i="47"/>
  <c r="AD67" i="47"/>
  <c r="AB67" i="47"/>
  <c r="Y67" i="47"/>
  <c r="AE66" i="47"/>
  <c r="AF66" i="47" s="1"/>
  <c r="AD66" i="47"/>
  <c r="AB66" i="47"/>
  <c r="Y66" i="47"/>
  <c r="AF65" i="47"/>
  <c r="AE65" i="47"/>
  <c r="AD65" i="47"/>
  <c r="AB65" i="47"/>
  <c r="Y65" i="47"/>
  <c r="AF64" i="47"/>
  <c r="AE64" i="47"/>
  <c r="AD64" i="47"/>
  <c r="AB64" i="47"/>
  <c r="Y64" i="47"/>
  <c r="AF63" i="47"/>
  <c r="AE63" i="47"/>
  <c r="AD63" i="47"/>
  <c r="AB63" i="47"/>
  <c r="Y63" i="47"/>
  <c r="AF62" i="47"/>
  <c r="AE62" i="47"/>
  <c r="AD62" i="47"/>
  <c r="AB62" i="47"/>
  <c r="Y62" i="47"/>
  <c r="AF61" i="47"/>
  <c r="AE61" i="47"/>
  <c r="AD61" i="47"/>
  <c r="AB61" i="47"/>
  <c r="Y61" i="47"/>
  <c r="AF60" i="47"/>
  <c r="AE60" i="47"/>
  <c r="AD60" i="47"/>
  <c r="AB60" i="47"/>
  <c r="Y60" i="47"/>
  <c r="AF59" i="47"/>
  <c r="AE59" i="47"/>
  <c r="AD59" i="47"/>
  <c r="AB59" i="47"/>
  <c r="Y59" i="47"/>
  <c r="AE58" i="47"/>
  <c r="AF58" i="47" s="1"/>
  <c r="AD58" i="47"/>
  <c r="AB58" i="47"/>
  <c r="Y58" i="47"/>
  <c r="AF57" i="47"/>
  <c r="AE57" i="47"/>
  <c r="AD57" i="47"/>
  <c r="AB57" i="47"/>
  <c r="Y57" i="47"/>
  <c r="AE56" i="47"/>
  <c r="AF56" i="47" s="1"/>
  <c r="AD56" i="47"/>
  <c r="AB56" i="47"/>
  <c r="Y56" i="47"/>
  <c r="AF55" i="47"/>
  <c r="AE55" i="47"/>
  <c r="AD55" i="47"/>
  <c r="AB55" i="47"/>
  <c r="Y55" i="47"/>
  <c r="AE54" i="47"/>
  <c r="AF54" i="47" s="1"/>
  <c r="AD54" i="47"/>
  <c r="AB54" i="47"/>
  <c r="Y54" i="47"/>
  <c r="AF53" i="47"/>
  <c r="AE53" i="47"/>
  <c r="AD53" i="47"/>
  <c r="AB53" i="47"/>
  <c r="Y53" i="47"/>
  <c r="AE52" i="47"/>
  <c r="AF52" i="47" s="1"/>
  <c r="AD52" i="47"/>
  <c r="AB52" i="47"/>
  <c r="Y52" i="47"/>
  <c r="AF51" i="47"/>
  <c r="AE51" i="47"/>
  <c r="AD51" i="47"/>
  <c r="AB51" i="47"/>
  <c r="Y51" i="47"/>
  <c r="AE50" i="47"/>
  <c r="AF50" i="47" s="1"/>
  <c r="AD50" i="47"/>
  <c r="AB50" i="47"/>
  <c r="Y50" i="47"/>
  <c r="AF49" i="47"/>
  <c r="AE49" i="47"/>
  <c r="AD49" i="47"/>
  <c r="AB49" i="47"/>
  <c r="Y49" i="47"/>
  <c r="AE48" i="47"/>
  <c r="AF48" i="47" s="1"/>
  <c r="AD48" i="47"/>
  <c r="AB48" i="47"/>
  <c r="Y48" i="47"/>
  <c r="AF47" i="47"/>
  <c r="AE47" i="47"/>
  <c r="AD47" i="47"/>
  <c r="AB47" i="47"/>
  <c r="Y47" i="47"/>
  <c r="AE46" i="47"/>
  <c r="AF46" i="47" s="1"/>
  <c r="AD46" i="47"/>
  <c r="AB46" i="47"/>
  <c r="Y46" i="47"/>
  <c r="AF45" i="47"/>
  <c r="AE45" i="47"/>
  <c r="AD45" i="47"/>
  <c r="AB45" i="47"/>
  <c r="Y45" i="47"/>
  <c r="AF44" i="47"/>
  <c r="AE44" i="47"/>
  <c r="AD44" i="47"/>
  <c r="AB44" i="47"/>
  <c r="Y44" i="47"/>
  <c r="AF43" i="47"/>
  <c r="AE43" i="47"/>
  <c r="AD43" i="47"/>
  <c r="AB43" i="47"/>
  <c r="Y43" i="47"/>
  <c r="AE42" i="47"/>
  <c r="AF42" i="47" s="1"/>
  <c r="AD42" i="47"/>
  <c r="AB42" i="47"/>
  <c r="Y42" i="47"/>
  <c r="AF41" i="47"/>
  <c r="AE41" i="47"/>
  <c r="AD41" i="47"/>
  <c r="AB41" i="47"/>
  <c r="Y41" i="47"/>
  <c r="AF40" i="47"/>
  <c r="AE40" i="47"/>
  <c r="AD40" i="47"/>
  <c r="AB40" i="47"/>
  <c r="Y40" i="47"/>
  <c r="AF39" i="47"/>
  <c r="AE39" i="47"/>
  <c r="AD39" i="47"/>
  <c r="AB39" i="47"/>
  <c r="Y39" i="47"/>
  <c r="AE38" i="47"/>
  <c r="AF38" i="47" s="1"/>
  <c r="AD38" i="47"/>
  <c r="AB38" i="47"/>
  <c r="Y38" i="47"/>
  <c r="AF37" i="47"/>
  <c r="AE37" i="47"/>
  <c r="AD37" i="47"/>
  <c r="AB37" i="47"/>
  <c r="Y37" i="47"/>
  <c r="AF36" i="47"/>
  <c r="AE36" i="47"/>
  <c r="AD36" i="47"/>
  <c r="AB36" i="47"/>
  <c r="Y36" i="47"/>
  <c r="AF35" i="47"/>
  <c r="AE35" i="47"/>
  <c r="AD35" i="47"/>
  <c r="AB35" i="47"/>
  <c r="Y35" i="47"/>
  <c r="AE34" i="47"/>
  <c r="AF34" i="47" s="1"/>
  <c r="AD34" i="47"/>
  <c r="AB34" i="47"/>
  <c r="Y34" i="47"/>
  <c r="AF33" i="47"/>
  <c r="AE33" i="47"/>
  <c r="AD33" i="47"/>
  <c r="AB33" i="47"/>
  <c r="Y33" i="47"/>
  <c r="AF32" i="47"/>
  <c r="AE32" i="47"/>
  <c r="AD32" i="47"/>
  <c r="AB32" i="47"/>
  <c r="Y32" i="47"/>
  <c r="AF31" i="47"/>
  <c r="AE31" i="47"/>
  <c r="AD31" i="47"/>
  <c r="AB31" i="47"/>
  <c r="Y31" i="47"/>
  <c r="AF30" i="47"/>
  <c r="AE30" i="47"/>
  <c r="AD30" i="47"/>
  <c r="AB30" i="47"/>
  <c r="Y30" i="47"/>
  <c r="AF29" i="47"/>
  <c r="AE29" i="47"/>
  <c r="AD29" i="47"/>
  <c r="AB29" i="47"/>
  <c r="Y29" i="47"/>
  <c r="AE28" i="47"/>
  <c r="AF28" i="47" s="1"/>
  <c r="AD28" i="47"/>
  <c r="AB28" i="47"/>
  <c r="Y28" i="47"/>
  <c r="AF27" i="47"/>
  <c r="AE27" i="47"/>
  <c r="AD27" i="47"/>
  <c r="AB27" i="47"/>
  <c r="Y27" i="47"/>
  <c r="AE26" i="47"/>
  <c r="AF26" i="47" s="1"/>
  <c r="AD26" i="47"/>
  <c r="AB26" i="47"/>
  <c r="Y26" i="47"/>
  <c r="AF25" i="47"/>
  <c r="AE25" i="47"/>
  <c r="AD25" i="47"/>
  <c r="Z25" i="47"/>
  <c r="AB25" i="47" s="1"/>
  <c r="Y25" i="47"/>
  <c r="AF24" i="47"/>
  <c r="AE24" i="47"/>
  <c r="AD24" i="47"/>
  <c r="AB24" i="47"/>
  <c r="Y24" i="47"/>
  <c r="AF23" i="47"/>
  <c r="AE23" i="47"/>
  <c r="AD23" i="47"/>
  <c r="AB23" i="47"/>
  <c r="Y23" i="47"/>
  <c r="AF22" i="47"/>
  <c r="AE22" i="47"/>
  <c r="AD22" i="47"/>
  <c r="AB22" i="47"/>
  <c r="Y22" i="47"/>
  <c r="AE21" i="47"/>
  <c r="AF21" i="47" s="1"/>
  <c r="AD21" i="47"/>
  <c r="AB21" i="47"/>
  <c r="Y21" i="47"/>
  <c r="AF20" i="47"/>
  <c r="AE20" i="47"/>
  <c r="AD20" i="47"/>
  <c r="AB20" i="47"/>
  <c r="Y20" i="47"/>
  <c r="AE19" i="47"/>
  <c r="AF19" i="47" s="1"/>
  <c r="AD19" i="47"/>
  <c r="AB19" i="47"/>
  <c r="Y19" i="47"/>
  <c r="AF18" i="47"/>
  <c r="AE18" i="47"/>
  <c r="AD18" i="47"/>
  <c r="AB18" i="47"/>
  <c r="Y18" i="47"/>
  <c r="AE17" i="47"/>
  <c r="AF17" i="47" s="1"/>
  <c r="AD17" i="47"/>
  <c r="AB17" i="47"/>
  <c r="Y17" i="47"/>
  <c r="AF16" i="47"/>
  <c r="AE16" i="47"/>
  <c r="AD16" i="47"/>
  <c r="AB16" i="47"/>
  <c r="Y16" i="47"/>
  <c r="AE15" i="47"/>
  <c r="AF15" i="47" s="1"/>
  <c r="AD15" i="47"/>
  <c r="AB15" i="47"/>
  <c r="Y15" i="47"/>
  <c r="AF14" i="47"/>
  <c r="AE14" i="47"/>
  <c r="AD14" i="47"/>
  <c r="AB14" i="47"/>
  <c r="Y14" i="47"/>
  <c r="AE13" i="47"/>
  <c r="AF13" i="47" s="1"/>
  <c r="AD13" i="47"/>
  <c r="AB13" i="47"/>
  <c r="Y13" i="47"/>
  <c r="AF12" i="47"/>
  <c r="AE12" i="47"/>
  <c r="AD12" i="47"/>
  <c r="AB12" i="47"/>
  <c r="Y12" i="47"/>
  <c r="AE11" i="47"/>
  <c r="AF11" i="47" s="1"/>
  <c r="AD11" i="47"/>
  <c r="AB11" i="47"/>
  <c r="Y11" i="47"/>
  <c r="AF10" i="47"/>
  <c r="AE10" i="47"/>
  <c r="AD10" i="47"/>
  <c r="AB10" i="47"/>
  <c r="Y10" i="47"/>
  <c r="AE9" i="47"/>
  <c r="AF9" i="47" s="1"/>
  <c r="AD9" i="47"/>
  <c r="AB9" i="47"/>
  <c r="Y9" i="47"/>
  <c r="AF8" i="47"/>
  <c r="AE8" i="47"/>
  <c r="AD8" i="47"/>
  <c r="AB8" i="47"/>
  <c r="Y8" i="47"/>
  <c r="AF7" i="47"/>
  <c r="AD7" i="47"/>
  <c r="AB7" i="47"/>
  <c r="Y7" i="47"/>
  <c r="AB6" i="50" l="1"/>
  <c r="AC6" i="50" s="1"/>
  <c r="AF5" i="50"/>
  <c r="AB5" i="50"/>
  <c r="W6" i="49"/>
  <c r="X6" i="49" s="1"/>
  <c r="Y6" i="49" s="1"/>
  <c r="Z6" i="49" s="1"/>
  <c r="Y4" i="49"/>
  <c r="Q5" i="48"/>
  <c r="Q6" i="48"/>
  <c r="R6" i="48" s="1"/>
  <c r="AC103" i="47"/>
  <c r="AA103" i="47"/>
  <c r="X103" i="47"/>
  <c r="W103" i="47"/>
  <c r="V103" i="47"/>
  <c r="T103" i="47"/>
  <c r="P103" i="47"/>
  <c r="U103" i="47" s="1"/>
  <c r="O103" i="47"/>
  <c r="M103" i="47"/>
  <c r="L103" i="47"/>
  <c r="K103" i="47"/>
  <c r="N103" i="47" s="1"/>
  <c r="H103" i="47"/>
  <c r="Y103" i="47" s="1"/>
  <c r="R102" i="47"/>
  <c r="S102" i="47" s="1"/>
  <c r="Q102" i="47"/>
  <c r="N102" i="47"/>
  <c r="S101" i="47"/>
  <c r="R101" i="47"/>
  <c r="Q101" i="47"/>
  <c r="N101" i="47"/>
  <c r="R100" i="47"/>
  <c r="S100" i="47" s="1"/>
  <c r="Q100" i="47"/>
  <c r="N100" i="47"/>
  <c r="R99" i="47"/>
  <c r="N99" i="47"/>
  <c r="R98" i="47"/>
  <c r="S98" i="47" s="1"/>
  <c r="Q98" i="47"/>
  <c r="N98" i="47"/>
  <c r="R97" i="47"/>
  <c r="S97" i="47" s="1"/>
  <c r="Q97" i="47"/>
  <c r="N97" i="47"/>
  <c r="S96" i="47"/>
  <c r="R96" i="47"/>
  <c r="Q96" i="47"/>
  <c r="N96" i="47"/>
  <c r="R95" i="47"/>
  <c r="N95" i="47"/>
  <c r="S94" i="47"/>
  <c r="R94" i="47"/>
  <c r="Q94" i="47"/>
  <c r="N94" i="47"/>
  <c r="R93" i="47"/>
  <c r="N93" i="47"/>
  <c r="S92" i="47"/>
  <c r="R92" i="47"/>
  <c r="Q92" i="47"/>
  <c r="N92" i="47"/>
  <c r="R91" i="47"/>
  <c r="N91" i="47"/>
  <c r="R90" i="47"/>
  <c r="S90" i="47" s="1"/>
  <c r="Q90" i="47"/>
  <c r="N90" i="47"/>
  <c r="R89" i="47"/>
  <c r="S89" i="47" s="1"/>
  <c r="Q89" i="47"/>
  <c r="N89" i="47"/>
  <c r="S88" i="47"/>
  <c r="R88" i="47"/>
  <c r="Q88" i="47"/>
  <c r="N88" i="47"/>
  <c r="R87" i="47"/>
  <c r="S87" i="47" s="1"/>
  <c r="Q87" i="47"/>
  <c r="N87" i="47"/>
  <c r="R86" i="47"/>
  <c r="N86" i="47"/>
  <c r="R85" i="47"/>
  <c r="N85" i="47"/>
  <c r="S84" i="47"/>
  <c r="R84" i="47"/>
  <c r="Q84" i="47"/>
  <c r="N84" i="47"/>
  <c r="R83" i="47"/>
  <c r="S83" i="47" s="1"/>
  <c r="Q83" i="47"/>
  <c r="N83" i="47"/>
  <c r="S82" i="47"/>
  <c r="R82" i="47"/>
  <c r="Q82" i="47"/>
  <c r="N82" i="47"/>
  <c r="R81" i="47"/>
  <c r="S81" i="47" s="1"/>
  <c r="Q81" i="47"/>
  <c r="N81" i="47"/>
  <c r="R80" i="47"/>
  <c r="N80" i="47"/>
  <c r="R79" i="47"/>
  <c r="R78" i="47"/>
  <c r="S78" i="47" s="1"/>
  <c r="Q78" i="47"/>
  <c r="N78" i="47"/>
  <c r="R77" i="47"/>
  <c r="N77" i="47"/>
  <c r="R76" i="47"/>
  <c r="N76" i="47"/>
  <c r="S75" i="47"/>
  <c r="R75" i="47"/>
  <c r="Q75" i="47"/>
  <c r="N75" i="47"/>
  <c r="R74" i="47"/>
  <c r="S74" i="47" s="1"/>
  <c r="Q74" i="47"/>
  <c r="N74" i="47"/>
  <c r="S73" i="47"/>
  <c r="R73" i="47"/>
  <c r="Q73" i="47"/>
  <c r="N73" i="47"/>
  <c r="R72" i="47"/>
  <c r="S72" i="47" s="1"/>
  <c r="Q72" i="47"/>
  <c r="N72" i="47"/>
  <c r="S71" i="47"/>
  <c r="R71" i="47"/>
  <c r="Q71" i="47"/>
  <c r="N71" i="47"/>
  <c r="R70" i="47"/>
  <c r="S70" i="47" s="1"/>
  <c r="Q70" i="47"/>
  <c r="N70" i="47"/>
  <c r="R69" i="47"/>
  <c r="N69" i="47"/>
  <c r="R68" i="47"/>
  <c r="S68" i="47" s="1"/>
  <c r="Q68" i="47"/>
  <c r="N68" i="47"/>
  <c r="S67" i="47"/>
  <c r="R67" i="47"/>
  <c r="Q67" i="47"/>
  <c r="N67" i="47"/>
  <c r="R66" i="47"/>
  <c r="S66" i="47" s="1"/>
  <c r="Q66" i="47"/>
  <c r="N66" i="47"/>
  <c r="S65" i="47"/>
  <c r="R65" i="47"/>
  <c r="Q65" i="47"/>
  <c r="N65" i="47"/>
  <c r="R64" i="47"/>
  <c r="S64" i="47" s="1"/>
  <c r="Q64" i="47"/>
  <c r="N64" i="47"/>
  <c r="R63" i="47"/>
  <c r="N63" i="47"/>
  <c r="R62" i="47"/>
  <c r="R61" i="47"/>
  <c r="S61" i="47" s="1"/>
  <c r="Q61" i="47"/>
  <c r="N61" i="47"/>
  <c r="S60" i="47"/>
  <c r="R60" i="47"/>
  <c r="Q60" i="47"/>
  <c r="N60" i="47"/>
  <c r="R59" i="47"/>
  <c r="S59" i="47" s="1"/>
  <c r="Q59" i="47"/>
  <c r="N59" i="47"/>
  <c r="S58" i="47"/>
  <c r="R58" i="47"/>
  <c r="Q58" i="47"/>
  <c r="N58" i="47"/>
  <c r="R57" i="47"/>
  <c r="S57" i="47" s="1"/>
  <c r="Q57" i="47"/>
  <c r="N57" i="47"/>
  <c r="S56" i="47"/>
  <c r="R56" i="47"/>
  <c r="Q56" i="47"/>
  <c r="N56" i="47"/>
  <c r="R55" i="47"/>
  <c r="S55" i="47" s="1"/>
  <c r="Q55" i="47"/>
  <c r="N55" i="47"/>
  <c r="S54" i="47"/>
  <c r="R54" i="47"/>
  <c r="Q54" i="47"/>
  <c r="N54" i="47"/>
  <c r="R53" i="47"/>
  <c r="S53" i="47" s="1"/>
  <c r="Q53" i="47"/>
  <c r="N53" i="47"/>
  <c r="S52" i="47"/>
  <c r="R52" i="47"/>
  <c r="Q52" i="47"/>
  <c r="N52" i="47"/>
  <c r="R51" i="47"/>
  <c r="S51" i="47" s="1"/>
  <c r="Q51" i="47"/>
  <c r="N51" i="47"/>
  <c r="S50" i="47"/>
  <c r="R50" i="47"/>
  <c r="Q50" i="47"/>
  <c r="N50" i="47"/>
  <c r="R49" i="47"/>
  <c r="N49" i="47"/>
  <c r="S48" i="47"/>
  <c r="R48" i="47"/>
  <c r="Q48" i="47"/>
  <c r="N48" i="47"/>
  <c r="R47" i="47"/>
  <c r="S47" i="47" s="1"/>
  <c r="Q47" i="47"/>
  <c r="N47" i="47"/>
  <c r="R46" i="47"/>
  <c r="N46" i="47"/>
  <c r="R45" i="47"/>
  <c r="S45" i="47" s="1"/>
  <c r="Q45" i="47"/>
  <c r="N45" i="47"/>
  <c r="R44" i="47"/>
  <c r="N44" i="47"/>
  <c r="R43" i="47"/>
  <c r="S43" i="47" s="1"/>
  <c r="Q43" i="47"/>
  <c r="N43" i="47"/>
  <c r="S42" i="47"/>
  <c r="R42" i="47"/>
  <c r="Q42" i="47"/>
  <c r="N42" i="47"/>
  <c r="R41" i="47"/>
  <c r="N41" i="47"/>
  <c r="S40" i="47"/>
  <c r="R40" i="47"/>
  <c r="Q40" i="47"/>
  <c r="N40" i="47"/>
  <c r="R39" i="47"/>
  <c r="N39" i="47"/>
  <c r="S38" i="47"/>
  <c r="R38" i="47"/>
  <c r="Q38" i="47"/>
  <c r="N38" i="47"/>
  <c r="R37" i="47"/>
  <c r="S37" i="47" s="1"/>
  <c r="Q37" i="47"/>
  <c r="N37" i="47"/>
  <c r="S36" i="47"/>
  <c r="R36" i="47"/>
  <c r="Q36" i="47"/>
  <c r="N36" i="47"/>
  <c r="R35" i="47"/>
  <c r="S35" i="47" s="1"/>
  <c r="Q35" i="47"/>
  <c r="N35" i="47"/>
  <c r="S34" i="47"/>
  <c r="R34" i="47"/>
  <c r="Q34" i="47"/>
  <c r="N34" i="47"/>
  <c r="R33" i="47"/>
  <c r="S33" i="47" s="1"/>
  <c r="Q33" i="47"/>
  <c r="N33" i="47"/>
  <c r="S32" i="47"/>
  <c r="R32" i="47"/>
  <c r="Q32" i="47"/>
  <c r="N32" i="47"/>
  <c r="R31" i="47"/>
  <c r="S31" i="47" s="1"/>
  <c r="Q31" i="47"/>
  <c r="N31" i="47"/>
  <c r="R30" i="47"/>
  <c r="S29" i="47"/>
  <c r="R29" i="47"/>
  <c r="Q29" i="47"/>
  <c r="N29" i="47"/>
  <c r="R28" i="47"/>
  <c r="N28" i="47"/>
  <c r="S27" i="47"/>
  <c r="R27" i="47"/>
  <c r="Q27" i="47"/>
  <c r="N27" i="47"/>
  <c r="R26" i="47"/>
  <c r="S26" i="47" s="1"/>
  <c r="Q26" i="47"/>
  <c r="N26" i="47"/>
  <c r="Z103" i="47"/>
  <c r="AB103" i="47" s="1"/>
  <c r="R25" i="47"/>
  <c r="S25" i="47" s="1"/>
  <c r="Q25" i="47"/>
  <c r="N25" i="47"/>
  <c r="S24" i="47"/>
  <c r="R24" i="47"/>
  <c r="Q24" i="47"/>
  <c r="N24" i="47"/>
  <c r="R23" i="47"/>
  <c r="N23" i="47"/>
  <c r="S22" i="47"/>
  <c r="R22" i="47"/>
  <c r="Q22" i="47"/>
  <c r="N22" i="47"/>
  <c r="R21" i="47"/>
  <c r="S21" i="47" s="1"/>
  <c r="Q21" i="47"/>
  <c r="N21" i="47"/>
  <c r="R20" i="47"/>
  <c r="N20" i="47"/>
  <c r="R19" i="47"/>
  <c r="S19" i="47" s="1"/>
  <c r="Q19" i="47"/>
  <c r="N19" i="47"/>
  <c r="S18" i="47"/>
  <c r="R18" i="47"/>
  <c r="Q18" i="47"/>
  <c r="N18" i="47"/>
  <c r="R17" i="47"/>
  <c r="S17" i="47" s="1"/>
  <c r="Q17" i="47"/>
  <c r="N17" i="47"/>
  <c r="S16" i="47"/>
  <c r="R16" i="47"/>
  <c r="Q16" i="47"/>
  <c r="N16" i="47"/>
  <c r="R15" i="47"/>
  <c r="S15" i="47" s="1"/>
  <c r="Q15" i="47"/>
  <c r="N15" i="47"/>
  <c r="R14" i="47"/>
  <c r="S13" i="47"/>
  <c r="R13" i="47"/>
  <c r="Q13" i="47"/>
  <c r="N13" i="47"/>
  <c r="R12" i="47"/>
  <c r="S12" i="47" s="1"/>
  <c r="Q12" i="47"/>
  <c r="N12" i="47"/>
  <c r="S11" i="47"/>
  <c r="R11" i="47"/>
  <c r="Q11" i="47"/>
  <c r="N11" i="47"/>
  <c r="R10" i="47"/>
  <c r="S10" i="47" s="1"/>
  <c r="Q10" i="47"/>
  <c r="N10" i="47"/>
  <c r="S9" i="47"/>
  <c r="R9" i="47"/>
  <c r="Q9" i="47"/>
  <c r="N9" i="47"/>
  <c r="AE103" i="47"/>
  <c r="R8" i="47"/>
  <c r="Q8" i="47"/>
  <c r="N8" i="47"/>
  <c r="N7" i="47"/>
  <c r="J6" i="47"/>
  <c r="K6" i="47" s="1"/>
  <c r="L6" i="47" s="1"/>
  <c r="M6" i="47" s="1"/>
  <c r="N6" i="47" s="1"/>
  <c r="O6" i="47" s="1"/>
  <c r="P6" i="47" s="1"/>
  <c r="H6" i="47"/>
  <c r="I6" i="47" s="1"/>
  <c r="E6" i="47"/>
  <c r="F6" i="47" s="1"/>
  <c r="C6" i="47"/>
  <c r="D6" i="47" s="1"/>
  <c r="B6" i="47"/>
  <c r="AD6" i="50" l="1"/>
  <c r="AD5" i="50"/>
  <c r="AA6" i="49"/>
  <c r="AA5" i="49"/>
  <c r="S6" i="48"/>
  <c r="T6" i="48" s="1"/>
  <c r="S5" i="48"/>
  <c r="Q6" i="47"/>
  <c r="R6" i="47" s="1"/>
  <c r="Q5" i="47"/>
  <c r="R103" i="47"/>
  <c r="S103" i="47" s="1"/>
  <c r="S8" i="47"/>
  <c r="AF103" i="47"/>
  <c r="N4" i="47"/>
  <c r="Q103" i="47"/>
  <c r="AD103" i="47"/>
  <c r="AF102" i="46"/>
  <c r="AE102" i="46"/>
  <c r="AD102" i="46"/>
  <c r="AB102" i="46"/>
  <c r="Y102" i="46"/>
  <c r="AE101" i="46"/>
  <c r="AF101" i="46" s="1"/>
  <c r="AD101" i="46"/>
  <c r="AB101" i="46"/>
  <c r="Y101" i="46"/>
  <c r="AF100" i="46"/>
  <c r="AE100" i="46"/>
  <c r="AD100" i="46"/>
  <c r="AB100" i="46"/>
  <c r="Y100" i="46"/>
  <c r="AE99" i="46"/>
  <c r="AF99" i="46" s="1"/>
  <c r="AD99" i="46"/>
  <c r="AB99" i="46"/>
  <c r="Y99" i="46"/>
  <c r="AF98" i="46"/>
  <c r="AE98" i="46"/>
  <c r="AD98" i="46"/>
  <c r="AB98" i="46"/>
  <c r="Y98" i="46"/>
  <c r="AE97" i="46"/>
  <c r="AF97" i="46" s="1"/>
  <c r="AD97" i="46"/>
  <c r="AB97" i="46"/>
  <c r="Y97" i="46"/>
  <c r="AF96" i="46"/>
  <c r="AE96" i="46"/>
  <c r="AD96" i="46"/>
  <c r="AB96" i="46"/>
  <c r="Y96" i="46"/>
  <c r="AF95" i="46"/>
  <c r="AE95" i="46"/>
  <c r="AD95" i="46"/>
  <c r="AB95" i="46"/>
  <c r="Y95" i="46"/>
  <c r="AF94" i="46"/>
  <c r="AE94" i="46"/>
  <c r="AD94" i="46"/>
  <c r="AB94" i="46"/>
  <c r="Y94" i="46"/>
  <c r="AF93" i="46"/>
  <c r="AE93" i="46"/>
  <c r="AD93" i="46"/>
  <c r="AB93" i="46"/>
  <c r="Y93" i="46"/>
  <c r="AF92" i="46"/>
  <c r="AE92" i="46"/>
  <c r="AD92" i="46"/>
  <c r="AB92" i="46"/>
  <c r="Y92" i="46"/>
  <c r="AE91" i="46"/>
  <c r="AF91" i="46" s="1"/>
  <c r="AD91" i="46"/>
  <c r="AB91" i="46"/>
  <c r="Z91" i="46"/>
  <c r="Y91" i="46"/>
  <c r="AE90" i="46"/>
  <c r="AF90" i="46" s="1"/>
  <c r="AD90" i="46"/>
  <c r="AB90" i="46"/>
  <c r="Y90" i="46"/>
  <c r="AF89" i="46"/>
  <c r="AE89" i="46"/>
  <c r="AD89" i="46"/>
  <c r="Z89" i="46"/>
  <c r="AB89" i="46" s="1"/>
  <c r="Y89" i="46"/>
  <c r="AF88" i="46"/>
  <c r="AE88" i="46"/>
  <c r="AD88" i="46"/>
  <c r="AB88" i="46"/>
  <c r="Y88" i="46"/>
  <c r="AE87" i="46"/>
  <c r="AF87" i="46" s="1"/>
  <c r="AD87" i="46"/>
  <c r="AB87" i="46"/>
  <c r="Y87" i="46"/>
  <c r="AF86" i="46"/>
  <c r="AE86" i="46"/>
  <c r="AD86" i="46"/>
  <c r="AB86" i="46"/>
  <c r="Y86" i="46"/>
  <c r="AF85" i="46"/>
  <c r="AE85" i="46"/>
  <c r="AD85" i="46"/>
  <c r="AB85" i="46"/>
  <c r="Y85" i="46"/>
  <c r="AF84" i="46"/>
  <c r="AE84" i="46"/>
  <c r="AD84" i="46"/>
  <c r="AB84" i="46"/>
  <c r="Y84" i="46"/>
  <c r="AE83" i="46"/>
  <c r="AF83" i="46" s="1"/>
  <c r="AD83" i="46"/>
  <c r="AB83" i="46"/>
  <c r="Y83" i="46"/>
  <c r="AF82" i="46"/>
  <c r="AE82" i="46"/>
  <c r="AD82" i="46"/>
  <c r="AB82" i="46"/>
  <c r="Y82" i="46"/>
  <c r="AE81" i="46"/>
  <c r="AF81" i="46" s="1"/>
  <c r="AD81" i="46"/>
  <c r="AB81" i="46"/>
  <c r="Y81" i="46"/>
  <c r="AF80" i="46"/>
  <c r="AE80" i="46"/>
  <c r="AD80" i="46"/>
  <c r="AB80" i="46"/>
  <c r="Y80" i="46"/>
  <c r="AF79" i="46"/>
  <c r="AE79" i="46"/>
  <c r="AD79" i="46"/>
  <c r="AB79" i="46"/>
  <c r="Y79" i="46"/>
  <c r="AF78" i="46"/>
  <c r="AE78" i="46"/>
  <c r="AD78" i="46"/>
  <c r="AB78" i="46"/>
  <c r="Y78" i="46"/>
  <c r="AF77" i="46"/>
  <c r="AE77" i="46"/>
  <c r="AD77" i="46"/>
  <c r="AB77" i="46"/>
  <c r="Y77" i="46"/>
  <c r="AF76" i="46"/>
  <c r="AE76" i="46"/>
  <c r="AD76" i="46"/>
  <c r="AB76" i="46"/>
  <c r="Y76" i="46"/>
  <c r="AF75" i="46"/>
  <c r="AE75" i="46"/>
  <c r="AD75" i="46"/>
  <c r="AB75" i="46"/>
  <c r="Y75" i="46"/>
  <c r="AF74" i="46"/>
  <c r="AE74" i="46"/>
  <c r="AD74" i="46"/>
  <c r="AB74" i="46"/>
  <c r="Y74" i="46"/>
  <c r="AE73" i="46"/>
  <c r="AF73" i="46" s="1"/>
  <c r="AD73" i="46"/>
  <c r="AB73" i="46"/>
  <c r="Y73" i="46"/>
  <c r="AF72" i="46"/>
  <c r="AE72" i="46"/>
  <c r="AD72" i="46"/>
  <c r="AB72" i="46"/>
  <c r="Y72" i="46"/>
  <c r="AE71" i="46"/>
  <c r="AF71" i="46" s="1"/>
  <c r="AD71" i="46"/>
  <c r="AB71" i="46"/>
  <c r="Y71" i="46"/>
  <c r="AF70" i="46"/>
  <c r="AE70" i="46"/>
  <c r="AD70" i="46"/>
  <c r="AB70" i="46"/>
  <c r="Y70" i="46"/>
  <c r="AF69" i="46"/>
  <c r="AE69" i="46"/>
  <c r="AD69" i="46"/>
  <c r="AB69" i="46"/>
  <c r="Y69" i="46"/>
  <c r="AF68" i="46"/>
  <c r="AE68" i="46"/>
  <c r="AD68" i="46"/>
  <c r="AB68" i="46"/>
  <c r="Y68" i="46"/>
  <c r="AF67" i="46"/>
  <c r="AE67" i="46"/>
  <c r="AD67" i="46"/>
  <c r="AB67" i="46"/>
  <c r="Y67" i="46"/>
  <c r="AF66" i="46"/>
  <c r="AE66" i="46"/>
  <c r="AD66" i="46"/>
  <c r="AB66" i="46"/>
  <c r="Y66" i="46"/>
  <c r="AE65" i="46"/>
  <c r="AF65" i="46" s="1"/>
  <c r="AD65" i="46"/>
  <c r="AB65" i="46"/>
  <c r="Y65" i="46"/>
  <c r="AF64" i="46"/>
  <c r="AE64" i="46"/>
  <c r="AD64" i="46"/>
  <c r="AB64" i="46"/>
  <c r="Y64" i="46"/>
  <c r="AE63" i="46"/>
  <c r="AF63" i="46" s="1"/>
  <c r="AD63" i="46"/>
  <c r="AB63" i="46"/>
  <c r="Y63" i="46"/>
  <c r="AF62" i="46"/>
  <c r="AE62" i="46"/>
  <c r="AD62" i="46"/>
  <c r="AB62" i="46"/>
  <c r="Y62" i="46"/>
  <c r="AE61" i="46"/>
  <c r="AF61" i="46" s="1"/>
  <c r="AD61" i="46"/>
  <c r="AB61" i="46"/>
  <c r="Y61" i="46"/>
  <c r="AF60" i="46"/>
  <c r="AE60" i="46"/>
  <c r="AD60" i="46"/>
  <c r="AB60" i="46"/>
  <c r="Y60" i="46"/>
  <c r="AE59" i="46"/>
  <c r="AF59" i="46" s="1"/>
  <c r="AD59" i="46"/>
  <c r="AB59" i="46"/>
  <c r="Y59" i="46"/>
  <c r="AF58" i="46"/>
  <c r="AE58" i="46"/>
  <c r="AD58" i="46"/>
  <c r="AB58" i="46"/>
  <c r="Y58" i="46"/>
  <c r="AE57" i="46"/>
  <c r="AF57" i="46" s="1"/>
  <c r="AD57" i="46"/>
  <c r="AB57" i="46"/>
  <c r="Y57" i="46"/>
  <c r="AF56" i="46"/>
  <c r="AE56" i="46"/>
  <c r="AD56" i="46"/>
  <c r="AB56" i="46"/>
  <c r="Y56" i="46"/>
  <c r="AE55" i="46"/>
  <c r="AF55" i="46" s="1"/>
  <c r="AD55" i="46"/>
  <c r="AB55" i="46"/>
  <c r="Y55" i="46"/>
  <c r="AF54" i="46"/>
  <c r="AE54" i="46"/>
  <c r="AD54" i="46"/>
  <c r="AB54" i="46"/>
  <c r="Y54" i="46"/>
  <c r="AE53" i="46"/>
  <c r="AF53" i="46" s="1"/>
  <c r="AD53" i="46"/>
  <c r="AB53" i="46"/>
  <c r="Y53" i="46"/>
  <c r="AF52" i="46"/>
  <c r="AE52" i="46"/>
  <c r="AD52" i="46"/>
  <c r="AB52" i="46"/>
  <c r="Y52" i="46"/>
  <c r="AE51" i="46"/>
  <c r="AF51" i="46" s="1"/>
  <c r="AD51" i="46"/>
  <c r="AB51" i="46"/>
  <c r="Y51" i="46"/>
  <c r="AF50" i="46"/>
  <c r="AE50" i="46"/>
  <c r="AD50" i="46"/>
  <c r="AB50" i="46"/>
  <c r="Y50" i="46"/>
  <c r="AE49" i="46"/>
  <c r="AF49" i="46" s="1"/>
  <c r="AD49" i="46"/>
  <c r="AB49" i="46"/>
  <c r="Y49" i="46"/>
  <c r="AF48" i="46"/>
  <c r="AE48" i="46"/>
  <c r="AD48" i="46"/>
  <c r="AB48" i="46"/>
  <c r="Y48" i="46"/>
  <c r="AE47" i="46"/>
  <c r="AF47" i="46" s="1"/>
  <c r="AD47" i="46"/>
  <c r="AB47" i="46"/>
  <c r="Y47" i="46"/>
  <c r="AF46" i="46"/>
  <c r="AE46" i="46"/>
  <c r="AD46" i="46"/>
  <c r="AB46" i="46"/>
  <c r="Y46" i="46"/>
  <c r="AE45" i="46"/>
  <c r="AF45" i="46" s="1"/>
  <c r="AD45" i="46"/>
  <c r="AB45" i="46"/>
  <c r="Y45" i="46"/>
  <c r="AF44" i="46"/>
  <c r="AE44" i="46"/>
  <c r="AD44" i="46"/>
  <c r="AB44" i="46"/>
  <c r="Y44" i="46"/>
  <c r="AE43" i="46"/>
  <c r="AF43" i="46" s="1"/>
  <c r="AD43" i="46"/>
  <c r="AB43" i="46"/>
  <c r="Y43" i="46"/>
  <c r="AF42" i="46"/>
  <c r="AE42" i="46"/>
  <c r="AD42" i="46"/>
  <c r="AB42" i="46"/>
  <c r="Y42" i="46"/>
  <c r="AE41" i="46"/>
  <c r="AF41" i="46" s="1"/>
  <c r="AD41" i="46"/>
  <c r="AB41" i="46"/>
  <c r="Y41" i="46"/>
  <c r="AF40" i="46"/>
  <c r="AE40" i="46"/>
  <c r="AD40" i="46"/>
  <c r="AB40" i="46"/>
  <c r="Y40" i="46"/>
  <c r="AF39" i="46"/>
  <c r="AE39" i="46"/>
  <c r="AD39" i="46"/>
  <c r="AB39" i="46"/>
  <c r="Y39" i="46"/>
  <c r="AF38" i="46"/>
  <c r="AE38" i="46"/>
  <c r="AD38" i="46"/>
  <c r="AB38" i="46"/>
  <c r="Y38" i="46"/>
  <c r="AE37" i="46"/>
  <c r="AF37" i="46" s="1"/>
  <c r="AD37" i="46"/>
  <c r="AB37" i="46"/>
  <c r="Y37" i="46"/>
  <c r="AF36" i="46"/>
  <c r="AE36" i="46"/>
  <c r="AD36" i="46"/>
  <c r="AB36" i="46"/>
  <c r="Y36" i="46"/>
  <c r="AE35" i="46"/>
  <c r="AF35" i="46" s="1"/>
  <c r="AD35" i="46"/>
  <c r="AB35" i="46"/>
  <c r="Y35" i="46"/>
  <c r="AF34" i="46"/>
  <c r="AE34" i="46"/>
  <c r="AD34" i="46"/>
  <c r="AB34" i="46"/>
  <c r="Y34" i="46"/>
  <c r="AE33" i="46"/>
  <c r="AF33" i="46" s="1"/>
  <c r="AD33" i="46"/>
  <c r="AB33" i="46"/>
  <c r="Y33" i="46"/>
  <c r="AF32" i="46"/>
  <c r="AE32" i="46"/>
  <c r="AD32" i="46"/>
  <c r="AB32" i="46"/>
  <c r="Y32" i="46"/>
  <c r="AE31" i="46"/>
  <c r="AF31" i="46" s="1"/>
  <c r="AD31" i="46"/>
  <c r="AB31" i="46"/>
  <c r="Y31" i="46"/>
  <c r="AF30" i="46"/>
  <c r="AE30" i="46"/>
  <c r="AD30" i="46"/>
  <c r="AB30" i="46"/>
  <c r="Y30" i="46"/>
  <c r="AE29" i="46"/>
  <c r="AF29" i="46" s="1"/>
  <c r="AD29" i="46"/>
  <c r="AB29" i="46"/>
  <c r="Y29" i="46"/>
  <c r="AF28" i="46"/>
  <c r="AE28" i="46"/>
  <c r="AD28" i="46"/>
  <c r="AB28" i="46"/>
  <c r="Y28" i="46"/>
  <c r="AE27" i="46"/>
  <c r="AF27" i="46" s="1"/>
  <c r="AD27" i="46"/>
  <c r="AB27" i="46"/>
  <c r="Y27" i="46"/>
  <c r="AF26" i="46"/>
  <c r="AE26" i="46"/>
  <c r="AD26" i="46"/>
  <c r="AB26" i="46"/>
  <c r="Y26" i="46"/>
  <c r="AE25" i="46"/>
  <c r="AF25" i="46" s="1"/>
  <c r="AD25" i="46"/>
  <c r="AB25" i="46"/>
  <c r="Z25" i="46"/>
  <c r="Y25" i="46"/>
  <c r="AE24" i="46"/>
  <c r="AF24" i="46" s="1"/>
  <c r="AD24" i="46"/>
  <c r="AB24" i="46"/>
  <c r="Y24" i="46"/>
  <c r="AF23" i="46"/>
  <c r="AE23" i="46"/>
  <c r="AD23" i="46"/>
  <c r="AB23" i="46"/>
  <c r="Y23" i="46"/>
  <c r="AE22" i="46"/>
  <c r="AF22" i="46" s="1"/>
  <c r="AD22" i="46"/>
  <c r="AB22" i="46"/>
  <c r="Y22" i="46"/>
  <c r="AF21" i="46"/>
  <c r="AE21" i="46"/>
  <c r="AD21" i="46"/>
  <c r="AB21" i="46"/>
  <c r="Y21" i="46"/>
  <c r="AF20" i="46"/>
  <c r="AE20" i="46"/>
  <c r="AD20" i="46"/>
  <c r="AB20" i="46"/>
  <c r="Y20" i="46"/>
  <c r="AF19" i="46"/>
  <c r="AE19" i="46"/>
  <c r="AD19" i="46"/>
  <c r="AB19" i="46"/>
  <c r="Y19" i="46"/>
  <c r="AE18" i="46"/>
  <c r="AF18" i="46" s="1"/>
  <c r="AD18" i="46"/>
  <c r="AB18" i="46"/>
  <c r="Y18" i="46"/>
  <c r="AF17" i="46"/>
  <c r="AE17" i="46"/>
  <c r="AD17" i="46"/>
  <c r="AB17" i="46"/>
  <c r="Y17" i="46"/>
  <c r="AF16" i="46"/>
  <c r="AE16" i="46"/>
  <c r="AD16" i="46"/>
  <c r="AB16" i="46"/>
  <c r="Y16" i="46"/>
  <c r="AF15" i="46"/>
  <c r="AE15" i="46"/>
  <c r="AD15" i="46"/>
  <c r="AB15" i="46"/>
  <c r="Y15" i="46"/>
  <c r="AF14" i="46"/>
  <c r="AE14" i="46"/>
  <c r="AD14" i="46"/>
  <c r="AB14" i="46"/>
  <c r="Y14" i="46"/>
  <c r="AF13" i="46"/>
  <c r="AE13" i="46"/>
  <c r="AD13" i="46"/>
  <c r="AB13" i="46"/>
  <c r="Y13" i="46"/>
  <c r="AE12" i="46"/>
  <c r="AF12" i="46" s="1"/>
  <c r="AD12" i="46"/>
  <c r="AB12" i="46"/>
  <c r="Y12" i="46"/>
  <c r="AF11" i="46"/>
  <c r="AE11" i="46"/>
  <c r="AD11" i="46"/>
  <c r="AB11" i="46"/>
  <c r="Y11" i="46"/>
  <c r="AF10" i="46"/>
  <c r="AE10" i="46"/>
  <c r="AD10" i="46"/>
  <c r="AB10" i="46"/>
  <c r="Y10" i="46"/>
  <c r="AF9" i="46"/>
  <c r="AE9" i="46"/>
  <c r="AD9" i="46"/>
  <c r="AB9" i="46"/>
  <c r="Y9" i="46"/>
  <c r="AE8" i="46"/>
  <c r="AF8" i="46" s="1"/>
  <c r="AD8" i="46"/>
  <c r="AB8" i="46"/>
  <c r="Y8" i="46"/>
  <c r="AF7" i="46"/>
  <c r="AD7" i="46"/>
  <c r="AB7" i="46"/>
  <c r="Y7" i="46"/>
  <c r="AB6" i="49" l="1"/>
  <c r="AC6" i="49" s="1"/>
  <c r="AF5" i="49"/>
  <c r="AB5" i="49"/>
  <c r="U5" i="48"/>
  <c r="U6" i="48"/>
  <c r="V6" i="48" s="1"/>
  <c r="S6" i="47"/>
  <c r="T6" i="47" s="1"/>
  <c r="S5" i="47"/>
  <c r="X103" i="46"/>
  <c r="Y103" i="46" s="1"/>
  <c r="W103" i="46"/>
  <c r="V103" i="46"/>
  <c r="T103" i="46"/>
  <c r="U103" i="46" s="1"/>
  <c r="P103" i="46"/>
  <c r="Q103" i="46" s="1"/>
  <c r="O103" i="46"/>
  <c r="M103" i="46"/>
  <c r="L103" i="46"/>
  <c r="K103" i="46"/>
  <c r="N103" i="46" s="1"/>
  <c r="H103" i="46"/>
  <c r="S102" i="46"/>
  <c r="R102" i="46"/>
  <c r="Q102" i="46"/>
  <c r="N102" i="46"/>
  <c r="R101" i="46"/>
  <c r="S101" i="46" s="1"/>
  <c r="Q101" i="46"/>
  <c r="N101" i="46"/>
  <c r="S100" i="46"/>
  <c r="R100" i="46"/>
  <c r="Q100" i="46"/>
  <c r="N100" i="46"/>
  <c r="R99" i="46"/>
  <c r="N99" i="46"/>
  <c r="S98" i="46"/>
  <c r="R98" i="46"/>
  <c r="Q98" i="46"/>
  <c r="N98" i="46"/>
  <c r="R97" i="46"/>
  <c r="S97" i="46" s="1"/>
  <c r="Q97" i="46"/>
  <c r="N97" i="46"/>
  <c r="S96" i="46"/>
  <c r="R96" i="46"/>
  <c r="Q96" i="46"/>
  <c r="N96" i="46"/>
  <c r="R95" i="46"/>
  <c r="N95" i="46"/>
  <c r="S94" i="46"/>
  <c r="R94" i="46"/>
  <c r="Q94" i="46"/>
  <c r="N94" i="46"/>
  <c r="R93" i="46"/>
  <c r="N93" i="46"/>
  <c r="S92" i="46"/>
  <c r="R92" i="46"/>
  <c r="Q92" i="46"/>
  <c r="N92" i="46"/>
  <c r="R91" i="46"/>
  <c r="N91" i="46"/>
  <c r="R90" i="46"/>
  <c r="S90" i="46" s="1"/>
  <c r="Q90" i="46"/>
  <c r="N90" i="46"/>
  <c r="R89" i="46"/>
  <c r="S89" i="46" s="1"/>
  <c r="Q89" i="46"/>
  <c r="N89" i="46"/>
  <c r="S88" i="46"/>
  <c r="R88" i="46"/>
  <c r="Q88" i="46"/>
  <c r="N88" i="46"/>
  <c r="R87" i="46"/>
  <c r="S87" i="46" s="1"/>
  <c r="Q87" i="46"/>
  <c r="N87" i="46"/>
  <c r="R86" i="46"/>
  <c r="N86" i="46"/>
  <c r="R85" i="46"/>
  <c r="N85" i="46"/>
  <c r="S84" i="46"/>
  <c r="R84" i="46"/>
  <c r="Q84" i="46"/>
  <c r="N84" i="46"/>
  <c r="R83" i="46"/>
  <c r="S83" i="46" s="1"/>
  <c r="Q83" i="46"/>
  <c r="N83" i="46"/>
  <c r="S82" i="46"/>
  <c r="R82" i="46"/>
  <c r="Q82" i="46"/>
  <c r="N82" i="46"/>
  <c r="R81" i="46"/>
  <c r="S81" i="46" s="1"/>
  <c r="Q81" i="46"/>
  <c r="N81" i="46"/>
  <c r="R80" i="46"/>
  <c r="N80" i="46"/>
  <c r="R79" i="46"/>
  <c r="R78" i="46"/>
  <c r="S78" i="46" s="1"/>
  <c r="Q78" i="46"/>
  <c r="N78" i="46"/>
  <c r="R77" i="46"/>
  <c r="N77" i="46"/>
  <c r="R76" i="46"/>
  <c r="N76" i="46"/>
  <c r="S75" i="46"/>
  <c r="R75" i="46"/>
  <c r="Q75" i="46"/>
  <c r="N75" i="46"/>
  <c r="R74" i="46"/>
  <c r="S74" i="46" s="1"/>
  <c r="Q74" i="46"/>
  <c r="N74" i="46"/>
  <c r="S73" i="46"/>
  <c r="R73" i="46"/>
  <c r="Q73" i="46"/>
  <c r="N73" i="46"/>
  <c r="R72" i="46"/>
  <c r="S72" i="46" s="1"/>
  <c r="Q72" i="46"/>
  <c r="N72" i="46"/>
  <c r="S71" i="46"/>
  <c r="R71" i="46"/>
  <c r="Q71" i="46"/>
  <c r="N71" i="46"/>
  <c r="R70" i="46"/>
  <c r="S70" i="46" s="1"/>
  <c r="Q70" i="46"/>
  <c r="N70" i="46"/>
  <c r="R69" i="46"/>
  <c r="N69" i="46"/>
  <c r="R68" i="46"/>
  <c r="S68" i="46" s="1"/>
  <c r="Q68" i="46"/>
  <c r="N68" i="46"/>
  <c r="S67" i="46"/>
  <c r="R67" i="46"/>
  <c r="Q67" i="46"/>
  <c r="N67" i="46"/>
  <c r="R66" i="46"/>
  <c r="S66" i="46" s="1"/>
  <c r="Q66" i="46"/>
  <c r="N66" i="46"/>
  <c r="S65" i="46"/>
  <c r="R65" i="46"/>
  <c r="Q65" i="46"/>
  <c r="N65" i="46"/>
  <c r="R64" i="46"/>
  <c r="S64" i="46" s="1"/>
  <c r="Q64" i="46"/>
  <c r="N64" i="46"/>
  <c r="R63" i="46"/>
  <c r="N63" i="46"/>
  <c r="R62" i="46"/>
  <c r="R61" i="46"/>
  <c r="S61" i="46" s="1"/>
  <c r="Q61" i="46"/>
  <c r="N61" i="46"/>
  <c r="S60" i="46"/>
  <c r="R60" i="46"/>
  <c r="Q60" i="46"/>
  <c r="N60" i="46"/>
  <c r="R59" i="46"/>
  <c r="S59" i="46" s="1"/>
  <c r="Q59" i="46"/>
  <c r="N59" i="46"/>
  <c r="S58" i="46"/>
  <c r="R58" i="46"/>
  <c r="Q58" i="46"/>
  <c r="N58" i="46"/>
  <c r="R57" i="46"/>
  <c r="S57" i="46" s="1"/>
  <c r="Q57" i="46"/>
  <c r="N57" i="46"/>
  <c r="S56" i="46"/>
  <c r="R56" i="46"/>
  <c r="Q56" i="46"/>
  <c r="N56" i="46"/>
  <c r="R55" i="46"/>
  <c r="S55" i="46" s="1"/>
  <c r="Q55" i="46"/>
  <c r="N55" i="46"/>
  <c r="S54" i="46"/>
  <c r="R54" i="46"/>
  <c r="Q54" i="46"/>
  <c r="N54" i="46"/>
  <c r="R53" i="46"/>
  <c r="S53" i="46" s="1"/>
  <c r="Q53" i="46"/>
  <c r="N53" i="46"/>
  <c r="S52" i="46"/>
  <c r="R52" i="46"/>
  <c r="Q52" i="46"/>
  <c r="N52" i="46"/>
  <c r="R51" i="46"/>
  <c r="S51" i="46" s="1"/>
  <c r="Q51" i="46"/>
  <c r="N51" i="46"/>
  <c r="S50" i="46"/>
  <c r="R50" i="46"/>
  <c r="Q50" i="46"/>
  <c r="N50" i="46"/>
  <c r="R49" i="46"/>
  <c r="N49" i="46"/>
  <c r="S48" i="46"/>
  <c r="R48" i="46"/>
  <c r="Q48" i="46"/>
  <c r="N48" i="46"/>
  <c r="R47" i="46"/>
  <c r="S47" i="46" s="1"/>
  <c r="Q47" i="46"/>
  <c r="N47" i="46"/>
  <c r="R46" i="46"/>
  <c r="N46" i="46"/>
  <c r="R45" i="46"/>
  <c r="S45" i="46" s="1"/>
  <c r="Q45" i="46"/>
  <c r="N45" i="46"/>
  <c r="R44" i="46"/>
  <c r="N44" i="46"/>
  <c r="R43" i="46"/>
  <c r="S43" i="46" s="1"/>
  <c r="Q43" i="46"/>
  <c r="N43" i="46"/>
  <c r="S42" i="46"/>
  <c r="R42" i="46"/>
  <c r="Q42" i="46"/>
  <c r="N42" i="46"/>
  <c r="R41" i="46"/>
  <c r="N41" i="46"/>
  <c r="S40" i="46"/>
  <c r="R40" i="46"/>
  <c r="Q40" i="46"/>
  <c r="N40" i="46"/>
  <c r="R39" i="46"/>
  <c r="N39" i="46"/>
  <c r="S38" i="46"/>
  <c r="R38" i="46"/>
  <c r="Q38" i="46"/>
  <c r="N38" i="46"/>
  <c r="R37" i="46"/>
  <c r="S37" i="46" s="1"/>
  <c r="Q37" i="46"/>
  <c r="N37" i="46"/>
  <c r="S36" i="46"/>
  <c r="R36" i="46"/>
  <c r="Q36" i="46"/>
  <c r="N36" i="46"/>
  <c r="R35" i="46"/>
  <c r="S35" i="46" s="1"/>
  <c r="Q35" i="46"/>
  <c r="N35" i="46"/>
  <c r="S34" i="46"/>
  <c r="R34" i="46"/>
  <c r="Q34" i="46"/>
  <c r="N34" i="46"/>
  <c r="R33" i="46"/>
  <c r="S33" i="46" s="1"/>
  <c r="Q33" i="46"/>
  <c r="N33" i="46"/>
  <c r="S32" i="46"/>
  <c r="R32" i="46"/>
  <c r="Q32" i="46"/>
  <c r="N32" i="46"/>
  <c r="R31" i="46"/>
  <c r="S31" i="46" s="1"/>
  <c r="Q31" i="46"/>
  <c r="N31" i="46"/>
  <c r="R30" i="46"/>
  <c r="R29" i="46"/>
  <c r="S29" i="46" s="1"/>
  <c r="Q29" i="46"/>
  <c r="N29" i="46"/>
  <c r="R28" i="46"/>
  <c r="N28" i="46"/>
  <c r="R27" i="46"/>
  <c r="S27" i="46" s="1"/>
  <c r="Q27" i="46"/>
  <c r="N27" i="46"/>
  <c r="S26" i="46"/>
  <c r="R26" i="46"/>
  <c r="Q26" i="46"/>
  <c r="N26" i="46"/>
  <c r="Z103" i="46"/>
  <c r="S25" i="46"/>
  <c r="R25" i="46"/>
  <c r="Q25" i="46"/>
  <c r="N25" i="46"/>
  <c r="R24" i="46"/>
  <c r="S24" i="46" s="1"/>
  <c r="Q24" i="46"/>
  <c r="N24" i="46"/>
  <c r="R23" i="46"/>
  <c r="N23" i="46"/>
  <c r="R22" i="46"/>
  <c r="S22" i="46" s="1"/>
  <c r="Q22" i="46"/>
  <c r="N22" i="46"/>
  <c r="S21" i="46"/>
  <c r="R21" i="46"/>
  <c r="Q21" i="46"/>
  <c r="N21" i="46"/>
  <c r="R20" i="46"/>
  <c r="N20" i="46"/>
  <c r="S19" i="46"/>
  <c r="R19" i="46"/>
  <c r="Q19" i="46"/>
  <c r="N19" i="46"/>
  <c r="R18" i="46"/>
  <c r="S18" i="46" s="1"/>
  <c r="Q18" i="46"/>
  <c r="N18" i="46"/>
  <c r="S17" i="46"/>
  <c r="R17" i="46"/>
  <c r="Q17" i="46"/>
  <c r="N17" i="46"/>
  <c r="R16" i="46"/>
  <c r="S16" i="46" s="1"/>
  <c r="Q16" i="46"/>
  <c r="N16" i="46"/>
  <c r="S15" i="46"/>
  <c r="R15" i="46"/>
  <c r="Q15" i="46"/>
  <c r="N15" i="46"/>
  <c r="R14" i="46"/>
  <c r="R13" i="46"/>
  <c r="S13" i="46" s="1"/>
  <c r="Q13" i="46"/>
  <c r="N13" i="46"/>
  <c r="S12" i="46"/>
  <c r="R12" i="46"/>
  <c r="Q12" i="46"/>
  <c r="N12" i="46"/>
  <c r="R11" i="46"/>
  <c r="S11" i="46" s="1"/>
  <c r="Q11" i="46"/>
  <c r="N11" i="46"/>
  <c r="S10" i="46"/>
  <c r="R10" i="46"/>
  <c r="Q10" i="46"/>
  <c r="N10" i="46"/>
  <c r="R9" i="46"/>
  <c r="S9" i="46" s="1"/>
  <c r="Q9" i="46"/>
  <c r="N9" i="46"/>
  <c r="S8" i="46"/>
  <c r="R8" i="46"/>
  <c r="Q8" i="46"/>
  <c r="N8" i="46"/>
  <c r="N7" i="46"/>
  <c r="H6" i="46"/>
  <c r="I6" i="46" s="1"/>
  <c r="J6" i="46" s="1"/>
  <c r="K6" i="46" s="1"/>
  <c r="C6" i="46"/>
  <c r="D6" i="46" s="1"/>
  <c r="E6" i="46" s="1"/>
  <c r="F6" i="46" s="1"/>
  <c r="B6" i="46"/>
  <c r="AD5" i="49" l="1"/>
  <c r="AD6" i="49"/>
  <c r="Y4" i="48"/>
  <c r="W6" i="48"/>
  <c r="X6" i="48" s="1"/>
  <c r="Y6" i="48" s="1"/>
  <c r="Z6" i="48" s="1"/>
  <c r="U6" i="47"/>
  <c r="V6" i="47" s="1"/>
  <c r="U5" i="47"/>
  <c r="L6" i="46"/>
  <c r="M6" i="46" s="1"/>
  <c r="N6" i="46" s="1"/>
  <c r="O6" i="46" s="1"/>
  <c r="P6" i="46" s="1"/>
  <c r="N4" i="46"/>
  <c r="R103" i="46"/>
  <c r="S103" i="46" s="1"/>
  <c r="AB102" i="45"/>
  <c r="AA102" i="45"/>
  <c r="Y102" i="45"/>
  <c r="AB101" i="45"/>
  <c r="AA101" i="45"/>
  <c r="Y101" i="45"/>
  <c r="AA100" i="45"/>
  <c r="Y100" i="45"/>
  <c r="AB99" i="45"/>
  <c r="AA99" i="45"/>
  <c r="Y99" i="45"/>
  <c r="AB98" i="45"/>
  <c r="AA98" i="45"/>
  <c r="Y98" i="45"/>
  <c r="AB97" i="45"/>
  <c r="AA97" i="45"/>
  <c r="Y97" i="45"/>
  <c r="AC96" i="45"/>
  <c r="AA96" i="45"/>
  <c r="Y96" i="45"/>
  <c r="AF95" i="45"/>
  <c r="AD95" i="45"/>
  <c r="AB95" i="45"/>
  <c r="AA95" i="45"/>
  <c r="Y95" i="45"/>
  <c r="AA94" i="45"/>
  <c r="Y94" i="45"/>
  <c r="AF93" i="45"/>
  <c r="AD93" i="45"/>
  <c r="AB93" i="45"/>
  <c r="AA93" i="45"/>
  <c r="Y93" i="45"/>
  <c r="AC92" i="45"/>
  <c r="AA92" i="45"/>
  <c r="Y92" i="45"/>
  <c r="Z91" i="45"/>
  <c r="Y91" i="45"/>
  <c r="AB90" i="45"/>
  <c r="AA90" i="45"/>
  <c r="Y90" i="45"/>
  <c r="AC89" i="45"/>
  <c r="AA89" i="45"/>
  <c r="Z89" i="45"/>
  <c r="AB89" i="45" s="1"/>
  <c r="Y89" i="45"/>
  <c r="AA88" i="45"/>
  <c r="Y88" i="45"/>
  <c r="AB87" i="45"/>
  <c r="AA87" i="45"/>
  <c r="Y87" i="45"/>
  <c r="AB86" i="45"/>
  <c r="AA86" i="45"/>
  <c r="Y86" i="45"/>
  <c r="AF85" i="45"/>
  <c r="AD85" i="45"/>
  <c r="AB85" i="45"/>
  <c r="AA85" i="45"/>
  <c r="Y85" i="45"/>
  <c r="AC84" i="45"/>
  <c r="AA84" i="45"/>
  <c r="Y84" i="45"/>
  <c r="AB83" i="45"/>
  <c r="AA83" i="45"/>
  <c r="Y83" i="45"/>
  <c r="AB82" i="45"/>
  <c r="AA82" i="45"/>
  <c r="Y82" i="45"/>
  <c r="AB81" i="45"/>
  <c r="AA81" i="45"/>
  <c r="Y81" i="45"/>
  <c r="AB80" i="45"/>
  <c r="AA80" i="45"/>
  <c r="Y80" i="45"/>
  <c r="AF79" i="45"/>
  <c r="AD79" i="45"/>
  <c r="AB79" i="45"/>
  <c r="AA79" i="45"/>
  <c r="Y79" i="45"/>
  <c r="AA78" i="45"/>
  <c r="Y78" i="45"/>
  <c r="AF77" i="45"/>
  <c r="AD77" i="45"/>
  <c r="AB77" i="45"/>
  <c r="AA77" i="45"/>
  <c r="Y77" i="45"/>
  <c r="AC76" i="45"/>
  <c r="AA76" i="45"/>
  <c r="Y76" i="45"/>
  <c r="AF75" i="45"/>
  <c r="AD75" i="45"/>
  <c r="AB75" i="45"/>
  <c r="AA75" i="45"/>
  <c r="Y75" i="45"/>
  <c r="AA74" i="45"/>
  <c r="Y74" i="45"/>
  <c r="AB73" i="45"/>
  <c r="AA73" i="45"/>
  <c r="Y73" i="45"/>
  <c r="AC72" i="45"/>
  <c r="AA72" i="45"/>
  <c r="Y72" i="45"/>
  <c r="AB71" i="45"/>
  <c r="AA71" i="45"/>
  <c r="Y71" i="45"/>
  <c r="AA70" i="45"/>
  <c r="Y70" i="45"/>
  <c r="AF69" i="45"/>
  <c r="AD69" i="45"/>
  <c r="AB69" i="45"/>
  <c r="AA69" i="45"/>
  <c r="Y69" i="45"/>
  <c r="AC68" i="45"/>
  <c r="AA68" i="45"/>
  <c r="Y68" i="45"/>
  <c r="AD67" i="45"/>
  <c r="AB67" i="45"/>
  <c r="AA67" i="45"/>
  <c r="Y67" i="45"/>
  <c r="AA66" i="45"/>
  <c r="AC66" i="45" s="1"/>
  <c r="Y66" i="45"/>
  <c r="AB65" i="45"/>
  <c r="AA65" i="45"/>
  <c r="Y65" i="45"/>
  <c r="AB64" i="45"/>
  <c r="AA64" i="45"/>
  <c r="Y64" i="45"/>
  <c r="AB63" i="45"/>
  <c r="AA63" i="45"/>
  <c r="Y63" i="45"/>
  <c r="AB62" i="45"/>
  <c r="AA62" i="45"/>
  <c r="Y62" i="45"/>
  <c r="AB61" i="45"/>
  <c r="AA61" i="45"/>
  <c r="Y61" i="45"/>
  <c r="AB60" i="45"/>
  <c r="AA60" i="45"/>
  <c r="Y60" i="45"/>
  <c r="AB59" i="45"/>
  <c r="AA59" i="45"/>
  <c r="Y59" i="45"/>
  <c r="AC58" i="45"/>
  <c r="AA58" i="45"/>
  <c r="Y58" i="45"/>
  <c r="AB57" i="45"/>
  <c r="AA57" i="45"/>
  <c r="Y57" i="45"/>
  <c r="AA56" i="45"/>
  <c r="AC56" i="45" s="1"/>
  <c r="Y56" i="45"/>
  <c r="AB55" i="45"/>
  <c r="AA55" i="45"/>
  <c r="Y55" i="45"/>
  <c r="AC54" i="45"/>
  <c r="AA54" i="45"/>
  <c r="Y54" i="45"/>
  <c r="AB53" i="45"/>
  <c r="AA53" i="45"/>
  <c r="Y53" i="45"/>
  <c r="AA52" i="45"/>
  <c r="AC52" i="45" s="1"/>
  <c r="Y52" i="45"/>
  <c r="AB51" i="45"/>
  <c r="AA51" i="45"/>
  <c r="Y51" i="45"/>
  <c r="AC50" i="45"/>
  <c r="AA50" i="45"/>
  <c r="Y50" i="45"/>
  <c r="AB49" i="45"/>
  <c r="AA49" i="45"/>
  <c r="Y49" i="45"/>
  <c r="AA48" i="45"/>
  <c r="Y48" i="45"/>
  <c r="AB47" i="45"/>
  <c r="AA47" i="45"/>
  <c r="Y47" i="45"/>
  <c r="AA46" i="45"/>
  <c r="Y46" i="45"/>
  <c r="AB45" i="45"/>
  <c r="AA45" i="45"/>
  <c r="Y45" i="45"/>
  <c r="AB44" i="45"/>
  <c r="AA44" i="45"/>
  <c r="Y44" i="45"/>
  <c r="AB43" i="45"/>
  <c r="AA43" i="45"/>
  <c r="Y43" i="45"/>
  <c r="AA42" i="45"/>
  <c r="Y42" i="45"/>
  <c r="AB41" i="45"/>
  <c r="AA41" i="45"/>
  <c r="Y41" i="45"/>
  <c r="AB40" i="45"/>
  <c r="AA40" i="45"/>
  <c r="Y40" i="45"/>
  <c r="AF39" i="45"/>
  <c r="AD39" i="45"/>
  <c r="AB39" i="45"/>
  <c r="AA39" i="45"/>
  <c r="Y39" i="45"/>
  <c r="AA38" i="45"/>
  <c r="Y38" i="45"/>
  <c r="AB37" i="45"/>
  <c r="AA37" i="45"/>
  <c r="Y37" i="45"/>
  <c r="AB36" i="45"/>
  <c r="AA36" i="45"/>
  <c r="Y36" i="45"/>
  <c r="AB35" i="45"/>
  <c r="AA35" i="45"/>
  <c r="Y35" i="45"/>
  <c r="AA34" i="45"/>
  <c r="Y34" i="45"/>
  <c r="AB33" i="45"/>
  <c r="AA33" i="45"/>
  <c r="Y33" i="45"/>
  <c r="AB32" i="45"/>
  <c r="AA32" i="45"/>
  <c r="Y32" i="45"/>
  <c r="AB31" i="45"/>
  <c r="AA31" i="45"/>
  <c r="Y31" i="45"/>
  <c r="AB30" i="45"/>
  <c r="AA30" i="45"/>
  <c r="Y30" i="45"/>
  <c r="AB29" i="45"/>
  <c r="AA29" i="45"/>
  <c r="Y29" i="45"/>
  <c r="AA28" i="45"/>
  <c r="Y28" i="45"/>
  <c r="AB27" i="45"/>
  <c r="AA27" i="45"/>
  <c r="Y27" i="45"/>
  <c r="AA26" i="45"/>
  <c r="Y26" i="45"/>
  <c r="Z25" i="45"/>
  <c r="Y25" i="45"/>
  <c r="AB24" i="45"/>
  <c r="AA24" i="45"/>
  <c r="Y24" i="45"/>
  <c r="AB23" i="45"/>
  <c r="AA23" i="45"/>
  <c r="Y23" i="45"/>
  <c r="AB22" i="45"/>
  <c r="AA22" i="45"/>
  <c r="Y22" i="45"/>
  <c r="AA21" i="45"/>
  <c r="Y21" i="45"/>
  <c r="AF20" i="45"/>
  <c r="AD20" i="45"/>
  <c r="AB20" i="45"/>
  <c r="AA20" i="45"/>
  <c r="Y20" i="45"/>
  <c r="AA19" i="45"/>
  <c r="Y19" i="45"/>
  <c r="AB18" i="45"/>
  <c r="AA18" i="45"/>
  <c r="Y18" i="45"/>
  <c r="AA17" i="45"/>
  <c r="Y17" i="45"/>
  <c r="AF16" i="45"/>
  <c r="AD16" i="45"/>
  <c r="AB16" i="45"/>
  <c r="AA16" i="45"/>
  <c r="Y16" i="45"/>
  <c r="AA15" i="45"/>
  <c r="Y15" i="45"/>
  <c r="AF14" i="45"/>
  <c r="AD14" i="45"/>
  <c r="AB14" i="45"/>
  <c r="AA14" i="45"/>
  <c r="Y14" i="45"/>
  <c r="AA13" i="45"/>
  <c r="Y13" i="45"/>
  <c r="AB12" i="45"/>
  <c r="AA12" i="45"/>
  <c r="Y12" i="45"/>
  <c r="AA11" i="45"/>
  <c r="Y11" i="45"/>
  <c r="AF10" i="45"/>
  <c r="AD10" i="45"/>
  <c r="AB10" i="45"/>
  <c r="AA10" i="45"/>
  <c r="Y10" i="45"/>
  <c r="AA9" i="45"/>
  <c r="AC9" i="45" s="1"/>
  <c r="Y9" i="45"/>
  <c r="AB8" i="45"/>
  <c r="AA8" i="45"/>
  <c r="Y8" i="45"/>
  <c r="AB7" i="45"/>
  <c r="AA7" i="45"/>
  <c r="AF7" i="45" s="1"/>
  <c r="Y7" i="45"/>
  <c r="AA6" i="48" l="1"/>
  <c r="AA5" i="48"/>
  <c r="W6" i="47"/>
  <c r="X6" i="47" s="1"/>
  <c r="Y6" i="47" s="1"/>
  <c r="Z6" i="47" s="1"/>
  <c r="Y4" i="47"/>
  <c r="AA103" i="46"/>
  <c r="AC103" i="46"/>
  <c r="Q5" i="46"/>
  <c r="Q6" i="46"/>
  <c r="R6" i="46" s="1"/>
  <c r="AD7" i="45"/>
  <c r="AE9" i="45"/>
  <c r="AC11" i="45"/>
  <c r="AE11" i="45" s="1"/>
  <c r="AF11" i="45" s="1"/>
  <c r="AC13" i="45"/>
  <c r="AE13" i="45" s="1"/>
  <c r="AF13" i="45" s="1"/>
  <c r="AC8" i="45"/>
  <c r="AD8" i="45" s="1"/>
  <c r="AB9" i="45"/>
  <c r="AD9" i="45"/>
  <c r="AF9" i="45"/>
  <c r="AC10" i="45"/>
  <c r="AE10" i="45" s="1"/>
  <c r="AB11" i="45"/>
  <c r="AC12" i="45"/>
  <c r="AD12" i="45" s="1"/>
  <c r="AB13" i="45"/>
  <c r="AD13" i="45"/>
  <c r="AC14" i="45"/>
  <c r="AE14" i="45" s="1"/>
  <c r="AB15" i="45"/>
  <c r="AC16" i="45"/>
  <c r="AE16" i="45" s="1"/>
  <c r="AB17" i="45"/>
  <c r="AC18" i="45"/>
  <c r="AD18" i="45" s="1"/>
  <c r="AB19" i="45"/>
  <c r="AC20" i="45"/>
  <c r="AE20" i="45" s="1"/>
  <c r="AB21" i="45"/>
  <c r="AC22" i="45"/>
  <c r="AD22" i="45" s="1"/>
  <c r="AD23" i="45"/>
  <c r="AF23" i="45"/>
  <c r="AC24" i="45"/>
  <c r="AD24" i="45" s="1"/>
  <c r="AA25" i="45"/>
  <c r="AB26" i="45"/>
  <c r="AC27" i="45"/>
  <c r="AD27" i="45" s="1"/>
  <c r="AB28" i="45"/>
  <c r="AC29" i="45"/>
  <c r="AD29" i="45" s="1"/>
  <c r="AD30" i="45"/>
  <c r="AF30" i="45"/>
  <c r="AC31" i="45"/>
  <c r="AD31" i="45" s="1"/>
  <c r="AD32" i="45"/>
  <c r="AF32" i="45"/>
  <c r="AC33" i="45"/>
  <c r="AD33" i="45" s="1"/>
  <c r="AB34" i="45"/>
  <c r="AC35" i="45"/>
  <c r="AD35" i="45" s="1"/>
  <c r="AD36" i="45"/>
  <c r="AF36" i="45"/>
  <c r="AC37" i="45"/>
  <c r="AD37" i="45" s="1"/>
  <c r="AB38" i="45"/>
  <c r="AC39" i="45"/>
  <c r="AE39" i="45" s="1"/>
  <c r="AD40" i="45"/>
  <c r="AF40" i="45"/>
  <c r="AC41" i="45"/>
  <c r="AD41" i="45" s="1"/>
  <c r="AB42" i="45"/>
  <c r="AC43" i="45"/>
  <c r="AD43" i="45" s="1"/>
  <c r="AD44" i="45"/>
  <c r="AF44" i="45"/>
  <c r="AC45" i="45"/>
  <c r="AD45" i="45" s="1"/>
  <c r="AB46" i="45"/>
  <c r="AC47" i="45"/>
  <c r="AD47" i="45" s="1"/>
  <c r="AB48" i="45"/>
  <c r="AC49" i="45"/>
  <c r="AD49" i="45" s="1"/>
  <c r="AF50" i="45"/>
  <c r="AD50" i="45"/>
  <c r="AB50" i="45"/>
  <c r="AE50" i="45"/>
  <c r="AD54" i="45"/>
  <c r="AB54" i="45"/>
  <c r="AE54" i="45"/>
  <c r="AF54" i="45" s="1"/>
  <c r="AF58" i="45"/>
  <c r="AD58" i="45"/>
  <c r="AB58" i="45"/>
  <c r="AE58" i="45"/>
  <c r="AA91" i="45"/>
  <c r="AB91" i="45"/>
  <c r="AF98" i="45"/>
  <c r="AD98" i="45"/>
  <c r="AE98" i="45"/>
  <c r="AC98" i="45"/>
  <c r="AF100" i="45"/>
  <c r="AB100" i="45"/>
  <c r="AC100" i="45"/>
  <c r="AE100" i="45" s="1"/>
  <c r="AC15" i="45"/>
  <c r="AD15" i="45" s="1"/>
  <c r="AC17" i="45"/>
  <c r="AD17" i="45" s="1"/>
  <c r="AC19" i="45"/>
  <c r="AD19" i="45" s="1"/>
  <c r="AC21" i="45"/>
  <c r="AD21" i="45" s="1"/>
  <c r="AC23" i="45"/>
  <c r="AE23" i="45" s="1"/>
  <c r="AC26" i="45"/>
  <c r="AD26" i="45" s="1"/>
  <c r="AC28" i="45"/>
  <c r="AE28" i="45" s="1"/>
  <c r="AF28" i="45" s="1"/>
  <c r="AC30" i="45"/>
  <c r="AE30" i="45" s="1"/>
  <c r="AC32" i="45"/>
  <c r="AE32" i="45" s="1"/>
  <c r="AC34" i="45"/>
  <c r="AD34" i="45" s="1"/>
  <c r="AC36" i="45"/>
  <c r="AE36" i="45" s="1"/>
  <c r="AC38" i="45"/>
  <c r="AE38" i="45" s="1"/>
  <c r="AF38" i="45" s="1"/>
  <c r="AC40" i="45"/>
  <c r="AE40" i="45" s="1"/>
  <c r="AC42" i="45"/>
  <c r="AD42" i="45" s="1"/>
  <c r="AC44" i="45"/>
  <c r="AE44" i="45" s="1"/>
  <c r="AC46" i="45"/>
  <c r="AE46" i="45" s="1"/>
  <c r="AF46" i="45" s="1"/>
  <c r="AC48" i="45"/>
  <c r="AE48" i="45" s="1"/>
  <c r="AF48" i="45" s="1"/>
  <c r="AD52" i="45"/>
  <c r="AB52" i="45"/>
  <c r="AE52" i="45"/>
  <c r="AF52" i="45" s="1"/>
  <c r="AF56" i="45"/>
  <c r="AD56" i="45"/>
  <c r="AB56" i="45"/>
  <c r="AE56" i="45"/>
  <c r="AF60" i="45"/>
  <c r="AD60" i="45"/>
  <c r="AC60" i="45"/>
  <c r="AE60" i="45" s="1"/>
  <c r="AF62" i="45"/>
  <c r="AD62" i="45"/>
  <c r="AC62" i="45"/>
  <c r="AE62" i="45" s="1"/>
  <c r="AF64" i="45"/>
  <c r="AD64" i="45"/>
  <c r="AC64" i="45"/>
  <c r="AE64" i="45" s="1"/>
  <c r="AF66" i="45"/>
  <c r="AD66" i="45"/>
  <c r="AB66" i="45"/>
  <c r="AE66" i="45"/>
  <c r="AB70" i="45"/>
  <c r="AC70" i="45"/>
  <c r="AE70" i="45" s="1"/>
  <c r="AF70" i="45" s="1"/>
  <c r="AB74" i="45"/>
  <c r="AC74" i="45"/>
  <c r="AE74" i="45" s="1"/>
  <c r="AF74" i="45" s="1"/>
  <c r="AB78" i="45"/>
  <c r="AC78" i="45"/>
  <c r="AE78" i="45" s="1"/>
  <c r="AF78" i="45" s="1"/>
  <c r="AF86" i="45"/>
  <c r="AD86" i="45"/>
  <c r="AE86" i="45"/>
  <c r="AC86" i="45"/>
  <c r="AF88" i="45"/>
  <c r="AB88" i="45"/>
  <c r="AC88" i="45"/>
  <c r="AE88" i="45" s="1"/>
  <c r="AF94" i="45"/>
  <c r="AB94" i="45"/>
  <c r="AC94" i="45"/>
  <c r="AE94" i="45" s="1"/>
  <c r="AC51" i="45"/>
  <c r="AD51" i="45" s="1"/>
  <c r="AC53" i="45"/>
  <c r="AD53" i="45" s="1"/>
  <c r="AC55" i="45"/>
  <c r="AD55" i="45" s="1"/>
  <c r="AC57" i="45"/>
  <c r="AD57" i="45" s="1"/>
  <c r="AC59" i="45"/>
  <c r="AD59" i="45" s="1"/>
  <c r="AC61" i="45"/>
  <c r="AD61" i="45" s="1"/>
  <c r="AC63" i="45"/>
  <c r="AD63" i="45" s="1"/>
  <c r="AC65" i="45"/>
  <c r="AD65" i="45" s="1"/>
  <c r="AC67" i="45"/>
  <c r="AE67" i="45" s="1"/>
  <c r="AF67" i="45"/>
  <c r="AF68" i="45"/>
  <c r="AD68" i="45"/>
  <c r="AB68" i="45"/>
  <c r="AE68" i="45"/>
  <c r="AD72" i="45"/>
  <c r="AB72" i="45"/>
  <c r="AE72" i="45"/>
  <c r="AF72" i="45" s="1"/>
  <c r="AF76" i="45"/>
  <c r="AD76" i="45"/>
  <c r="AB76" i="45"/>
  <c r="AE76" i="45"/>
  <c r="AF80" i="45"/>
  <c r="AD80" i="45"/>
  <c r="AC80" i="45"/>
  <c r="AE80" i="45" s="1"/>
  <c r="AF82" i="45"/>
  <c r="AD82" i="45"/>
  <c r="AC82" i="45"/>
  <c r="AE82" i="45" s="1"/>
  <c r="AD84" i="45"/>
  <c r="AB84" i="45"/>
  <c r="AE84" i="45"/>
  <c r="AF84" i="45" s="1"/>
  <c r="AD89" i="45"/>
  <c r="AE89" i="45"/>
  <c r="AF89" i="45" s="1"/>
  <c r="AE90" i="45"/>
  <c r="AF90" i="45" s="1"/>
  <c r="AD92" i="45"/>
  <c r="AB92" i="45"/>
  <c r="AE92" i="45"/>
  <c r="AF92" i="45" s="1"/>
  <c r="AF96" i="45"/>
  <c r="AD96" i="45"/>
  <c r="AB96" i="45"/>
  <c r="AE96" i="45"/>
  <c r="AF102" i="45"/>
  <c r="AD102" i="45"/>
  <c r="AC102" i="45"/>
  <c r="AE102" i="45" s="1"/>
  <c r="AC69" i="45"/>
  <c r="AE69" i="45" s="1"/>
  <c r="AC71" i="45"/>
  <c r="AD71" i="45" s="1"/>
  <c r="AC73" i="45"/>
  <c r="AD73" i="45" s="1"/>
  <c r="AC75" i="45"/>
  <c r="AE75" i="45" s="1"/>
  <c r="AC77" i="45"/>
  <c r="AE77" i="45" s="1"/>
  <c r="AC79" i="45"/>
  <c r="AE79" i="45" s="1"/>
  <c r="AC81" i="45"/>
  <c r="AD81" i="45" s="1"/>
  <c r="AC83" i="45"/>
  <c r="AD83" i="45" s="1"/>
  <c r="AC85" i="45"/>
  <c r="AE85" i="45" s="1"/>
  <c r="AC87" i="45"/>
  <c r="AD87" i="45" s="1"/>
  <c r="AC90" i="45"/>
  <c r="AD90" i="45" s="1"/>
  <c r="AC93" i="45"/>
  <c r="AE93" i="45" s="1"/>
  <c r="AC95" i="45"/>
  <c r="AE95" i="45" s="1"/>
  <c r="AC97" i="45"/>
  <c r="AD97" i="45" s="1"/>
  <c r="AC99" i="45"/>
  <c r="AD99" i="45" s="1"/>
  <c r="AC101" i="45"/>
  <c r="AD101" i="45" s="1"/>
  <c r="AB6" i="48" l="1"/>
  <c r="AC6" i="48" s="1"/>
  <c r="AF5" i="48"/>
  <c r="AB5" i="48"/>
  <c r="AA6" i="47"/>
  <c r="AA5" i="47"/>
  <c r="AD103" i="46"/>
  <c r="AB103" i="46"/>
  <c r="S6" i="46"/>
  <c r="T6" i="46" s="1"/>
  <c r="S5" i="46"/>
  <c r="AE99" i="45"/>
  <c r="AF99" i="45" s="1"/>
  <c r="AE73" i="45"/>
  <c r="AF73" i="45" s="1"/>
  <c r="AD94" i="45"/>
  <c r="AD88" i="45"/>
  <c r="AE83" i="45"/>
  <c r="AF83" i="45" s="1"/>
  <c r="AD78" i="45"/>
  <c r="AD74" i="45"/>
  <c r="AD70" i="45"/>
  <c r="AE53" i="45"/>
  <c r="AF53" i="45" s="1"/>
  <c r="AD100" i="45"/>
  <c r="AC91" i="45"/>
  <c r="AE91" i="45" s="1"/>
  <c r="AF91" i="45" s="1"/>
  <c r="AD91" i="45"/>
  <c r="AE65" i="45"/>
  <c r="AF65" i="45" s="1"/>
  <c r="AE61" i="45"/>
  <c r="AF61" i="45" s="1"/>
  <c r="AE55" i="45"/>
  <c r="AF55" i="45" s="1"/>
  <c r="AE49" i="45"/>
  <c r="AF49" i="45" s="1"/>
  <c r="AD48" i="45"/>
  <c r="AD46" i="45"/>
  <c r="AD38" i="45"/>
  <c r="AD11" i="45"/>
  <c r="AE45" i="45"/>
  <c r="AF45" i="45" s="1"/>
  <c r="AE42" i="45"/>
  <c r="AF42" i="45" s="1"/>
  <c r="AE37" i="45"/>
  <c r="AF37" i="45" s="1"/>
  <c r="AE34" i="45"/>
  <c r="AF34" i="45" s="1"/>
  <c r="AE26" i="45"/>
  <c r="AF26" i="45" s="1"/>
  <c r="AE19" i="45"/>
  <c r="AF19" i="45" s="1"/>
  <c r="AE15" i="45"/>
  <c r="AF15" i="45" s="1"/>
  <c r="AE41" i="45"/>
  <c r="AF41" i="45" s="1"/>
  <c r="AE33" i="45"/>
  <c r="AF33" i="45" s="1"/>
  <c r="AE29" i="45"/>
  <c r="AF29" i="45" s="1"/>
  <c r="AE24" i="45"/>
  <c r="AF24" i="45" s="1"/>
  <c r="AE21" i="45"/>
  <c r="AF21" i="45" s="1"/>
  <c r="AE17" i="45"/>
  <c r="AF17" i="45" s="1"/>
  <c r="AE97" i="45"/>
  <c r="AF97" i="45" s="1"/>
  <c r="AE87" i="45"/>
  <c r="AF87" i="45" s="1"/>
  <c r="AE101" i="45"/>
  <c r="AF101" i="45" s="1"/>
  <c r="AE81" i="45"/>
  <c r="AF81" i="45" s="1"/>
  <c r="AE57" i="45"/>
  <c r="AF57" i="45" s="1"/>
  <c r="AE71" i="45"/>
  <c r="AF71" i="45" s="1"/>
  <c r="AE63" i="45"/>
  <c r="AF63" i="45" s="1"/>
  <c r="AE59" i="45"/>
  <c r="AF59" i="45" s="1"/>
  <c r="AE51" i="45"/>
  <c r="AF51" i="45" s="1"/>
  <c r="AD28" i="45"/>
  <c r="AC25" i="45"/>
  <c r="AD25" i="45" s="1"/>
  <c r="AE43" i="45"/>
  <c r="AF43" i="45" s="1"/>
  <c r="AE35" i="45"/>
  <c r="AF35" i="45" s="1"/>
  <c r="AE27" i="45"/>
  <c r="AF27" i="45" s="1"/>
  <c r="AB25" i="45"/>
  <c r="AE12" i="45"/>
  <c r="AF12" i="45" s="1"/>
  <c r="AE8" i="45"/>
  <c r="AF8" i="45" s="1"/>
  <c r="AE47" i="45"/>
  <c r="AF47" i="45" s="1"/>
  <c r="AE31" i="45"/>
  <c r="AF31" i="45" s="1"/>
  <c r="AE22" i="45"/>
  <c r="AF22" i="45" s="1"/>
  <c r="AE18" i="45"/>
  <c r="AF18" i="45" s="1"/>
  <c r="AD6" i="48" l="1"/>
  <c r="AD5" i="48"/>
  <c r="AB6" i="47"/>
  <c r="AC6" i="47" s="1"/>
  <c r="AF5" i="47"/>
  <c r="AB5" i="47"/>
  <c r="AE103" i="46"/>
  <c r="AF103" i="46" s="1"/>
  <c r="U6" i="46"/>
  <c r="V6" i="46" s="1"/>
  <c r="U5" i="46"/>
  <c r="AE25" i="45"/>
  <c r="AF25" i="45" s="1"/>
  <c r="AD5" i="47" l="1"/>
  <c r="AD6" i="47"/>
  <c r="W6" i="46"/>
  <c r="X6" i="46" s="1"/>
  <c r="Y6" i="46" s="1"/>
  <c r="Z6" i="46" s="1"/>
  <c r="Y4" i="46"/>
  <c r="X103" i="45"/>
  <c r="Y103" i="45" s="1"/>
  <c r="W103" i="45"/>
  <c r="V103" i="45"/>
  <c r="T103" i="45"/>
  <c r="U103" i="45" s="1"/>
  <c r="P103" i="45"/>
  <c r="Q103" i="45" s="1"/>
  <c r="O103" i="45"/>
  <c r="M103" i="45"/>
  <c r="L103" i="45"/>
  <c r="K103" i="45"/>
  <c r="N103" i="45" s="1"/>
  <c r="H103" i="45"/>
  <c r="R102" i="45"/>
  <c r="S102" i="45" s="1"/>
  <c r="Q102" i="45"/>
  <c r="N102" i="45"/>
  <c r="R101" i="45"/>
  <c r="S101" i="45" s="1"/>
  <c r="Q101" i="45"/>
  <c r="N101" i="45"/>
  <c r="S100" i="45"/>
  <c r="R100" i="45"/>
  <c r="Q100" i="45"/>
  <c r="N100" i="45"/>
  <c r="R99" i="45"/>
  <c r="N99" i="45"/>
  <c r="S98" i="45"/>
  <c r="R98" i="45"/>
  <c r="Q98" i="45"/>
  <c r="N98" i="45"/>
  <c r="R97" i="45"/>
  <c r="S97" i="45" s="1"/>
  <c r="Q97" i="45"/>
  <c r="N97" i="45"/>
  <c r="S96" i="45"/>
  <c r="R96" i="45"/>
  <c r="Q96" i="45"/>
  <c r="N96" i="45"/>
  <c r="R95" i="45"/>
  <c r="N95" i="45"/>
  <c r="S94" i="45"/>
  <c r="R94" i="45"/>
  <c r="Q94" i="45"/>
  <c r="N94" i="45"/>
  <c r="R93" i="45"/>
  <c r="N93" i="45"/>
  <c r="S92" i="45"/>
  <c r="R92" i="45"/>
  <c r="Q92" i="45"/>
  <c r="N92" i="45"/>
  <c r="R91" i="45"/>
  <c r="N91" i="45"/>
  <c r="R90" i="45"/>
  <c r="S90" i="45" s="1"/>
  <c r="Q90" i="45"/>
  <c r="N90" i="45"/>
  <c r="R89" i="45"/>
  <c r="S89" i="45" s="1"/>
  <c r="Q89" i="45"/>
  <c r="N89" i="45"/>
  <c r="S88" i="45"/>
  <c r="R88" i="45"/>
  <c r="Q88" i="45"/>
  <c r="N88" i="45"/>
  <c r="R87" i="45"/>
  <c r="S87" i="45" s="1"/>
  <c r="Q87" i="45"/>
  <c r="N87" i="45"/>
  <c r="R86" i="45"/>
  <c r="N86" i="45"/>
  <c r="R85" i="45"/>
  <c r="N85" i="45"/>
  <c r="S84" i="45"/>
  <c r="R84" i="45"/>
  <c r="Q84" i="45"/>
  <c r="N84" i="45"/>
  <c r="R83" i="45"/>
  <c r="S83" i="45" s="1"/>
  <c r="Q83" i="45"/>
  <c r="N83" i="45"/>
  <c r="S82" i="45"/>
  <c r="R82" i="45"/>
  <c r="Q82" i="45"/>
  <c r="N82" i="45"/>
  <c r="R81" i="45"/>
  <c r="S81" i="45" s="1"/>
  <c r="Q81" i="45"/>
  <c r="N81" i="45"/>
  <c r="R80" i="45"/>
  <c r="N80" i="45"/>
  <c r="R79" i="45"/>
  <c r="R78" i="45"/>
  <c r="S78" i="45" s="1"/>
  <c r="Q78" i="45"/>
  <c r="N78" i="45"/>
  <c r="R77" i="45"/>
  <c r="N77" i="45"/>
  <c r="R76" i="45"/>
  <c r="N76" i="45"/>
  <c r="S75" i="45"/>
  <c r="R75" i="45"/>
  <c r="Q75" i="45"/>
  <c r="N75" i="45"/>
  <c r="R74" i="45"/>
  <c r="S74" i="45" s="1"/>
  <c r="Q74" i="45"/>
  <c r="N74" i="45"/>
  <c r="S73" i="45"/>
  <c r="R73" i="45"/>
  <c r="Q73" i="45"/>
  <c r="N73" i="45"/>
  <c r="R72" i="45"/>
  <c r="S72" i="45" s="1"/>
  <c r="Q72" i="45"/>
  <c r="N72" i="45"/>
  <c r="S71" i="45"/>
  <c r="R71" i="45"/>
  <c r="Q71" i="45"/>
  <c r="N71" i="45"/>
  <c r="R70" i="45"/>
  <c r="S70" i="45" s="1"/>
  <c r="Q70" i="45"/>
  <c r="N70" i="45"/>
  <c r="R69" i="45"/>
  <c r="N69" i="45"/>
  <c r="R68" i="45"/>
  <c r="S68" i="45" s="1"/>
  <c r="Q68" i="45"/>
  <c r="N68" i="45"/>
  <c r="S67" i="45"/>
  <c r="R67" i="45"/>
  <c r="Q67" i="45"/>
  <c r="N67" i="45"/>
  <c r="R66" i="45"/>
  <c r="S66" i="45" s="1"/>
  <c r="Q66" i="45"/>
  <c r="N66" i="45"/>
  <c r="S65" i="45"/>
  <c r="R65" i="45"/>
  <c r="Q65" i="45"/>
  <c r="N65" i="45"/>
  <c r="R64" i="45"/>
  <c r="S64" i="45" s="1"/>
  <c r="Q64" i="45"/>
  <c r="N64" i="45"/>
  <c r="R63" i="45"/>
  <c r="N63" i="45"/>
  <c r="R62" i="45"/>
  <c r="R61" i="45"/>
  <c r="S61" i="45" s="1"/>
  <c r="Q61" i="45"/>
  <c r="N61" i="45"/>
  <c r="S60" i="45"/>
  <c r="R60" i="45"/>
  <c r="Q60" i="45"/>
  <c r="N60" i="45"/>
  <c r="R59" i="45"/>
  <c r="S59" i="45" s="1"/>
  <c r="Q59" i="45"/>
  <c r="N59" i="45"/>
  <c r="S58" i="45"/>
  <c r="R58" i="45"/>
  <c r="Q58" i="45"/>
  <c r="N58" i="45"/>
  <c r="R57" i="45"/>
  <c r="S57" i="45" s="1"/>
  <c r="Q57" i="45"/>
  <c r="N57" i="45"/>
  <c r="S56" i="45"/>
  <c r="R56" i="45"/>
  <c r="Q56" i="45"/>
  <c r="N56" i="45"/>
  <c r="R55" i="45"/>
  <c r="S55" i="45" s="1"/>
  <c r="Q55" i="45"/>
  <c r="N55" i="45"/>
  <c r="S54" i="45"/>
  <c r="R54" i="45"/>
  <c r="Q54" i="45"/>
  <c r="N54" i="45"/>
  <c r="R53" i="45"/>
  <c r="S53" i="45" s="1"/>
  <c r="Q53" i="45"/>
  <c r="N53" i="45"/>
  <c r="S52" i="45"/>
  <c r="R52" i="45"/>
  <c r="Q52" i="45"/>
  <c r="N52" i="45"/>
  <c r="R51" i="45"/>
  <c r="S51" i="45" s="1"/>
  <c r="Q51" i="45"/>
  <c r="N51" i="45"/>
  <c r="S50" i="45"/>
  <c r="R50" i="45"/>
  <c r="Q50" i="45"/>
  <c r="N50" i="45"/>
  <c r="R49" i="45"/>
  <c r="N49" i="45"/>
  <c r="S48" i="45"/>
  <c r="R48" i="45"/>
  <c r="Q48" i="45"/>
  <c r="N48" i="45"/>
  <c r="R47" i="45"/>
  <c r="S47" i="45" s="1"/>
  <c r="Q47" i="45"/>
  <c r="N47" i="45"/>
  <c r="R46" i="45"/>
  <c r="N46" i="45"/>
  <c r="R45" i="45"/>
  <c r="S45" i="45" s="1"/>
  <c r="Q45" i="45"/>
  <c r="N45" i="45"/>
  <c r="R44" i="45"/>
  <c r="N44" i="45"/>
  <c r="R43" i="45"/>
  <c r="S43" i="45" s="1"/>
  <c r="Q43" i="45"/>
  <c r="N43" i="45"/>
  <c r="S42" i="45"/>
  <c r="R42" i="45"/>
  <c r="Q42" i="45"/>
  <c r="N42" i="45"/>
  <c r="R41" i="45"/>
  <c r="N41" i="45"/>
  <c r="S40" i="45"/>
  <c r="R40" i="45"/>
  <c r="Q40" i="45"/>
  <c r="N40" i="45"/>
  <c r="R39" i="45"/>
  <c r="N39" i="45"/>
  <c r="S38" i="45"/>
  <c r="R38" i="45"/>
  <c r="Q38" i="45"/>
  <c r="N38" i="45"/>
  <c r="R37" i="45"/>
  <c r="S37" i="45" s="1"/>
  <c r="Q37" i="45"/>
  <c r="N37" i="45"/>
  <c r="S36" i="45"/>
  <c r="R36" i="45"/>
  <c r="Q36" i="45"/>
  <c r="N36" i="45"/>
  <c r="R35" i="45"/>
  <c r="S35" i="45" s="1"/>
  <c r="Q35" i="45"/>
  <c r="N35" i="45"/>
  <c r="S34" i="45"/>
  <c r="R34" i="45"/>
  <c r="Q34" i="45"/>
  <c r="N34" i="45"/>
  <c r="R33" i="45"/>
  <c r="S33" i="45" s="1"/>
  <c r="Q33" i="45"/>
  <c r="N33" i="45"/>
  <c r="S32" i="45"/>
  <c r="R32" i="45"/>
  <c r="Q32" i="45"/>
  <c r="N32" i="45"/>
  <c r="R31" i="45"/>
  <c r="S31" i="45" s="1"/>
  <c r="Q31" i="45"/>
  <c r="N31" i="45"/>
  <c r="R30" i="45"/>
  <c r="S29" i="45"/>
  <c r="R29" i="45"/>
  <c r="Q29" i="45"/>
  <c r="N29" i="45"/>
  <c r="R28" i="45"/>
  <c r="N28" i="45"/>
  <c r="S27" i="45"/>
  <c r="R27" i="45"/>
  <c r="Q27" i="45"/>
  <c r="N27" i="45"/>
  <c r="R26" i="45"/>
  <c r="S26" i="45" s="1"/>
  <c r="Q26" i="45"/>
  <c r="N26" i="45"/>
  <c r="Z103" i="45"/>
  <c r="R25" i="45"/>
  <c r="S25" i="45" s="1"/>
  <c r="Q25" i="45"/>
  <c r="N25" i="45"/>
  <c r="S24" i="45"/>
  <c r="R24" i="45"/>
  <c r="Q24" i="45"/>
  <c r="N24" i="45"/>
  <c r="R23" i="45"/>
  <c r="N23" i="45"/>
  <c r="S22" i="45"/>
  <c r="R22" i="45"/>
  <c r="Q22" i="45"/>
  <c r="N22" i="45"/>
  <c r="R21" i="45"/>
  <c r="S21" i="45" s="1"/>
  <c r="Q21" i="45"/>
  <c r="N21" i="45"/>
  <c r="R20" i="45"/>
  <c r="N20" i="45"/>
  <c r="R19" i="45"/>
  <c r="S19" i="45" s="1"/>
  <c r="Q19" i="45"/>
  <c r="N19" i="45"/>
  <c r="S18" i="45"/>
  <c r="R18" i="45"/>
  <c r="Q18" i="45"/>
  <c r="N18" i="45"/>
  <c r="R17" i="45"/>
  <c r="S17" i="45" s="1"/>
  <c r="Q17" i="45"/>
  <c r="N17" i="45"/>
  <c r="S16" i="45"/>
  <c r="R16" i="45"/>
  <c r="Q16" i="45"/>
  <c r="N16" i="45"/>
  <c r="R15" i="45"/>
  <c r="S15" i="45" s="1"/>
  <c r="Q15" i="45"/>
  <c r="N15" i="45"/>
  <c r="R14" i="45"/>
  <c r="S13" i="45"/>
  <c r="R13" i="45"/>
  <c r="Q13" i="45"/>
  <c r="N13" i="45"/>
  <c r="R12" i="45"/>
  <c r="S12" i="45" s="1"/>
  <c r="Q12" i="45"/>
  <c r="N12" i="45"/>
  <c r="S11" i="45"/>
  <c r="R11" i="45"/>
  <c r="Q11" i="45"/>
  <c r="N11" i="45"/>
  <c r="R10" i="45"/>
  <c r="S10" i="45" s="1"/>
  <c r="Q10" i="45"/>
  <c r="N10" i="45"/>
  <c r="S9" i="45"/>
  <c r="R9" i="45"/>
  <c r="Q9" i="45"/>
  <c r="N9" i="45"/>
  <c r="R8" i="45"/>
  <c r="R103" i="45" s="1"/>
  <c r="S103" i="45" s="1"/>
  <c r="Q8" i="45"/>
  <c r="N8" i="45"/>
  <c r="N7" i="45"/>
  <c r="I6" i="45"/>
  <c r="J6" i="45" s="1"/>
  <c r="K6" i="45" s="1"/>
  <c r="H6" i="45"/>
  <c r="B6" i="45"/>
  <c r="C6" i="45" s="1"/>
  <c r="D6" i="45" s="1"/>
  <c r="E6" i="45" s="1"/>
  <c r="F6" i="45" s="1"/>
  <c r="AA6" i="46" l="1"/>
  <c r="AA5" i="46"/>
  <c r="L6" i="45"/>
  <c r="M6" i="45" s="1"/>
  <c r="N6" i="45" s="1"/>
  <c r="O6" i="45" s="1"/>
  <c r="P6" i="45" s="1"/>
  <c r="N4" i="45"/>
  <c r="S8" i="45"/>
  <c r="AA103" i="45"/>
  <c r="AD102" i="44"/>
  <c r="AB102" i="44"/>
  <c r="AA102" i="44"/>
  <c r="AF102" i="44" s="1"/>
  <c r="Y102" i="44"/>
  <c r="AA101" i="44"/>
  <c r="Y101" i="44"/>
  <c r="AB100" i="44"/>
  <c r="AA100" i="44"/>
  <c r="Y100" i="44"/>
  <c r="AA99" i="44"/>
  <c r="Y99" i="44"/>
  <c r="AF98" i="44"/>
  <c r="AD98" i="44"/>
  <c r="AB98" i="44"/>
  <c r="AA98" i="44"/>
  <c r="Y98" i="44"/>
  <c r="AA97" i="44"/>
  <c r="Y97" i="44"/>
  <c r="AB96" i="44"/>
  <c r="AA96" i="44"/>
  <c r="Y96" i="44"/>
  <c r="AB95" i="44"/>
  <c r="AA95" i="44"/>
  <c r="Y95" i="44"/>
  <c r="AB94" i="44"/>
  <c r="AA94" i="44"/>
  <c r="Y94" i="44"/>
  <c r="AB93" i="44"/>
  <c r="AA93" i="44"/>
  <c r="Y93" i="44"/>
  <c r="AB92" i="44"/>
  <c r="AA92" i="44"/>
  <c r="Y92" i="44"/>
  <c r="AA91" i="44"/>
  <c r="Z91" i="44"/>
  <c r="AB91" i="44" s="1"/>
  <c r="Y91" i="44"/>
  <c r="AA90" i="44"/>
  <c r="Y90" i="44"/>
  <c r="Z89" i="44"/>
  <c r="Y89" i="44"/>
  <c r="AB88" i="44"/>
  <c r="AA88" i="44"/>
  <c r="Y88" i="44"/>
  <c r="AA87" i="44"/>
  <c r="Y87" i="44"/>
  <c r="AF86" i="44"/>
  <c r="AD86" i="44"/>
  <c r="AB86" i="44"/>
  <c r="AA86" i="44"/>
  <c r="Y86" i="44"/>
  <c r="AB85" i="44"/>
  <c r="AA85" i="44"/>
  <c r="Y85" i="44"/>
  <c r="AB84" i="44"/>
  <c r="AA84" i="44"/>
  <c r="Y84" i="44"/>
  <c r="AA83" i="44"/>
  <c r="Y83" i="44"/>
  <c r="AF82" i="44"/>
  <c r="AD82" i="44"/>
  <c r="AB82" i="44"/>
  <c r="AA82" i="44"/>
  <c r="Y82" i="44"/>
  <c r="AA81" i="44"/>
  <c r="Y81" i="44"/>
  <c r="AF80" i="44"/>
  <c r="AD80" i="44"/>
  <c r="AB80" i="44"/>
  <c r="AA80" i="44"/>
  <c r="Y80" i="44"/>
  <c r="AB79" i="44"/>
  <c r="AA79" i="44"/>
  <c r="Y79" i="44"/>
  <c r="AB78" i="44"/>
  <c r="AA78" i="44"/>
  <c r="Y78" i="44"/>
  <c r="AB77" i="44"/>
  <c r="AA77" i="44"/>
  <c r="Y77" i="44"/>
  <c r="AB76" i="44"/>
  <c r="AA76" i="44"/>
  <c r="Y76" i="44"/>
  <c r="AB75" i="44"/>
  <c r="AA75" i="44"/>
  <c r="Y75" i="44"/>
  <c r="AB74" i="44"/>
  <c r="AA74" i="44"/>
  <c r="Y74" i="44"/>
  <c r="AC73" i="44"/>
  <c r="AA73" i="44"/>
  <c r="Y73" i="44"/>
  <c r="AB72" i="44"/>
  <c r="AA72" i="44"/>
  <c r="Y72" i="44"/>
  <c r="AA71" i="44"/>
  <c r="Y71" i="44"/>
  <c r="AB70" i="44"/>
  <c r="AA70" i="44"/>
  <c r="Y70" i="44"/>
  <c r="AB69" i="44"/>
  <c r="AA69" i="44"/>
  <c r="Y69" i="44"/>
  <c r="AB68" i="44"/>
  <c r="AA68" i="44"/>
  <c r="Y68" i="44"/>
  <c r="AB67" i="44"/>
  <c r="AA67" i="44"/>
  <c r="Y67" i="44"/>
  <c r="AB66" i="44"/>
  <c r="AA66" i="44"/>
  <c r="Y66" i="44"/>
  <c r="AA65" i="44"/>
  <c r="Y65" i="44"/>
  <c r="AF64" i="44"/>
  <c r="AD64" i="44"/>
  <c r="AB64" i="44"/>
  <c r="AA64" i="44"/>
  <c r="Y64" i="44"/>
  <c r="AA63" i="44"/>
  <c r="Y63" i="44"/>
  <c r="AF62" i="44"/>
  <c r="AD62" i="44"/>
  <c r="AB62" i="44"/>
  <c r="AA62" i="44"/>
  <c r="Y62" i="44"/>
  <c r="AC61" i="44"/>
  <c r="AA61" i="44"/>
  <c r="Y61" i="44"/>
  <c r="AF60" i="44"/>
  <c r="AD60" i="44"/>
  <c r="AB60" i="44"/>
  <c r="AA60" i="44"/>
  <c r="Y60" i="44"/>
  <c r="AA59" i="44"/>
  <c r="Y59" i="44"/>
  <c r="AB58" i="44"/>
  <c r="AA58" i="44"/>
  <c r="Y58" i="44"/>
  <c r="AC57" i="44"/>
  <c r="AA57" i="44"/>
  <c r="Y57" i="44"/>
  <c r="AB56" i="44"/>
  <c r="AA56" i="44"/>
  <c r="Y56" i="44"/>
  <c r="AA55" i="44"/>
  <c r="Y55" i="44"/>
  <c r="AB54" i="44"/>
  <c r="AA54" i="44"/>
  <c r="Y54" i="44"/>
  <c r="AC53" i="44"/>
  <c r="AA53" i="44"/>
  <c r="Y53" i="44"/>
  <c r="AB52" i="44"/>
  <c r="AA52" i="44"/>
  <c r="Y52" i="44"/>
  <c r="AA51" i="44"/>
  <c r="Y51" i="44"/>
  <c r="AB50" i="44"/>
  <c r="AA50" i="44"/>
  <c r="Y50" i="44"/>
  <c r="AC49" i="44"/>
  <c r="AA49" i="44"/>
  <c r="Y49" i="44"/>
  <c r="AB48" i="44"/>
  <c r="AA48" i="44"/>
  <c r="Y48" i="44"/>
  <c r="AA47" i="44"/>
  <c r="Y47" i="44"/>
  <c r="AB46" i="44"/>
  <c r="AA46" i="44"/>
  <c r="Y46" i="44"/>
  <c r="AC45" i="44"/>
  <c r="AA45" i="44"/>
  <c r="Y45" i="44"/>
  <c r="AF44" i="44"/>
  <c r="AD44" i="44"/>
  <c r="AB44" i="44"/>
  <c r="AA44" i="44"/>
  <c r="Y44" i="44"/>
  <c r="AA43" i="44"/>
  <c r="Y43" i="44"/>
  <c r="AB42" i="44"/>
  <c r="AA42" i="44"/>
  <c r="Y42" i="44"/>
  <c r="AA41" i="44"/>
  <c r="Y41" i="44"/>
  <c r="AF40" i="44"/>
  <c r="AD40" i="44"/>
  <c r="AB40" i="44"/>
  <c r="AA40" i="44"/>
  <c r="Y40" i="44"/>
  <c r="AB39" i="44"/>
  <c r="AA39" i="44"/>
  <c r="AF39" i="44" s="1"/>
  <c r="Y39" i="44"/>
  <c r="AB38" i="44"/>
  <c r="AA38" i="44"/>
  <c r="Y38" i="44"/>
  <c r="AA37" i="44"/>
  <c r="Y37" i="44"/>
  <c r="AF36" i="44"/>
  <c r="AD36" i="44"/>
  <c r="AB36" i="44"/>
  <c r="AA36" i="44"/>
  <c r="Y36" i="44"/>
  <c r="AA35" i="44"/>
  <c r="Y35" i="44"/>
  <c r="AB34" i="44"/>
  <c r="AA34" i="44"/>
  <c r="Y34" i="44"/>
  <c r="AA33" i="44"/>
  <c r="Y33" i="44"/>
  <c r="AF32" i="44"/>
  <c r="AD32" i="44"/>
  <c r="AB32" i="44"/>
  <c r="AA32" i="44"/>
  <c r="Y32" i="44"/>
  <c r="AA31" i="44"/>
  <c r="Y31" i="44"/>
  <c r="AF30" i="44"/>
  <c r="AD30" i="44"/>
  <c r="AB30" i="44"/>
  <c r="AA30" i="44"/>
  <c r="Y30" i="44"/>
  <c r="AA29" i="44"/>
  <c r="Y29" i="44"/>
  <c r="AB28" i="44"/>
  <c r="AA28" i="44"/>
  <c r="Y28" i="44"/>
  <c r="AA27" i="44"/>
  <c r="Y27" i="44"/>
  <c r="AB26" i="44"/>
  <c r="AA26" i="44"/>
  <c r="Y26" i="44"/>
  <c r="AA25" i="44"/>
  <c r="Z25" i="44"/>
  <c r="AB25" i="44" s="1"/>
  <c r="Y25" i="44"/>
  <c r="AA24" i="44"/>
  <c r="Y24" i="44"/>
  <c r="AF23" i="44"/>
  <c r="AD23" i="44"/>
  <c r="AB23" i="44"/>
  <c r="AA23" i="44"/>
  <c r="Y23" i="44"/>
  <c r="AA22" i="44"/>
  <c r="Y22" i="44"/>
  <c r="AB21" i="44"/>
  <c r="AA21" i="44"/>
  <c r="Y21" i="44"/>
  <c r="AB20" i="44"/>
  <c r="AA20" i="44"/>
  <c r="AF20" i="44" s="1"/>
  <c r="Y20" i="44"/>
  <c r="AB19" i="44"/>
  <c r="AA19" i="44"/>
  <c r="Y19" i="44"/>
  <c r="AA18" i="44"/>
  <c r="Y18" i="44"/>
  <c r="AB17" i="44"/>
  <c r="AA17" i="44"/>
  <c r="Y17" i="44"/>
  <c r="AB16" i="44"/>
  <c r="AA16" i="44"/>
  <c r="Y16" i="44"/>
  <c r="AB15" i="44"/>
  <c r="AA15" i="44"/>
  <c r="Y15" i="44"/>
  <c r="AB14" i="44"/>
  <c r="AA14" i="44"/>
  <c r="Y14" i="44"/>
  <c r="AB13" i="44"/>
  <c r="AA13" i="44"/>
  <c r="Y13" i="44"/>
  <c r="AC12" i="44"/>
  <c r="AA12" i="44"/>
  <c r="Y12" i="44"/>
  <c r="AB11" i="44"/>
  <c r="AA11" i="44"/>
  <c r="Y11" i="44"/>
  <c r="AB10" i="44"/>
  <c r="AA10" i="44"/>
  <c r="Y10" i="44"/>
  <c r="AB9" i="44"/>
  <c r="AA9" i="44"/>
  <c r="Y9" i="44"/>
  <c r="AC8" i="44"/>
  <c r="AA8" i="44"/>
  <c r="Y8" i="44"/>
  <c r="AF7" i="44"/>
  <c r="AB7" i="44"/>
  <c r="AA7" i="44"/>
  <c r="AD7" i="44" s="1"/>
  <c r="Y7" i="44"/>
  <c r="AF5" i="46" l="1"/>
  <c r="AB6" i="46"/>
  <c r="AC6" i="46" s="1"/>
  <c r="AB5" i="46"/>
  <c r="AB103" i="45"/>
  <c r="AC103" i="45"/>
  <c r="AD103" i="45" s="1"/>
  <c r="Q5" i="45"/>
  <c r="Q6" i="45"/>
  <c r="R6" i="45" s="1"/>
  <c r="AD8" i="44"/>
  <c r="AB8" i="44"/>
  <c r="AE8" i="44"/>
  <c r="AF8" i="44" s="1"/>
  <c r="AF14" i="44"/>
  <c r="AD14" i="44"/>
  <c r="AC14" i="44"/>
  <c r="AF16" i="44"/>
  <c r="AD16" i="44"/>
  <c r="AE16" i="44"/>
  <c r="AC16" i="44"/>
  <c r="AF10" i="44"/>
  <c r="AD10" i="44"/>
  <c r="AC10" i="44"/>
  <c r="AE10" i="44" s="1"/>
  <c r="AD12" i="44"/>
  <c r="AB12" i="44"/>
  <c r="AE12" i="44"/>
  <c r="AF12" i="44" s="1"/>
  <c r="AE14" i="44"/>
  <c r="AC18" i="44"/>
  <c r="AE18" i="44"/>
  <c r="AF18" i="44" s="1"/>
  <c r="AC20" i="44"/>
  <c r="AE20" i="44"/>
  <c r="AC22" i="44"/>
  <c r="AE22" i="44"/>
  <c r="AF22" i="44" s="1"/>
  <c r="AC24" i="44"/>
  <c r="AE24" i="44"/>
  <c r="AF24" i="44" s="1"/>
  <c r="AC25" i="44"/>
  <c r="AE25" i="44"/>
  <c r="AF25" i="44" s="1"/>
  <c r="AC27" i="44"/>
  <c r="AE27" i="44"/>
  <c r="AF27" i="44" s="1"/>
  <c r="AC29" i="44"/>
  <c r="AE29" i="44"/>
  <c r="AF29" i="44" s="1"/>
  <c r="AC31" i="44"/>
  <c r="AE31" i="44"/>
  <c r="AF31" i="44" s="1"/>
  <c r="AC33" i="44"/>
  <c r="AE33" i="44"/>
  <c r="AF33" i="44" s="1"/>
  <c r="AC35" i="44"/>
  <c r="AE35" i="44"/>
  <c r="AF35" i="44" s="1"/>
  <c r="AC37" i="44"/>
  <c r="AE37" i="44"/>
  <c r="AF37" i="44" s="1"/>
  <c r="AC39" i="44"/>
  <c r="AE39" i="44"/>
  <c r="AC41" i="44"/>
  <c r="AE41" i="44"/>
  <c r="AF41" i="44" s="1"/>
  <c r="AB43" i="44"/>
  <c r="AB47" i="44"/>
  <c r="AB51" i="44"/>
  <c r="AB55" i="44"/>
  <c r="AB59" i="44"/>
  <c r="AC9" i="44"/>
  <c r="AD9" i="44" s="1"/>
  <c r="AC11" i="44"/>
  <c r="AD11" i="44" s="1"/>
  <c r="AC13" i="44"/>
  <c r="AD13" i="44" s="1"/>
  <c r="AC15" i="44"/>
  <c r="AD15" i="44" s="1"/>
  <c r="AC17" i="44"/>
  <c r="AD17" i="44" s="1"/>
  <c r="AB18" i="44"/>
  <c r="AD18" i="44"/>
  <c r="AC19" i="44"/>
  <c r="AD19" i="44" s="1"/>
  <c r="AD20" i="44"/>
  <c r="AC21" i="44"/>
  <c r="AD21" i="44" s="1"/>
  <c r="AB22" i="44"/>
  <c r="AD22" i="44"/>
  <c r="AC23" i="44"/>
  <c r="AE23" i="44" s="1"/>
  <c r="AB24" i="44"/>
  <c r="AD24" i="44"/>
  <c r="AD25" i="44"/>
  <c r="AC26" i="44"/>
  <c r="AD26" i="44" s="1"/>
  <c r="AB27" i="44"/>
  <c r="AD27" i="44"/>
  <c r="AC28" i="44"/>
  <c r="AD28" i="44" s="1"/>
  <c r="AB29" i="44"/>
  <c r="AD29" i="44"/>
  <c r="AC30" i="44"/>
  <c r="AE30" i="44" s="1"/>
  <c r="AB31" i="44"/>
  <c r="AD31" i="44"/>
  <c r="AC32" i="44"/>
  <c r="AE32" i="44" s="1"/>
  <c r="AB33" i="44"/>
  <c r="AD33" i="44"/>
  <c r="AC34" i="44"/>
  <c r="AD34" i="44" s="1"/>
  <c r="AB35" i="44"/>
  <c r="AD35" i="44"/>
  <c r="AC36" i="44"/>
  <c r="AE36" i="44" s="1"/>
  <c r="AB37" i="44"/>
  <c r="AD37" i="44"/>
  <c r="AC38" i="44"/>
  <c r="AD38" i="44" s="1"/>
  <c r="AD39" i="44"/>
  <c r="AC40" i="44"/>
  <c r="AE40" i="44" s="1"/>
  <c r="AB41" i="44"/>
  <c r="AD41" i="44"/>
  <c r="AC42" i="44"/>
  <c r="AE42" i="44" s="1"/>
  <c r="AF42" i="44" s="1"/>
  <c r="AC43" i="44"/>
  <c r="AD43" i="44" s="1"/>
  <c r="AD45" i="44"/>
  <c r="AB45" i="44"/>
  <c r="AE45" i="44"/>
  <c r="AF45" i="44" s="1"/>
  <c r="AC47" i="44"/>
  <c r="AD47" i="44" s="1"/>
  <c r="AD49" i="44"/>
  <c r="AB49" i="44"/>
  <c r="AE49" i="44"/>
  <c r="AF49" i="44" s="1"/>
  <c r="AC51" i="44"/>
  <c r="AD51" i="44" s="1"/>
  <c r="AD53" i="44"/>
  <c r="AB53" i="44"/>
  <c r="AE53" i="44"/>
  <c r="AF53" i="44" s="1"/>
  <c r="AC55" i="44"/>
  <c r="AD55" i="44" s="1"/>
  <c r="AD57" i="44"/>
  <c r="AB57" i="44"/>
  <c r="AE57" i="44"/>
  <c r="AF57" i="44" s="1"/>
  <c r="AC59" i="44"/>
  <c r="AD59" i="44" s="1"/>
  <c r="AD61" i="44"/>
  <c r="AB61" i="44"/>
  <c r="AE61" i="44"/>
  <c r="AF61" i="44" s="1"/>
  <c r="AC63" i="44"/>
  <c r="AE63" i="44"/>
  <c r="AF63" i="44" s="1"/>
  <c r="AC65" i="44"/>
  <c r="AE65" i="44"/>
  <c r="AF65" i="44" s="1"/>
  <c r="AF67" i="44"/>
  <c r="AD67" i="44"/>
  <c r="AC67" i="44"/>
  <c r="AF69" i="44"/>
  <c r="AD69" i="44"/>
  <c r="AC69" i="44"/>
  <c r="AB71" i="44"/>
  <c r="AC44" i="44"/>
  <c r="AE44" i="44" s="1"/>
  <c r="AC46" i="44"/>
  <c r="AD46" i="44" s="1"/>
  <c r="AC48" i="44"/>
  <c r="AD48" i="44" s="1"/>
  <c r="AC50" i="44"/>
  <c r="AD50" i="44" s="1"/>
  <c r="AC52" i="44"/>
  <c r="AD52" i="44" s="1"/>
  <c r="AC54" i="44"/>
  <c r="AD54" i="44" s="1"/>
  <c r="AC56" i="44"/>
  <c r="AD56" i="44" s="1"/>
  <c r="AC58" i="44"/>
  <c r="AD58" i="44" s="1"/>
  <c r="AC60" i="44"/>
  <c r="AE60" i="44" s="1"/>
  <c r="AC62" i="44"/>
  <c r="AE62" i="44" s="1"/>
  <c r="AB63" i="44"/>
  <c r="AD63" i="44"/>
  <c r="AC64" i="44"/>
  <c r="AE64" i="44" s="1"/>
  <c r="AB65" i="44"/>
  <c r="AD65" i="44"/>
  <c r="AC66" i="44"/>
  <c r="AE66" i="44" s="1"/>
  <c r="AF66" i="44" s="1"/>
  <c r="AE67" i="44"/>
  <c r="AE69" i="44"/>
  <c r="AC71" i="44"/>
  <c r="AD71" i="44" s="1"/>
  <c r="AD73" i="44"/>
  <c r="AB73" i="44"/>
  <c r="AE73" i="44"/>
  <c r="AF73" i="44" s="1"/>
  <c r="AE76" i="44"/>
  <c r="AF76" i="44" s="1"/>
  <c r="AE80" i="44"/>
  <c r="AE84" i="44"/>
  <c r="AF84" i="44" s="1"/>
  <c r="AB89" i="44"/>
  <c r="AC68" i="44"/>
  <c r="AD68" i="44" s="1"/>
  <c r="AC70" i="44"/>
  <c r="AD70" i="44" s="1"/>
  <c r="AC72" i="44"/>
  <c r="AD72" i="44" s="1"/>
  <c r="AC74" i="44"/>
  <c r="AD74" i="44" s="1"/>
  <c r="AD75" i="44"/>
  <c r="AF75" i="44"/>
  <c r="AC76" i="44"/>
  <c r="AD76" i="44" s="1"/>
  <c r="AD77" i="44"/>
  <c r="AF77" i="44"/>
  <c r="AC78" i="44"/>
  <c r="AD78" i="44" s="1"/>
  <c r="AD79" i="44"/>
  <c r="AF79" i="44"/>
  <c r="AC80" i="44"/>
  <c r="AB81" i="44"/>
  <c r="AC82" i="44"/>
  <c r="AE82" i="44" s="1"/>
  <c r="AB83" i="44"/>
  <c r="AC84" i="44"/>
  <c r="AD84" i="44" s="1"/>
  <c r="AD85" i="44"/>
  <c r="AF85" i="44"/>
  <c r="AC86" i="44"/>
  <c r="AE86" i="44" s="1"/>
  <c r="AB87" i="44"/>
  <c r="AD87" i="44"/>
  <c r="AC88" i="44"/>
  <c r="AD88" i="44" s="1"/>
  <c r="AA89" i="44"/>
  <c r="AB90" i="44"/>
  <c r="AC92" i="44"/>
  <c r="AD92" i="44" s="1"/>
  <c r="AD93" i="44"/>
  <c r="AF93" i="44"/>
  <c r="AC94" i="44"/>
  <c r="AD94" i="44" s="1"/>
  <c r="AD95" i="44"/>
  <c r="AF95" i="44"/>
  <c r="AC96" i="44"/>
  <c r="AD96" i="44" s="1"/>
  <c r="AB97" i="44"/>
  <c r="AC98" i="44"/>
  <c r="AE98" i="44" s="1"/>
  <c r="AB99" i="44"/>
  <c r="AC100" i="44"/>
  <c r="AD100" i="44" s="1"/>
  <c r="AB101" i="44"/>
  <c r="AC102" i="44"/>
  <c r="AE102" i="44"/>
  <c r="AC75" i="44"/>
  <c r="AE75" i="44" s="1"/>
  <c r="AC77" i="44"/>
  <c r="AE77" i="44" s="1"/>
  <c r="AC79" i="44"/>
  <c r="AE79" i="44" s="1"/>
  <c r="AC81" i="44"/>
  <c r="AE81" i="44" s="1"/>
  <c r="AF81" i="44" s="1"/>
  <c r="AC83" i="44"/>
  <c r="AE83" i="44" s="1"/>
  <c r="AF83" i="44" s="1"/>
  <c r="AC85" i="44"/>
  <c r="AE85" i="44" s="1"/>
  <c r="AC87" i="44"/>
  <c r="AE87" i="44" s="1"/>
  <c r="AF87" i="44" s="1"/>
  <c r="AC90" i="44"/>
  <c r="AE90" i="44" s="1"/>
  <c r="AF90" i="44" s="1"/>
  <c r="AC91" i="44"/>
  <c r="AE91" i="44" s="1"/>
  <c r="AF91" i="44" s="1"/>
  <c r="AC93" i="44"/>
  <c r="AE93" i="44" s="1"/>
  <c r="AC95" i="44"/>
  <c r="AE95" i="44" s="1"/>
  <c r="AC97" i="44"/>
  <c r="AE97" i="44" s="1"/>
  <c r="AF97" i="44" s="1"/>
  <c r="AC99" i="44"/>
  <c r="AE99" i="44" s="1"/>
  <c r="AF99" i="44" s="1"/>
  <c r="AC101" i="44"/>
  <c r="AE101" i="44" s="1"/>
  <c r="AF101" i="44" s="1"/>
  <c r="AD6" i="46" l="1"/>
  <c r="AD5" i="46"/>
  <c r="S6" i="45"/>
  <c r="T6" i="45" s="1"/>
  <c r="S5" i="45"/>
  <c r="AE103" i="45"/>
  <c r="AF103" i="45" s="1"/>
  <c r="AD101" i="44"/>
  <c r="AD99" i="44"/>
  <c r="AD97" i="44"/>
  <c r="AD91" i="44"/>
  <c r="AD90" i="44"/>
  <c r="AE89" i="44"/>
  <c r="AF89" i="44" s="1"/>
  <c r="AC89" i="44"/>
  <c r="AD89" i="44" s="1"/>
  <c r="AD83" i="44"/>
  <c r="AD81" i="44"/>
  <c r="AE78" i="44"/>
  <c r="AF78" i="44" s="1"/>
  <c r="AE74" i="44"/>
  <c r="AF74" i="44" s="1"/>
  <c r="AE70" i="44"/>
  <c r="AF70" i="44" s="1"/>
  <c r="AE68" i="44"/>
  <c r="AF68" i="44" s="1"/>
  <c r="AD66" i="44"/>
  <c r="AE100" i="44"/>
  <c r="AF100" i="44" s="1"/>
  <c r="AE96" i="44"/>
  <c r="AF96" i="44" s="1"/>
  <c r="AE92" i="44"/>
  <c r="AF92" i="44" s="1"/>
  <c r="AE88" i="44"/>
  <c r="AF88" i="44" s="1"/>
  <c r="AE72" i="44"/>
  <c r="AF72" i="44" s="1"/>
  <c r="AE58" i="44"/>
  <c r="AF58" i="44" s="1"/>
  <c r="AE54" i="44"/>
  <c r="AF54" i="44" s="1"/>
  <c r="AE50" i="44"/>
  <c r="AF50" i="44" s="1"/>
  <c r="AE46" i="44"/>
  <c r="AF46" i="44" s="1"/>
  <c r="AD42" i="44"/>
  <c r="AE55" i="44"/>
  <c r="AF55" i="44" s="1"/>
  <c r="AE52" i="44"/>
  <c r="AF52" i="44" s="1"/>
  <c r="AE47" i="44"/>
  <c r="AF47" i="44" s="1"/>
  <c r="AE28" i="44"/>
  <c r="AF28" i="44" s="1"/>
  <c r="AE19" i="44"/>
  <c r="AF19" i="44" s="1"/>
  <c r="AE15" i="44"/>
  <c r="AF15" i="44" s="1"/>
  <c r="AE13" i="44"/>
  <c r="AF13" i="44" s="1"/>
  <c r="AE9" i="44"/>
  <c r="AF9" i="44" s="1"/>
  <c r="AE94" i="44"/>
  <c r="AF94" i="44" s="1"/>
  <c r="AE71" i="44"/>
  <c r="AF71" i="44" s="1"/>
  <c r="AE59" i="44"/>
  <c r="AF59" i="44" s="1"/>
  <c r="AE56" i="44"/>
  <c r="AF56" i="44" s="1"/>
  <c r="AE51" i="44"/>
  <c r="AF51" i="44" s="1"/>
  <c r="AE48" i="44"/>
  <c r="AF48" i="44" s="1"/>
  <c r="AE43" i="44"/>
  <c r="AF43" i="44" s="1"/>
  <c r="AE21" i="44"/>
  <c r="AF21" i="44" s="1"/>
  <c r="AE38" i="44"/>
  <c r="AF38" i="44" s="1"/>
  <c r="AE34" i="44"/>
  <c r="AF34" i="44" s="1"/>
  <c r="AE26" i="44"/>
  <c r="AF26" i="44" s="1"/>
  <c r="AE17" i="44"/>
  <c r="AF17" i="44" s="1"/>
  <c r="AE11" i="44"/>
  <c r="AF11" i="44" s="1"/>
  <c r="U5" i="45" l="1"/>
  <c r="U6" i="45"/>
  <c r="V6" i="45" s="1"/>
  <c r="X103" i="44"/>
  <c r="Y103" i="44" s="1"/>
  <c r="W103" i="44"/>
  <c r="V103" i="44"/>
  <c r="T103" i="44"/>
  <c r="U103" i="44" s="1"/>
  <c r="P103" i="44"/>
  <c r="Q103" i="44" s="1"/>
  <c r="O103" i="44"/>
  <c r="M103" i="44"/>
  <c r="L103" i="44"/>
  <c r="K103" i="44"/>
  <c r="H103" i="44"/>
  <c r="N103" i="44" s="1"/>
  <c r="S102" i="44"/>
  <c r="R102" i="44"/>
  <c r="Q102" i="44"/>
  <c r="N102" i="44"/>
  <c r="R101" i="44"/>
  <c r="S101" i="44" s="1"/>
  <c r="Q101" i="44"/>
  <c r="N101" i="44"/>
  <c r="S100" i="44"/>
  <c r="R100" i="44"/>
  <c r="Q100" i="44"/>
  <c r="N100" i="44"/>
  <c r="R99" i="44"/>
  <c r="N99" i="44"/>
  <c r="S98" i="44"/>
  <c r="R98" i="44"/>
  <c r="Q98" i="44"/>
  <c r="N98" i="44"/>
  <c r="R97" i="44"/>
  <c r="S97" i="44" s="1"/>
  <c r="Q97" i="44"/>
  <c r="N97" i="44"/>
  <c r="S96" i="44"/>
  <c r="R96" i="44"/>
  <c r="Q96" i="44"/>
  <c r="N96" i="44"/>
  <c r="R95" i="44"/>
  <c r="N95" i="44"/>
  <c r="S94" i="44"/>
  <c r="R94" i="44"/>
  <c r="Q94" i="44"/>
  <c r="N94" i="44"/>
  <c r="R93" i="44"/>
  <c r="N93" i="44"/>
  <c r="S92" i="44"/>
  <c r="R92" i="44"/>
  <c r="Q92" i="44"/>
  <c r="N92" i="44"/>
  <c r="R91" i="44"/>
  <c r="N91" i="44"/>
  <c r="R90" i="44"/>
  <c r="S90" i="44" s="1"/>
  <c r="Q90" i="44"/>
  <c r="N90" i="44"/>
  <c r="S89" i="44"/>
  <c r="R89" i="44"/>
  <c r="Q89" i="44"/>
  <c r="N89" i="44"/>
  <c r="S88" i="44"/>
  <c r="R88" i="44"/>
  <c r="Q88" i="44"/>
  <c r="N88" i="44"/>
  <c r="R87" i="44"/>
  <c r="S87" i="44" s="1"/>
  <c r="Q87" i="44"/>
  <c r="N87" i="44"/>
  <c r="R86" i="44"/>
  <c r="N86" i="44"/>
  <c r="R85" i="44"/>
  <c r="N85" i="44"/>
  <c r="S84" i="44"/>
  <c r="R84" i="44"/>
  <c r="Q84" i="44"/>
  <c r="N84" i="44"/>
  <c r="S83" i="44"/>
  <c r="R83" i="44"/>
  <c r="Q83" i="44"/>
  <c r="N83" i="44"/>
  <c r="R82" i="44"/>
  <c r="S82" i="44" s="1"/>
  <c r="Q82" i="44"/>
  <c r="N82" i="44"/>
  <c r="R81" i="44"/>
  <c r="S81" i="44" s="1"/>
  <c r="Q81" i="44"/>
  <c r="N81" i="44"/>
  <c r="R80" i="44"/>
  <c r="N80" i="44"/>
  <c r="R79" i="44"/>
  <c r="S78" i="44"/>
  <c r="R78" i="44"/>
  <c r="Q78" i="44"/>
  <c r="N78" i="44"/>
  <c r="R77" i="44"/>
  <c r="N77" i="44"/>
  <c r="R76" i="44"/>
  <c r="N76" i="44"/>
  <c r="R75" i="44"/>
  <c r="S75" i="44" s="1"/>
  <c r="Q75" i="44"/>
  <c r="N75" i="44"/>
  <c r="S74" i="44"/>
  <c r="R74" i="44"/>
  <c r="Q74" i="44"/>
  <c r="N74" i="44"/>
  <c r="R73" i="44"/>
  <c r="S73" i="44" s="1"/>
  <c r="Q73" i="44"/>
  <c r="N73" i="44"/>
  <c r="S72" i="44"/>
  <c r="R72" i="44"/>
  <c r="Q72" i="44"/>
  <c r="N72" i="44"/>
  <c r="R71" i="44"/>
  <c r="S71" i="44" s="1"/>
  <c r="Q71" i="44"/>
  <c r="N71" i="44"/>
  <c r="S70" i="44"/>
  <c r="R70" i="44"/>
  <c r="Q70" i="44"/>
  <c r="N70" i="44"/>
  <c r="R69" i="44"/>
  <c r="N69" i="44"/>
  <c r="S68" i="44"/>
  <c r="R68" i="44"/>
  <c r="Q68" i="44"/>
  <c r="N68" i="44"/>
  <c r="R67" i="44"/>
  <c r="S67" i="44" s="1"/>
  <c r="Q67" i="44"/>
  <c r="N67" i="44"/>
  <c r="S66" i="44"/>
  <c r="R66" i="44"/>
  <c r="Q66" i="44"/>
  <c r="N66" i="44"/>
  <c r="R65" i="44"/>
  <c r="S65" i="44" s="1"/>
  <c r="Q65" i="44"/>
  <c r="N65" i="44"/>
  <c r="S64" i="44"/>
  <c r="R64" i="44"/>
  <c r="Q64" i="44"/>
  <c r="N64" i="44"/>
  <c r="R63" i="44"/>
  <c r="N63" i="44"/>
  <c r="R62" i="44"/>
  <c r="R61" i="44"/>
  <c r="S61" i="44" s="1"/>
  <c r="Q61" i="44"/>
  <c r="N61" i="44"/>
  <c r="S60" i="44"/>
  <c r="R60" i="44"/>
  <c r="Q60" i="44"/>
  <c r="N60" i="44"/>
  <c r="R59" i="44"/>
  <c r="S59" i="44" s="1"/>
  <c r="Q59" i="44"/>
  <c r="N59" i="44"/>
  <c r="S58" i="44"/>
  <c r="R58" i="44"/>
  <c r="Q58" i="44"/>
  <c r="N58" i="44"/>
  <c r="R57" i="44"/>
  <c r="S57" i="44" s="1"/>
  <c r="Q57" i="44"/>
  <c r="N57" i="44"/>
  <c r="S56" i="44"/>
  <c r="R56" i="44"/>
  <c r="Q56" i="44"/>
  <c r="N56" i="44"/>
  <c r="R55" i="44"/>
  <c r="S55" i="44" s="1"/>
  <c r="Q55" i="44"/>
  <c r="N55" i="44"/>
  <c r="S54" i="44"/>
  <c r="R54" i="44"/>
  <c r="Q54" i="44"/>
  <c r="N54" i="44"/>
  <c r="S53" i="44"/>
  <c r="R53" i="44"/>
  <c r="Q53" i="44"/>
  <c r="N53" i="44"/>
  <c r="R52" i="44"/>
  <c r="S52" i="44" s="1"/>
  <c r="Q52" i="44"/>
  <c r="N52" i="44"/>
  <c r="S51" i="44"/>
  <c r="R51" i="44"/>
  <c r="Q51" i="44"/>
  <c r="N51" i="44"/>
  <c r="S50" i="44"/>
  <c r="R50" i="44"/>
  <c r="Q50" i="44"/>
  <c r="N50" i="44"/>
  <c r="R49" i="44"/>
  <c r="N49" i="44"/>
  <c r="S48" i="44"/>
  <c r="R48" i="44"/>
  <c r="Q48" i="44"/>
  <c r="N48" i="44"/>
  <c r="S47" i="44"/>
  <c r="R47" i="44"/>
  <c r="Q47" i="44"/>
  <c r="N47" i="44"/>
  <c r="R46" i="44"/>
  <c r="N46" i="44"/>
  <c r="S45" i="44"/>
  <c r="R45" i="44"/>
  <c r="Q45" i="44"/>
  <c r="N45" i="44"/>
  <c r="R44" i="44"/>
  <c r="N44" i="44"/>
  <c r="S43" i="44"/>
  <c r="R43" i="44"/>
  <c r="Q43" i="44"/>
  <c r="N43" i="44"/>
  <c r="R42" i="44"/>
  <c r="S42" i="44" s="1"/>
  <c r="Q42" i="44"/>
  <c r="N42" i="44"/>
  <c r="R41" i="44"/>
  <c r="N41" i="44"/>
  <c r="R40" i="44"/>
  <c r="S40" i="44" s="1"/>
  <c r="Q40" i="44"/>
  <c r="N40" i="44"/>
  <c r="R39" i="44"/>
  <c r="N39" i="44"/>
  <c r="R38" i="44"/>
  <c r="S38" i="44" s="1"/>
  <c r="Q38" i="44"/>
  <c r="N38" i="44"/>
  <c r="S37" i="44"/>
  <c r="R37" i="44"/>
  <c r="Q37" i="44"/>
  <c r="N37" i="44"/>
  <c r="R36" i="44"/>
  <c r="S36" i="44" s="1"/>
  <c r="Q36" i="44"/>
  <c r="N36" i="44"/>
  <c r="S35" i="44"/>
  <c r="R35" i="44"/>
  <c r="Q35" i="44"/>
  <c r="N35" i="44"/>
  <c r="R34" i="44"/>
  <c r="S34" i="44" s="1"/>
  <c r="Q34" i="44"/>
  <c r="N34" i="44"/>
  <c r="R33" i="44"/>
  <c r="S33" i="44" s="1"/>
  <c r="Q33" i="44"/>
  <c r="N33" i="44"/>
  <c r="R32" i="44"/>
  <c r="S32" i="44" s="1"/>
  <c r="Q32" i="44"/>
  <c r="N32" i="44"/>
  <c r="R31" i="44"/>
  <c r="S31" i="44" s="1"/>
  <c r="Q31" i="44"/>
  <c r="N31" i="44"/>
  <c r="R30" i="44"/>
  <c r="S29" i="44"/>
  <c r="R29" i="44"/>
  <c r="Q29" i="44"/>
  <c r="N29" i="44"/>
  <c r="R28" i="44"/>
  <c r="N28" i="44"/>
  <c r="S27" i="44"/>
  <c r="R27" i="44"/>
  <c r="Q27" i="44"/>
  <c r="N27" i="44"/>
  <c r="S26" i="44"/>
  <c r="R26" i="44"/>
  <c r="Q26" i="44"/>
  <c r="N26" i="44"/>
  <c r="Z103" i="44"/>
  <c r="R25" i="44"/>
  <c r="S25" i="44" s="1"/>
  <c r="Q25" i="44"/>
  <c r="N25" i="44"/>
  <c r="R24" i="44"/>
  <c r="S24" i="44" s="1"/>
  <c r="Q24" i="44"/>
  <c r="N24" i="44"/>
  <c r="R23" i="44"/>
  <c r="N23" i="44"/>
  <c r="R22" i="44"/>
  <c r="S22" i="44" s="1"/>
  <c r="Q22" i="44"/>
  <c r="N22" i="44"/>
  <c r="R21" i="44"/>
  <c r="S21" i="44" s="1"/>
  <c r="Q21" i="44"/>
  <c r="N21" i="44"/>
  <c r="R20" i="44"/>
  <c r="N20" i="44"/>
  <c r="R19" i="44"/>
  <c r="S19" i="44" s="1"/>
  <c r="Q19" i="44"/>
  <c r="N19" i="44"/>
  <c r="R18" i="44"/>
  <c r="S18" i="44" s="1"/>
  <c r="Q18" i="44"/>
  <c r="N18" i="44"/>
  <c r="R17" i="44"/>
  <c r="S17" i="44" s="1"/>
  <c r="Q17" i="44"/>
  <c r="N17" i="44"/>
  <c r="R16" i="44"/>
  <c r="S16" i="44" s="1"/>
  <c r="Q16" i="44"/>
  <c r="N16" i="44"/>
  <c r="R15" i="44"/>
  <c r="S15" i="44" s="1"/>
  <c r="Q15" i="44"/>
  <c r="N15" i="44"/>
  <c r="R14" i="44"/>
  <c r="S13" i="44"/>
  <c r="R13" i="44"/>
  <c r="Q13" i="44"/>
  <c r="N13" i="44"/>
  <c r="S12" i="44"/>
  <c r="R12" i="44"/>
  <c r="Q12" i="44"/>
  <c r="N12" i="44"/>
  <c r="S11" i="44"/>
  <c r="R11" i="44"/>
  <c r="Q11" i="44"/>
  <c r="N11" i="44"/>
  <c r="S10" i="44"/>
  <c r="R10" i="44"/>
  <c r="Q10" i="44"/>
  <c r="N10" i="44"/>
  <c r="S9" i="44"/>
  <c r="R9" i="44"/>
  <c r="Q9" i="44"/>
  <c r="N9" i="44"/>
  <c r="S8" i="44"/>
  <c r="R8" i="44"/>
  <c r="R103" i="44" s="1"/>
  <c r="S103" i="44" s="1"/>
  <c r="Q8" i="44"/>
  <c r="N8" i="44"/>
  <c r="N7" i="44"/>
  <c r="H6" i="44"/>
  <c r="I6" i="44" s="1"/>
  <c r="J6" i="44" s="1"/>
  <c r="K6" i="44" s="1"/>
  <c r="C6" i="44"/>
  <c r="D6" i="44" s="1"/>
  <c r="E6" i="44" s="1"/>
  <c r="F6" i="44" s="1"/>
  <c r="B6" i="44"/>
  <c r="W6" i="45" l="1"/>
  <c r="X6" i="45" s="1"/>
  <c r="Y6" i="45" s="1"/>
  <c r="Z6" i="45" s="1"/>
  <c r="Y4" i="45"/>
  <c r="L6" i="44"/>
  <c r="M6" i="44" s="1"/>
  <c r="N6" i="44" s="1"/>
  <c r="O6" i="44" s="1"/>
  <c r="P6" i="44" s="1"/>
  <c r="N4" i="44"/>
  <c r="AF102" i="43"/>
  <c r="AE102" i="43"/>
  <c r="AD102" i="43"/>
  <c r="AB102" i="43"/>
  <c r="Y102" i="43"/>
  <c r="AF101" i="43"/>
  <c r="AE101" i="43"/>
  <c r="AD101" i="43"/>
  <c r="AB101" i="43"/>
  <c r="Y101" i="43"/>
  <c r="AF100" i="43"/>
  <c r="AE100" i="43"/>
  <c r="AD100" i="43"/>
  <c r="AB100" i="43"/>
  <c r="Y100" i="43"/>
  <c r="AF99" i="43"/>
  <c r="AE99" i="43"/>
  <c r="AD99" i="43"/>
  <c r="AB99" i="43"/>
  <c r="Y99" i="43"/>
  <c r="AF98" i="43"/>
  <c r="AE98" i="43"/>
  <c r="AD98" i="43"/>
  <c r="AB98" i="43"/>
  <c r="Y98" i="43"/>
  <c r="AF97" i="43"/>
  <c r="AE97" i="43"/>
  <c r="AD97" i="43"/>
  <c r="AB97" i="43"/>
  <c r="Y97" i="43"/>
  <c r="AF96" i="43"/>
  <c r="AE96" i="43"/>
  <c r="AD96" i="43"/>
  <c r="AB96" i="43"/>
  <c r="Y96" i="43"/>
  <c r="AF95" i="43"/>
  <c r="AE95" i="43"/>
  <c r="AD95" i="43"/>
  <c r="AB95" i="43"/>
  <c r="Y95" i="43"/>
  <c r="AF94" i="43"/>
  <c r="AE94" i="43"/>
  <c r="AD94" i="43"/>
  <c r="AB94" i="43"/>
  <c r="Y94" i="43"/>
  <c r="AF93" i="43"/>
  <c r="AE93" i="43"/>
  <c r="AD93" i="43"/>
  <c r="AB93" i="43"/>
  <c r="Y93" i="43"/>
  <c r="AF92" i="43"/>
  <c r="AE92" i="43"/>
  <c r="AD92" i="43"/>
  <c r="AB92" i="43"/>
  <c r="Y92" i="43"/>
  <c r="AF91" i="43"/>
  <c r="AE91" i="43"/>
  <c r="AD91" i="43"/>
  <c r="AB91" i="43"/>
  <c r="Z91" i="43"/>
  <c r="Y91" i="43"/>
  <c r="AF90" i="43"/>
  <c r="AE90" i="43"/>
  <c r="AD90" i="43"/>
  <c r="AB90" i="43"/>
  <c r="Y90" i="43"/>
  <c r="AE89" i="43"/>
  <c r="AB89" i="43"/>
  <c r="AA89" i="43"/>
  <c r="AF89" i="43" s="1"/>
  <c r="Z89" i="43"/>
  <c r="Y89" i="43"/>
  <c r="AF88" i="43"/>
  <c r="AE88" i="43"/>
  <c r="AD88" i="43"/>
  <c r="AB88" i="43"/>
  <c r="AA88" i="43"/>
  <c r="Y88" i="43"/>
  <c r="AF87" i="43"/>
  <c r="AE87" i="43"/>
  <c r="AD87" i="43"/>
  <c r="AB87" i="43"/>
  <c r="Y87" i="43"/>
  <c r="AF86" i="43"/>
  <c r="AE86" i="43"/>
  <c r="AD86" i="43"/>
  <c r="AB86" i="43"/>
  <c r="Y86" i="43"/>
  <c r="AF85" i="43"/>
  <c r="AE85" i="43"/>
  <c r="AD85" i="43"/>
  <c r="AB85" i="43"/>
  <c r="Y85" i="43"/>
  <c r="AF84" i="43"/>
  <c r="AE84" i="43"/>
  <c r="AD84" i="43"/>
  <c r="AB84" i="43"/>
  <c r="Y84" i="43"/>
  <c r="AF83" i="43"/>
  <c r="AE83" i="43"/>
  <c r="AD83" i="43"/>
  <c r="AB83" i="43"/>
  <c r="AA83" i="43"/>
  <c r="Y83" i="43"/>
  <c r="AF82" i="43"/>
  <c r="AE82" i="43"/>
  <c r="AD82" i="43"/>
  <c r="AB82" i="43"/>
  <c r="Y82" i="43"/>
  <c r="AE81" i="43"/>
  <c r="AF81" i="43" s="1"/>
  <c r="AD81" i="43"/>
  <c r="AB81" i="43"/>
  <c r="AA81" i="43"/>
  <c r="Y81" i="43"/>
  <c r="AF80" i="43"/>
  <c r="AE80" i="43"/>
  <c r="AD80" i="43"/>
  <c r="AB80" i="43"/>
  <c r="Y80" i="43"/>
  <c r="AF79" i="43"/>
  <c r="AE79" i="43"/>
  <c r="AD79" i="43"/>
  <c r="AB79" i="43"/>
  <c r="Y79" i="43"/>
  <c r="AE78" i="43"/>
  <c r="AF78" i="43" s="1"/>
  <c r="AD78" i="43"/>
  <c r="AB78" i="43"/>
  <c r="AA78" i="43"/>
  <c r="Y78" i="43"/>
  <c r="AF77" i="43"/>
  <c r="AE77" i="43"/>
  <c r="AD77" i="43"/>
  <c r="AB77" i="43"/>
  <c r="Y77" i="43"/>
  <c r="AF76" i="43"/>
  <c r="AE76" i="43"/>
  <c r="AD76" i="43"/>
  <c r="AB76" i="43"/>
  <c r="Y76" i="43"/>
  <c r="AF75" i="43"/>
  <c r="AE75" i="43"/>
  <c r="AD75" i="43"/>
  <c r="AB75" i="43"/>
  <c r="Y75" i="43"/>
  <c r="AF74" i="43"/>
  <c r="AE74" i="43"/>
  <c r="AD74" i="43"/>
  <c r="AB74" i="43"/>
  <c r="Y74" i="43"/>
  <c r="AF73" i="43"/>
  <c r="AE73" i="43"/>
  <c r="AD73" i="43"/>
  <c r="AB73" i="43"/>
  <c r="Y73" i="43"/>
  <c r="AF72" i="43"/>
  <c r="AE72" i="43"/>
  <c r="AD72" i="43"/>
  <c r="AB72" i="43"/>
  <c r="Y72" i="43"/>
  <c r="AF71" i="43"/>
  <c r="AE71" i="43"/>
  <c r="AD71" i="43"/>
  <c r="AB71" i="43"/>
  <c r="Y71" i="43"/>
  <c r="AF70" i="43"/>
  <c r="AE70" i="43"/>
  <c r="AD70" i="43"/>
  <c r="AB70" i="43"/>
  <c r="Y70" i="43"/>
  <c r="AF69" i="43"/>
  <c r="AE69" i="43"/>
  <c r="AD69" i="43"/>
  <c r="AB69" i="43"/>
  <c r="Y69" i="43"/>
  <c r="AF68" i="43"/>
  <c r="AE68" i="43"/>
  <c r="AD68" i="43"/>
  <c r="AB68" i="43"/>
  <c r="Y68" i="43"/>
  <c r="AF67" i="43"/>
  <c r="AE67" i="43"/>
  <c r="AD67" i="43"/>
  <c r="AB67" i="43"/>
  <c r="Y67" i="43"/>
  <c r="AF66" i="43"/>
  <c r="AE66" i="43"/>
  <c r="AD66" i="43"/>
  <c r="AB66" i="43"/>
  <c r="Y66" i="43"/>
  <c r="AF65" i="43"/>
  <c r="AE65" i="43"/>
  <c r="AD65" i="43"/>
  <c r="AB65" i="43"/>
  <c r="Y65" i="43"/>
  <c r="AF64" i="43"/>
  <c r="AE64" i="43"/>
  <c r="AD64" i="43"/>
  <c r="AB64" i="43"/>
  <c r="Y64" i="43"/>
  <c r="AE63" i="43"/>
  <c r="AF63" i="43" s="1"/>
  <c r="AD63" i="43"/>
  <c r="AB63" i="43"/>
  <c r="AA63" i="43"/>
  <c r="Y63" i="43"/>
  <c r="AF62" i="43"/>
  <c r="AE62" i="43"/>
  <c r="AD62" i="43"/>
  <c r="AB62" i="43"/>
  <c r="Y62" i="43"/>
  <c r="AF61" i="43"/>
  <c r="AE61" i="43"/>
  <c r="AD61" i="43"/>
  <c r="AB61" i="43"/>
  <c r="Y61" i="43"/>
  <c r="AF60" i="43"/>
  <c r="AE60" i="43"/>
  <c r="AD60" i="43"/>
  <c r="AB60" i="43"/>
  <c r="Y60" i="43"/>
  <c r="AF59" i="43"/>
  <c r="AE59" i="43"/>
  <c r="AD59" i="43"/>
  <c r="AB59" i="43"/>
  <c r="Y59" i="43"/>
  <c r="AF58" i="43"/>
  <c r="AE58" i="43"/>
  <c r="AD58" i="43"/>
  <c r="AB58" i="43"/>
  <c r="Y58" i="43"/>
  <c r="AF57" i="43"/>
  <c r="AE57" i="43"/>
  <c r="AD57" i="43"/>
  <c r="AB57" i="43"/>
  <c r="Y57" i="43"/>
  <c r="AF56" i="43"/>
  <c r="AE56" i="43"/>
  <c r="AD56" i="43"/>
  <c r="AB56" i="43"/>
  <c r="Y56" i="43"/>
  <c r="AD55" i="43"/>
  <c r="AC55" i="43"/>
  <c r="AE55" i="43" s="1"/>
  <c r="AF55" i="43" s="1"/>
  <c r="AB55" i="43"/>
  <c r="AA55" i="43"/>
  <c r="Y55" i="43"/>
  <c r="AF54" i="43"/>
  <c r="AE54" i="43"/>
  <c r="AD54" i="43"/>
  <c r="AB54" i="43"/>
  <c r="Y54" i="43"/>
  <c r="AF53" i="43"/>
  <c r="AE53" i="43"/>
  <c r="AD53" i="43"/>
  <c r="AB53" i="43"/>
  <c r="AA53" i="43"/>
  <c r="Y53" i="43"/>
  <c r="AF52" i="43"/>
  <c r="AE52" i="43"/>
  <c r="AD52" i="43"/>
  <c r="AB52" i="43"/>
  <c r="Y52" i="43"/>
  <c r="AF51" i="43"/>
  <c r="AE51" i="43"/>
  <c r="AD51" i="43"/>
  <c r="AB51" i="43"/>
  <c r="Y51" i="43"/>
  <c r="AF50" i="43"/>
  <c r="AE50" i="43"/>
  <c r="AD50" i="43"/>
  <c r="AB50" i="43"/>
  <c r="AA50" i="43"/>
  <c r="Y50" i="43"/>
  <c r="AF49" i="43"/>
  <c r="AE49" i="43"/>
  <c r="AD49" i="43"/>
  <c r="AB49" i="43"/>
  <c r="Y49" i="43"/>
  <c r="AF48" i="43"/>
  <c r="AE48" i="43"/>
  <c r="AD48" i="43"/>
  <c r="AB48" i="43"/>
  <c r="Y48" i="43"/>
  <c r="AF47" i="43"/>
  <c r="AE47" i="43"/>
  <c r="AD47" i="43"/>
  <c r="AB47" i="43"/>
  <c r="AA47" i="43"/>
  <c r="Y47" i="43"/>
  <c r="AF46" i="43"/>
  <c r="AE46" i="43"/>
  <c r="AD46" i="43"/>
  <c r="AB46" i="43"/>
  <c r="Y46" i="43"/>
  <c r="AF45" i="43"/>
  <c r="AE45" i="43"/>
  <c r="AD45" i="43"/>
  <c r="AB45" i="43"/>
  <c r="Y45" i="43"/>
  <c r="AF44" i="43"/>
  <c r="AE44" i="43"/>
  <c r="AD44" i="43"/>
  <c r="AB44" i="43"/>
  <c r="Y44" i="43"/>
  <c r="AF43" i="43"/>
  <c r="AE43" i="43"/>
  <c r="AD43" i="43"/>
  <c r="AB43" i="43"/>
  <c r="Y43" i="43"/>
  <c r="AF42" i="43"/>
  <c r="AE42" i="43"/>
  <c r="AD42" i="43"/>
  <c r="AB42" i="43"/>
  <c r="Y42" i="43"/>
  <c r="AF41" i="43"/>
  <c r="AE41" i="43"/>
  <c r="AD41" i="43"/>
  <c r="AB41" i="43"/>
  <c r="Y41" i="43"/>
  <c r="AF40" i="43"/>
  <c r="AE40" i="43"/>
  <c r="AD40" i="43"/>
  <c r="AB40" i="43"/>
  <c r="Y40" i="43"/>
  <c r="AF39" i="43"/>
  <c r="AE39" i="43"/>
  <c r="AD39" i="43"/>
  <c r="AB39" i="43"/>
  <c r="Y39" i="43"/>
  <c r="AF38" i="43"/>
  <c r="AE38" i="43"/>
  <c r="AD38" i="43"/>
  <c r="AB38" i="43"/>
  <c r="Y38" i="43"/>
  <c r="AF37" i="43"/>
  <c r="AE37" i="43"/>
  <c r="AD37" i="43"/>
  <c r="AB37" i="43"/>
  <c r="Y37" i="43"/>
  <c r="AF36" i="43"/>
  <c r="AE36" i="43"/>
  <c r="AD36" i="43"/>
  <c r="AB36" i="43"/>
  <c r="Y36" i="43"/>
  <c r="AF35" i="43"/>
  <c r="AE35" i="43"/>
  <c r="AD35" i="43"/>
  <c r="AB35" i="43"/>
  <c r="Y35" i="43"/>
  <c r="AF34" i="43"/>
  <c r="AE34" i="43"/>
  <c r="AD34" i="43"/>
  <c r="AB34" i="43"/>
  <c r="Y34" i="43"/>
  <c r="AF33" i="43"/>
  <c r="AD33" i="43"/>
  <c r="AB33" i="43"/>
  <c r="Y33" i="43"/>
  <c r="AF32" i="43"/>
  <c r="AD32" i="43"/>
  <c r="AB32" i="43"/>
  <c r="Y32" i="43"/>
  <c r="AF31" i="43"/>
  <c r="AD31" i="43"/>
  <c r="AB31" i="43"/>
  <c r="Y31" i="43"/>
  <c r="AF30" i="43"/>
  <c r="AD30" i="43"/>
  <c r="AB30" i="43"/>
  <c r="Y30" i="43"/>
  <c r="AF29" i="43"/>
  <c r="AD29" i="43"/>
  <c r="AB29" i="43"/>
  <c r="Y29" i="43"/>
  <c r="AF28" i="43"/>
  <c r="AD28" i="43"/>
  <c r="AB28" i="43"/>
  <c r="Y28" i="43"/>
  <c r="AF27" i="43"/>
  <c r="AD27" i="43"/>
  <c r="AB27" i="43"/>
  <c r="Y27" i="43"/>
  <c r="AF26" i="43"/>
  <c r="AD26" i="43"/>
  <c r="AB26" i="43"/>
  <c r="Y26" i="43"/>
  <c r="AF25" i="43"/>
  <c r="AD25" i="43"/>
  <c r="AB25" i="43"/>
  <c r="Z25" i="43"/>
  <c r="Y25" i="43"/>
  <c r="AF24" i="43"/>
  <c r="AE24" i="43"/>
  <c r="AD24" i="43"/>
  <c r="AB24" i="43"/>
  <c r="AA24" i="43"/>
  <c r="Y24" i="43"/>
  <c r="AF23" i="43"/>
  <c r="AD23" i="43"/>
  <c r="AB23" i="43"/>
  <c r="Y23" i="43"/>
  <c r="AF22" i="43"/>
  <c r="AD22" i="43"/>
  <c r="AB22" i="43"/>
  <c r="Y22" i="43"/>
  <c r="AF21" i="43"/>
  <c r="AD21" i="43"/>
  <c r="AB21" i="43"/>
  <c r="Y21" i="43"/>
  <c r="AF20" i="43"/>
  <c r="AD20" i="43"/>
  <c r="AB20" i="43"/>
  <c r="Y20" i="43"/>
  <c r="AF19" i="43"/>
  <c r="AE19" i="43"/>
  <c r="AD19" i="43"/>
  <c r="AB19" i="43"/>
  <c r="AA19" i="43"/>
  <c r="Y19" i="43"/>
  <c r="AF18" i="43"/>
  <c r="AD18" i="43"/>
  <c r="AB18" i="43"/>
  <c r="Y18" i="43"/>
  <c r="AF17" i="43"/>
  <c r="AD17" i="43"/>
  <c r="AB17" i="43"/>
  <c r="Y17" i="43"/>
  <c r="AF16" i="43"/>
  <c r="AD16" i="43"/>
  <c r="AB16" i="43"/>
  <c r="Y16" i="43"/>
  <c r="AF15" i="43"/>
  <c r="AD15" i="43"/>
  <c r="AB15" i="43"/>
  <c r="Y15" i="43"/>
  <c r="AF14" i="43"/>
  <c r="AD14" i="43"/>
  <c r="AB14" i="43"/>
  <c r="Y14" i="43"/>
  <c r="AF13" i="43"/>
  <c r="AD13" i="43"/>
  <c r="AB13" i="43"/>
  <c r="Y13" i="43"/>
  <c r="AF12" i="43"/>
  <c r="AD12" i="43"/>
  <c r="AB12" i="43"/>
  <c r="Y12" i="43"/>
  <c r="AF11" i="43"/>
  <c r="AD11" i="43"/>
  <c r="AB11" i="43"/>
  <c r="Y11" i="43"/>
  <c r="AF10" i="43"/>
  <c r="AD10" i="43"/>
  <c r="AB10" i="43"/>
  <c r="Y10" i="43"/>
  <c r="AF9" i="43"/>
  <c r="AD9" i="43"/>
  <c r="AB9" i="43"/>
  <c r="Y9" i="43"/>
  <c r="AF8" i="43"/>
  <c r="AD8" i="43"/>
  <c r="AB8" i="43"/>
  <c r="Y8" i="43"/>
  <c r="AF7" i="43"/>
  <c r="AD7" i="43"/>
  <c r="AB7" i="43"/>
  <c r="AA7" i="43"/>
  <c r="Y7" i="43"/>
  <c r="AA6" i="45" l="1"/>
  <c r="AA5" i="45"/>
  <c r="AE103" i="44"/>
  <c r="AC103" i="44"/>
  <c r="AA103" i="44"/>
  <c r="Q6" i="44"/>
  <c r="R6" i="44" s="1"/>
  <c r="Q5" i="44"/>
  <c r="AD89" i="43"/>
  <c r="AB6" i="45" l="1"/>
  <c r="AC6" i="45" s="1"/>
  <c r="AF5" i="45"/>
  <c r="AB5" i="45"/>
  <c r="S6" i="44"/>
  <c r="T6" i="44" s="1"/>
  <c r="S5" i="44"/>
  <c r="AF103" i="44"/>
  <c r="AD103" i="44"/>
  <c r="AB103" i="44"/>
  <c r="X103" i="43"/>
  <c r="Y103" i="43" s="1"/>
  <c r="W103" i="43"/>
  <c r="V103" i="43"/>
  <c r="T103" i="43"/>
  <c r="U103" i="43" s="1"/>
  <c r="P103" i="43"/>
  <c r="Q103" i="43" s="1"/>
  <c r="O103" i="43"/>
  <c r="M103" i="43"/>
  <c r="L103" i="43"/>
  <c r="K103" i="43"/>
  <c r="N103" i="43" s="1"/>
  <c r="H103" i="43"/>
  <c r="R102" i="43"/>
  <c r="S102" i="43" s="1"/>
  <c r="Q102" i="43"/>
  <c r="N102" i="43"/>
  <c r="R101" i="43"/>
  <c r="S101" i="43" s="1"/>
  <c r="Q101" i="43"/>
  <c r="N101" i="43"/>
  <c r="R100" i="43"/>
  <c r="S100" i="43" s="1"/>
  <c r="Q100" i="43"/>
  <c r="N100" i="43"/>
  <c r="R99" i="43"/>
  <c r="N99" i="43"/>
  <c r="R98" i="43"/>
  <c r="S98" i="43" s="1"/>
  <c r="Q98" i="43"/>
  <c r="N98" i="43"/>
  <c r="R97" i="43"/>
  <c r="S97" i="43" s="1"/>
  <c r="Q97" i="43"/>
  <c r="N97" i="43"/>
  <c r="R96" i="43"/>
  <c r="S96" i="43" s="1"/>
  <c r="Q96" i="43"/>
  <c r="N96" i="43"/>
  <c r="R95" i="43"/>
  <c r="N95" i="43"/>
  <c r="R94" i="43"/>
  <c r="S94" i="43" s="1"/>
  <c r="Q94" i="43"/>
  <c r="N94" i="43"/>
  <c r="R93" i="43"/>
  <c r="N93" i="43"/>
  <c r="R92" i="43"/>
  <c r="S92" i="43" s="1"/>
  <c r="Q92" i="43"/>
  <c r="N92" i="43"/>
  <c r="R91" i="43"/>
  <c r="N91" i="43"/>
  <c r="S90" i="43"/>
  <c r="R90" i="43"/>
  <c r="Q90" i="43"/>
  <c r="N90" i="43"/>
  <c r="R89" i="43"/>
  <c r="S89" i="43" s="1"/>
  <c r="Q89" i="43"/>
  <c r="N89" i="43"/>
  <c r="R88" i="43"/>
  <c r="S88" i="43" s="1"/>
  <c r="Q88" i="43"/>
  <c r="N88" i="43"/>
  <c r="R87" i="43"/>
  <c r="S87" i="43" s="1"/>
  <c r="Q87" i="43"/>
  <c r="N87" i="43"/>
  <c r="R86" i="43"/>
  <c r="N86" i="43"/>
  <c r="R85" i="43"/>
  <c r="N85" i="43"/>
  <c r="R84" i="43"/>
  <c r="S84" i="43" s="1"/>
  <c r="Q84" i="43"/>
  <c r="N84" i="43"/>
  <c r="R83" i="43"/>
  <c r="S83" i="43" s="1"/>
  <c r="Q83" i="43"/>
  <c r="N83" i="43"/>
  <c r="R82" i="43"/>
  <c r="S82" i="43" s="1"/>
  <c r="Q82" i="43"/>
  <c r="N82" i="43"/>
  <c r="R81" i="43"/>
  <c r="S81" i="43" s="1"/>
  <c r="Q81" i="43"/>
  <c r="N81" i="43"/>
  <c r="R80" i="43"/>
  <c r="N80" i="43"/>
  <c r="R79" i="43"/>
  <c r="S78" i="43"/>
  <c r="R78" i="43"/>
  <c r="Q78" i="43"/>
  <c r="N78" i="43"/>
  <c r="R77" i="43"/>
  <c r="N77" i="43"/>
  <c r="R76" i="43"/>
  <c r="N76" i="43"/>
  <c r="S75" i="43"/>
  <c r="R75" i="43"/>
  <c r="Q75" i="43"/>
  <c r="N75" i="43"/>
  <c r="S74" i="43"/>
  <c r="R74" i="43"/>
  <c r="Q74" i="43"/>
  <c r="N74" i="43"/>
  <c r="S73" i="43"/>
  <c r="R73" i="43"/>
  <c r="Q73" i="43"/>
  <c r="N73" i="43"/>
  <c r="S72" i="43"/>
  <c r="R72" i="43"/>
  <c r="Q72" i="43"/>
  <c r="N72" i="43"/>
  <c r="S71" i="43"/>
  <c r="R71" i="43"/>
  <c r="Q71" i="43"/>
  <c r="N71" i="43"/>
  <c r="S70" i="43"/>
  <c r="R70" i="43"/>
  <c r="Q70" i="43"/>
  <c r="N70" i="43"/>
  <c r="R69" i="43"/>
  <c r="N69" i="43"/>
  <c r="S68" i="43"/>
  <c r="R68" i="43"/>
  <c r="Q68" i="43"/>
  <c r="N68" i="43"/>
  <c r="S67" i="43"/>
  <c r="R67" i="43"/>
  <c r="Q67" i="43"/>
  <c r="N67" i="43"/>
  <c r="S66" i="43"/>
  <c r="R66" i="43"/>
  <c r="Q66" i="43"/>
  <c r="N66" i="43"/>
  <c r="S65" i="43"/>
  <c r="R65" i="43"/>
  <c r="Q65" i="43"/>
  <c r="N65" i="43"/>
  <c r="S64" i="43"/>
  <c r="R64" i="43"/>
  <c r="Q64" i="43"/>
  <c r="N64" i="43"/>
  <c r="R63" i="43"/>
  <c r="N63" i="43"/>
  <c r="R62" i="43"/>
  <c r="R61" i="43"/>
  <c r="S61" i="43" s="1"/>
  <c r="Q61" i="43"/>
  <c r="N61" i="43"/>
  <c r="R60" i="43"/>
  <c r="S60" i="43" s="1"/>
  <c r="Q60" i="43"/>
  <c r="N60" i="43"/>
  <c r="R59" i="43"/>
  <c r="S59" i="43" s="1"/>
  <c r="Q59" i="43"/>
  <c r="N59" i="43"/>
  <c r="R58" i="43"/>
  <c r="S58" i="43" s="1"/>
  <c r="Q58" i="43"/>
  <c r="N58" i="43"/>
  <c r="R57" i="43"/>
  <c r="S57" i="43" s="1"/>
  <c r="Q57" i="43"/>
  <c r="N57" i="43"/>
  <c r="R56" i="43"/>
  <c r="S56" i="43" s="1"/>
  <c r="Q56" i="43"/>
  <c r="N56" i="43"/>
  <c r="R55" i="43"/>
  <c r="S55" i="43" s="1"/>
  <c r="Q55" i="43"/>
  <c r="N55" i="43"/>
  <c r="R54" i="43"/>
  <c r="S54" i="43" s="1"/>
  <c r="Q54" i="43"/>
  <c r="N54" i="43"/>
  <c r="R53" i="43"/>
  <c r="S53" i="43" s="1"/>
  <c r="Q53" i="43"/>
  <c r="N53" i="43"/>
  <c r="R52" i="43"/>
  <c r="S52" i="43" s="1"/>
  <c r="Q52" i="43"/>
  <c r="N52" i="43"/>
  <c r="R51" i="43"/>
  <c r="S51" i="43" s="1"/>
  <c r="Q51" i="43"/>
  <c r="N51" i="43"/>
  <c r="R50" i="43"/>
  <c r="S50" i="43" s="1"/>
  <c r="Q50" i="43"/>
  <c r="N50" i="43"/>
  <c r="R49" i="43"/>
  <c r="N49" i="43"/>
  <c r="R48" i="43"/>
  <c r="S48" i="43" s="1"/>
  <c r="Q48" i="43"/>
  <c r="N48" i="43"/>
  <c r="R47" i="43"/>
  <c r="S47" i="43" s="1"/>
  <c r="Q47" i="43"/>
  <c r="N47" i="43"/>
  <c r="R46" i="43"/>
  <c r="N46" i="43"/>
  <c r="R45" i="43"/>
  <c r="S45" i="43" s="1"/>
  <c r="Q45" i="43"/>
  <c r="N45" i="43"/>
  <c r="R44" i="43"/>
  <c r="N44" i="43"/>
  <c r="R43" i="43"/>
  <c r="S43" i="43" s="1"/>
  <c r="Q43" i="43"/>
  <c r="N43" i="43"/>
  <c r="R42" i="43"/>
  <c r="S42" i="43" s="1"/>
  <c r="Q42" i="43"/>
  <c r="N42" i="43"/>
  <c r="R41" i="43"/>
  <c r="N41" i="43"/>
  <c r="R40" i="43"/>
  <c r="S40" i="43" s="1"/>
  <c r="Q40" i="43"/>
  <c r="N40" i="43"/>
  <c r="R39" i="43"/>
  <c r="N39" i="43"/>
  <c r="R38" i="43"/>
  <c r="S38" i="43" s="1"/>
  <c r="Q38" i="43"/>
  <c r="N38" i="43"/>
  <c r="R37" i="43"/>
  <c r="S37" i="43" s="1"/>
  <c r="Q37" i="43"/>
  <c r="N37" i="43"/>
  <c r="R36" i="43"/>
  <c r="S36" i="43" s="1"/>
  <c r="Q36" i="43"/>
  <c r="N36" i="43"/>
  <c r="R35" i="43"/>
  <c r="S35" i="43" s="1"/>
  <c r="Q35" i="43"/>
  <c r="N35" i="43"/>
  <c r="R34" i="43"/>
  <c r="S34" i="43" s="1"/>
  <c r="Q34" i="43"/>
  <c r="N34" i="43"/>
  <c r="R33" i="43"/>
  <c r="S33" i="43" s="1"/>
  <c r="Q33" i="43"/>
  <c r="N33" i="43"/>
  <c r="R32" i="43"/>
  <c r="S32" i="43" s="1"/>
  <c r="Q32" i="43"/>
  <c r="N32" i="43"/>
  <c r="R31" i="43"/>
  <c r="S31" i="43" s="1"/>
  <c r="Q31" i="43"/>
  <c r="N31" i="43"/>
  <c r="R30" i="43"/>
  <c r="S29" i="43"/>
  <c r="R29" i="43"/>
  <c r="Q29" i="43"/>
  <c r="N29" i="43"/>
  <c r="R28" i="43"/>
  <c r="N28" i="43"/>
  <c r="S27" i="43"/>
  <c r="R27" i="43"/>
  <c r="Q27" i="43"/>
  <c r="N27" i="43"/>
  <c r="S26" i="43"/>
  <c r="R26" i="43"/>
  <c r="Q26" i="43"/>
  <c r="N26" i="43"/>
  <c r="Z103" i="43"/>
  <c r="R25" i="43"/>
  <c r="S25" i="43" s="1"/>
  <c r="Q25" i="43"/>
  <c r="N25" i="43"/>
  <c r="R24" i="43"/>
  <c r="S24" i="43" s="1"/>
  <c r="Q24" i="43"/>
  <c r="N24" i="43"/>
  <c r="R23" i="43"/>
  <c r="N23" i="43"/>
  <c r="R22" i="43"/>
  <c r="S22" i="43" s="1"/>
  <c r="Q22" i="43"/>
  <c r="N22" i="43"/>
  <c r="R21" i="43"/>
  <c r="S21" i="43" s="1"/>
  <c r="Q21" i="43"/>
  <c r="N21" i="43"/>
  <c r="R20" i="43"/>
  <c r="N20" i="43"/>
  <c r="R19" i="43"/>
  <c r="S19" i="43" s="1"/>
  <c r="Q19" i="43"/>
  <c r="N19" i="43"/>
  <c r="R18" i="43"/>
  <c r="S18" i="43" s="1"/>
  <c r="Q18" i="43"/>
  <c r="N18" i="43"/>
  <c r="R17" i="43"/>
  <c r="S17" i="43" s="1"/>
  <c r="Q17" i="43"/>
  <c r="N17" i="43"/>
  <c r="R16" i="43"/>
  <c r="S16" i="43" s="1"/>
  <c r="Q16" i="43"/>
  <c r="N16" i="43"/>
  <c r="R15" i="43"/>
  <c r="S15" i="43" s="1"/>
  <c r="Q15" i="43"/>
  <c r="N15" i="43"/>
  <c r="R14" i="43"/>
  <c r="S13" i="43"/>
  <c r="R13" i="43"/>
  <c r="Q13" i="43"/>
  <c r="N13" i="43"/>
  <c r="S12" i="43"/>
  <c r="R12" i="43"/>
  <c r="Q12" i="43"/>
  <c r="N12" i="43"/>
  <c r="S11" i="43"/>
  <c r="R11" i="43"/>
  <c r="Q11" i="43"/>
  <c r="N11" i="43"/>
  <c r="S10" i="43"/>
  <c r="R10" i="43"/>
  <c r="Q10" i="43"/>
  <c r="N10" i="43"/>
  <c r="S9" i="43"/>
  <c r="R9" i="43"/>
  <c r="Q9" i="43"/>
  <c r="N9" i="43"/>
  <c r="S8" i="43"/>
  <c r="R8" i="43"/>
  <c r="Q8" i="43"/>
  <c r="N8" i="43"/>
  <c r="N7" i="43"/>
  <c r="I6" i="43"/>
  <c r="J6" i="43" s="1"/>
  <c r="K6" i="43" s="1"/>
  <c r="H6" i="43"/>
  <c r="B6" i="43"/>
  <c r="C6" i="43" s="1"/>
  <c r="D6" i="43" s="1"/>
  <c r="E6" i="43" s="1"/>
  <c r="F6" i="43" s="1"/>
  <c r="AD6" i="45" l="1"/>
  <c r="AD5" i="45"/>
  <c r="U6" i="44"/>
  <c r="V6" i="44" s="1"/>
  <c r="U5" i="44"/>
  <c r="L6" i="43"/>
  <c r="M6" i="43" s="1"/>
  <c r="N6" i="43" s="1"/>
  <c r="O6" i="43" s="1"/>
  <c r="P6" i="43" s="1"/>
  <c r="N4" i="43"/>
  <c r="AA103" i="43"/>
  <c r="R103" i="43"/>
  <c r="S103" i="43" s="1"/>
  <c r="AE103" i="43"/>
  <c r="AF102" i="42"/>
  <c r="AD102" i="42"/>
  <c r="AB102" i="42"/>
  <c r="Y102" i="42"/>
  <c r="AF101" i="42"/>
  <c r="AD101" i="42"/>
  <c r="AB101" i="42"/>
  <c r="Y101" i="42"/>
  <c r="AF100" i="42"/>
  <c r="AD100" i="42"/>
  <c r="AB100" i="42"/>
  <c r="Y100" i="42"/>
  <c r="AF99" i="42"/>
  <c r="AD99" i="42"/>
  <c r="AB99" i="42"/>
  <c r="Y99" i="42"/>
  <c r="AF98" i="42"/>
  <c r="AD98" i="42"/>
  <c r="AB98" i="42"/>
  <c r="Y98" i="42"/>
  <c r="AF97" i="42"/>
  <c r="AD97" i="42"/>
  <c r="AB97" i="42"/>
  <c r="Y97" i="42"/>
  <c r="AF96" i="42"/>
  <c r="AD96" i="42"/>
  <c r="AB96" i="42"/>
  <c r="Y96" i="42"/>
  <c r="AF95" i="42"/>
  <c r="AD95" i="42"/>
  <c r="AB95" i="42"/>
  <c r="Y95" i="42"/>
  <c r="AF94" i="42"/>
  <c r="AD94" i="42"/>
  <c r="AB94" i="42"/>
  <c r="Y94" i="42"/>
  <c r="AF93" i="42"/>
  <c r="AD93" i="42"/>
  <c r="AB93" i="42"/>
  <c r="Y93" i="42"/>
  <c r="AF92" i="42"/>
  <c r="AD92" i="42"/>
  <c r="AB92" i="42"/>
  <c r="Y92" i="42"/>
  <c r="AF91" i="42"/>
  <c r="AD91" i="42"/>
  <c r="AB91" i="42"/>
  <c r="Z91" i="42"/>
  <c r="Y91" i="42"/>
  <c r="AF90" i="42"/>
  <c r="AD90" i="42"/>
  <c r="AB90" i="42"/>
  <c r="Y90" i="42"/>
  <c r="Z89" i="42"/>
  <c r="Y89" i="42"/>
  <c r="AA88" i="42"/>
  <c r="Y88" i="42"/>
  <c r="AF87" i="42"/>
  <c r="AD87" i="42"/>
  <c r="AB87" i="42"/>
  <c r="Y87" i="42"/>
  <c r="AF86" i="42"/>
  <c r="AD86" i="42"/>
  <c r="AB86" i="42"/>
  <c r="Y86" i="42"/>
  <c r="AF85" i="42"/>
  <c r="AD85" i="42"/>
  <c r="AB85" i="42"/>
  <c r="Y85" i="42"/>
  <c r="AA84" i="42"/>
  <c r="Y84" i="42"/>
  <c r="AA83" i="42"/>
  <c r="Y83" i="42"/>
  <c r="AF82" i="42"/>
  <c r="AD82" i="42"/>
  <c r="AB82" i="42"/>
  <c r="Y82" i="42"/>
  <c r="AB81" i="42"/>
  <c r="AA81" i="42"/>
  <c r="Y81" i="42"/>
  <c r="AF80" i="42"/>
  <c r="AD80" i="42"/>
  <c r="AB80" i="42"/>
  <c r="Y80" i="42"/>
  <c r="AF79" i="42"/>
  <c r="AD79" i="42"/>
  <c r="AB79" i="42"/>
  <c r="Y79" i="42"/>
  <c r="AB78" i="42"/>
  <c r="AA78" i="42"/>
  <c r="Y78" i="42"/>
  <c r="AF77" i="42"/>
  <c r="AD77" i="42"/>
  <c r="AB77" i="42"/>
  <c r="Y77" i="42"/>
  <c r="AF76" i="42"/>
  <c r="AD76" i="42"/>
  <c r="AB76" i="42"/>
  <c r="Y76" i="42"/>
  <c r="AF75" i="42"/>
  <c r="AD75" i="42"/>
  <c r="AB75" i="42"/>
  <c r="Y75" i="42"/>
  <c r="AF74" i="42"/>
  <c r="AD74" i="42"/>
  <c r="AB74" i="42"/>
  <c r="Y74" i="42"/>
  <c r="AF73" i="42"/>
  <c r="AD73" i="42"/>
  <c r="AB73" i="42"/>
  <c r="Y73" i="42"/>
  <c r="AF72" i="42"/>
  <c r="AD72" i="42"/>
  <c r="AB72" i="42"/>
  <c r="Y72" i="42"/>
  <c r="AF71" i="42"/>
  <c r="AD71" i="42"/>
  <c r="AB71" i="42"/>
  <c r="Y71" i="42"/>
  <c r="AF70" i="42"/>
  <c r="AD70" i="42"/>
  <c r="AB70" i="42"/>
  <c r="Y70" i="42"/>
  <c r="AF69" i="42"/>
  <c r="AD69" i="42"/>
  <c r="AB69" i="42"/>
  <c r="Y69" i="42"/>
  <c r="AF68" i="42"/>
  <c r="AD68" i="42"/>
  <c r="AB68" i="42"/>
  <c r="Y68" i="42"/>
  <c r="AF67" i="42"/>
  <c r="AD67" i="42"/>
  <c r="AB67" i="42"/>
  <c r="Y67" i="42"/>
  <c r="AF66" i="42"/>
  <c r="AD66" i="42"/>
  <c r="AB66" i="42"/>
  <c r="Y66" i="42"/>
  <c r="AF65" i="42"/>
  <c r="AD65" i="42"/>
  <c r="AB65" i="42"/>
  <c r="Y65" i="42"/>
  <c r="AF64" i="42"/>
  <c r="AD64" i="42"/>
  <c r="AB64" i="42"/>
  <c r="Y64" i="42"/>
  <c r="AA63" i="42"/>
  <c r="Y63" i="42"/>
  <c r="AF62" i="42"/>
  <c r="AD62" i="42"/>
  <c r="AB62" i="42"/>
  <c r="Y62" i="42"/>
  <c r="AF61" i="42"/>
  <c r="AD61" i="42"/>
  <c r="AB61" i="42"/>
  <c r="Y61" i="42"/>
  <c r="AF60" i="42"/>
  <c r="AD60" i="42"/>
  <c r="AB60" i="42"/>
  <c r="Y60" i="42"/>
  <c r="AF59" i="42"/>
  <c r="AD59" i="42"/>
  <c r="AB59" i="42"/>
  <c r="Y59" i="42"/>
  <c r="AF58" i="42"/>
  <c r="AD58" i="42"/>
  <c r="AB58" i="42"/>
  <c r="Y58" i="42"/>
  <c r="AF57" i="42"/>
  <c r="AD57" i="42"/>
  <c r="AB57" i="42"/>
  <c r="Y57" i="42"/>
  <c r="AF56" i="42"/>
  <c r="AD56" i="42"/>
  <c r="AB56" i="42"/>
  <c r="Y56" i="42"/>
  <c r="AA55" i="42"/>
  <c r="AF55" i="42" s="1"/>
  <c r="Y55" i="42"/>
  <c r="AF54" i="42"/>
  <c r="AD54" i="42"/>
  <c r="AB54" i="42"/>
  <c r="Y54" i="42"/>
  <c r="AA53" i="42"/>
  <c r="Y53" i="42"/>
  <c r="AF52" i="42"/>
  <c r="AD52" i="42"/>
  <c r="AB52" i="42"/>
  <c r="Y52" i="42"/>
  <c r="AF51" i="42"/>
  <c r="AD51" i="42"/>
  <c r="AB51" i="42"/>
  <c r="Y51" i="42"/>
  <c r="AA50" i="42"/>
  <c r="Y50" i="42"/>
  <c r="AF49" i="42"/>
  <c r="AD49" i="42"/>
  <c r="AB49" i="42"/>
  <c r="Y49" i="42"/>
  <c r="AF48" i="42"/>
  <c r="AD48" i="42"/>
  <c r="AB48" i="42"/>
  <c r="Y48" i="42"/>
  <c r="AA47" i="42"/>
  <c r="Y47" i="42"/>
  <c r="AF46" i="42"/>
  <c r="AD46" i="42"/>
  <c r="AB46" i="42"/>
  <c r="Y46" i="42"/>
  <c r="AF45" i="42"/>
  <c r="AD45" i="42"/>
  <c r="AB45" i="42"/>
  <c r="Y45" i="42"/>
  <c r="AF44" i="42"/>
  <c r="AD44" i="42"/>
  <c r="AB44" i="42"/>
  <c r="Y44" i="42"/>
  <c r="AF43" i="42"/>
  <c r="AD43" i="42"/>
  <c r="AB43" i="42"/>
  <c r="Y43" i="42"/>
  <c r="AF42" i="42"/>
  <c r="AD42" i="42"/>
  <c r="AB42" i="42"/>
  <c r="Y42" i="42"/>
  <c r="AF41" i="42"/>
  <c r="AD41" i="42"/>
  <c r="AB41" i="42"/>
  <c r="Y41" i="42"/>
  <c r="AF40" i="42"/>
  <c r="AD40" i="42"/>
  <c r="AB40" i="42"/>
  <c r="Y40" i="42"/>
  <c r="AF39" i="42"/>
  <c r="AD39" i="42"/>
  <c r="AB39" i="42"/>
  <c r="Y39" i="42"/>
  <c r="AF38" i="42"/>
  <c r="AD38" i="42"/>
  <c r="AB38" i="42"/>
  <c r="Y38" i="42"/>
  <c r="AF37" i="42"/>
  <c r="AD37" i="42"/>
  <c r="AB37" i="42"/>
  <c r="Y37" i="42"/>
  <c r="AF36" i="42"/>
  <c r="AD36" i="42"/>
  <c r="AB36" i="42"/>
  <c r="Y36" i="42"/>
  <c r="AF35" i="42"/>
  <c r="AD35" i="42"/>
  <c r="AB35" i="42"/>
  <c r="Y35" i="42"/>
  <c r="AF34" i="42"/>
  <c r="AD34" i="42"/>
  <c r="AB34" i="42"/>
  <c r="Y34" i="42"/>
  <c r="AF33" i="42"/>
  <c r="AD33" i="42"/>
  <c r="AB33" i="42"/>
  <c r="Y33" i="42"/>
  <c r="AF32" i="42"/>
  <c r="AD32" i="42"/>
  <c r="AB32" i="42"/>
  <c r="Y32" i="42"/>
  <c r="AF31" i="42"/>
  <c r="AD31" i="42"/>
  <c r="AB31" i="42"/>
  <c r="Y31" i="42"/>
  <c r="AF30" i="42"/>
  <c r="AD30" i="42"/>
  <c r="AB30" i="42"/>
  <c r="Y30" i="42"/>
  <c r="AF29" i="42"/>
  <c r="AD29" i="42"/>
  <c r="AB29" i="42"/>
  <c r="Y29" i="42"/>
  <c r="AF28" i="42"/>
  <c r="AD28" i="42"/>
  <c r="AB28" i="42"/>
  <c r="Y28" i="42"/>
  <c r="AF27" i="42"/>
  <c r="AD27" i="42"/>
  <c r="AB27" i="42"/>
  <c r="Y27" i="42"/>
  <c r="AF26" i="42"/>
  <c r="AD26" i="42"/>
  <c r="AB26" i="42"/>
  <c r="Y26" i="42"/>
  <c r="AF25" i="42"/>
  <c r="AD25" i="42"/>
  <c r="AB25" i="42"/>
  <c r="Z25" i="42"/>
  <c r="Y25" i="42"/>
  <c r="AE24" i="42"/>
  <c r="AB24" i="42"/>
  <c r="AA24" i="42"/>
  <c r="AF24" i="42" s="1"/>
  <c r="Y24" i="42"/>
  <c r="AF23" i="42"/>
  <c r="AD23" i="42"/>
  <c r="AB23" i="42"/>
  <c r="Y23" i="42"/>
  <c r="AF22" i="42"/>
  <c r="AD22" i="42"/>
  <c r="AB22" i="42"/>
  <c r="Y22" i="42"/>
  <c r="AF21" i="42"/>
  <c r="AD21" i="42"/>
  <c r="AB21" i="42"/>
  <c r="Y21" i="42"/>
  <c r="AF20" i="42"/>
  <c r="AD20" i="42"/>
  <c r="AB20" i="42"/>
  <c r="Y20" i="42"/>
  <c r="AE19" i="42"/>
  <c r="AB19" i="42"/>
  <c r="AA19" i="42"/>
  <c r="AF19" i="42" s="1"/>
  <c r="Y19" i="42"/>
  <c r="AF18" i="42"/>
  <c r="AD18" i="42"/>
  <c r="AB18" i="42"/>
  <c r="Y18" i="42"/>
  <c r="AF17" i="42"/>
  <c r="AD17" i="42"/>
  <c r="AB17" i="42"/>
  <c r="Y17" i="42"/>
  <c r="AF16" i="42"/>
  <c r="AD16" i="42"/>
  <c r="AB16" i="42"/>
  <c r="Y16" i="42"/>
  <c r="AF15" i="42"/>
  <c r="AD15" i="42"/>
  <c r="AB15" i="42"/>
  <c r="Y15" i="42"/>
  <c r="AF14" i="42"/>
  <c r="AD14" i="42"/>
  <c r="AB14" i="42"/>
  <c r="Y14" i="42"/>
  <c r="AF13" i="42"/>
  <c r="AD13" i="42"/>
  <c r="AB13" i="42"/>
  <c r="Y13" i="42"/>
  <c r="AF12" i="42"/>
  <c r="AD12" i="42"/>
  <c r="AB12" i="42"/>
  <c r="Y12" i="42"/>
  <c r="AF11" i="42"/>
  <c r="AD11" i="42"/>
  <c r="AB11" i="42"/>
  <c r="Y11" i="42"/>
  <c r="AF10" i="42"/>
  <c r="AD10" i="42"/>
  <c r="AB10" i="42"/>
  <c r="Y10" i="42"/>
  <c r="AF9" i="42"/>
  <c r="AD9" i="42"/>
  <c r="AB9" i="42"/>
  <c r="Y9" i="42"/>
  <c r="AF8" i="42"/>
  <c r="AD8" i="42"/>
  <c r="AB8" i="42"/>
  <c r="Y8" i="42"/>
  <c r="AB7" i="42"/>
  <c r="AA7" i="42"/>
  <c r="AF7" i="42" s="1"/>
  <c r="Y7" i="42"/>
  <c r="W6" i="44" l="1"/>
  <c r="X6" i="44" s="1"/>
  <c r="Y6" i="44" s="1"/>
  <c r="Z6" i="44" s="1"/>
  <c r="Y4" i="44"/>
  <c r="AF103" i="43"/>
  <c r="AC103" i="43"/>
  <c r="AD103" i="43" s="1"/>
  <c r="AB103" i="43"/>
  <c r="Q5" i="43"/>
  <c r="Q6" i="43"/>
  <c r="R6" i="43" s="1"/>
  <c r="AD7" i="42"/>
  <c r="AD19" i="42"/>
  <c r="AD24" i="42"/>
  <c r="AB47" i="42"/>
  <c r="AE47" i="42"/>
  <c r="AF47" i="42" s="1"/>
  <c r="AB50" i="42"/>
  <c r="AE50" i="42"/>
  <c r="AF50" i="42" s="1"/>
  <c r="AB53" i="42"/>
  <c r="AE53" i="42"/>
  <c r="AF53" i="42" s="1"/>
  <c r="AB55" i="42"/>
  <c r="AB63" i="42"/>
  <c r="AE63" i="42"/>
  <c r="AF63" i="42" s="1"/>
  <c r="AE78" i="42"/>
  <c r="AF78" i="42" s="1"/>
  <c r="AE81" i="42"/>
  <c r="AF81" i="42" s="1"/>
  <c r="AB83" i="42"/>
  <c r="AE83" i="42"/>
  <c r="AF83" i="42" s="1"/>
  <c r="AB84" i="42"/>
  <c r="AE84" i="42"/>
  <c r="AF84" i="42" s="1"/>
  <c r="AB88" i="42"/>
  <c r="AE88" i="42"/>
  <c r="AF88" i="42" s="1"/>
  <c r="AA89" i="42"/>
  <c r="AD47" i="42"/>
  <c r="AD50" i="42"/>
  <c r="AD53" i="42"/>
  <c r="AC55" i="42"/>
  <c r="AD55" i="42" s="1"/>
  <c r="AD63" i="42"/>
  <c r="AD78" i="42"/>
  <c r="AD81" i="42"/>
  <c r="AD83" i="42"/>
  <c r="AD84" i="42"/>
  <c r="AD88" i="42"/>
  <c r="AA6" i="44" l="1"/>
  <c r="AA5" i="44"/>
  <c r="S6" i="43"/>
  <c r="T6" i="43" s="1"/>
  <c r="S5" i="43"/>
  <c r="AE89" i="42"/>
  <c r="AF89" i="42"/>
  <c r="AD89" i="42"/>
  <c r="AB89" i="42"/>
  <c r="AB5" i="44" l="1"/>
  <c r="AB6" i="44"/>
  <c r="AC6" i="44" s="1"/>
  <c r="AF5" i="44"/>
  <c r="U5" i="43"/>
  <c r="U6" i="43"/>
  <c r="V6" i="43" s="1"/>
  <c r="AE103" i="42"/>
  <c r="AC103" i="42"/>
  <c r="AA103" i="42"/>
  <c r="AF103" i="42" s="1"/>
  <c r="X103" i="42"/>
  <c r="W103" i="42"/>
  <c r="V103" i="42"/>
  <c r="T103" i="42"/>
  <c r="U103" i="42" s="1"/>
  <c r="P103" i="42"/>
  <c r="Q103" i="42" s="1"/>
  <c r="O103" i="42"/>
  <c r="M103" i="42"/>
  <c r="L103" i="42"/>
  <c r="K103" i="42"/>
  <c r="N103" i="42" s="1"/>
  <c r="H103" i="42"/>
  <c r="R102" i="42"/>
  <c r="S102" i="42" s="1"/>
  <c r="Q102" i="42"/>
  <c r="N102" i="42"/>
  <c r="S101" i="42"/>
  <c r="R101" i="42"/>
  <c r="Q101" i="42"/>
  <c r="N101" i="42"/>
  <c r="S100" i="42"/>
  <c r="R100" i="42"/>
  <c r="Q100" i="42"/>
  <c r="N100" i="42"/>
  <c r="R99" i="42"/>
  <c r="N99" i="42"/>
  <c r="S98" i="42"/>
  <c r="R98" i="42"/>
  <c r="Q98" i="42"/>
  <c r="N98" i="42"/>
  <c r="S97" i="42"/>
  <c r="R97" i="42"/>
  <c r="Q97" i="42"/>
  <c r="N97" i="42"/>
  <c r="S96" i="42"/>
  <c r="R96" i="42"/>
  <c r="Q96" i="42"/>
  <c r="N96" i="42"/>
  <c r="R95" i="42"/>
  <c r="N95" i="42"/>
  <c r="S94" i="42"/>
  <c r="R94" i="42"/>
  <c r="Q94" i="42"/>
  <c r="N94" i="42"/>
  <c r="R93" i="42"/>
  <c r="N93" i="42"/>
  <c r="S92" i="42"/>
  <c r="R92" i="42"/>
  <c r="Q92" i="42"/>
  <c r="N92" i="42"/>
  <c r="R91" i="42"/>
  <c r="N91" i="42"/>
  <c r="R90" i="42"/>
  <c r="S90" i="42" s="1"/>
  <c r="Q90" i="42"/>
  <c r="N90" i="42"/>
  <c r="S89" i="42"/>
  <c r="R89" i="42"/>
  <c r="Q89" i="42"/>
  <c r="N89" i="42"/>
  <c r="S88" i="42"/>
  <c r="R88" i="42"/>
  <c r="Q88" i="42"/>
  <c r="N88" i="42"/>
  <c r="S87" i="42"/>
  <c r="R87" i="42"/>
  <c r="Q87" i="42"/>
  <c r="N87" i="42"/>
  <c r="R86" i="42"/>
  <c r="N86" i="42"/>
  <c r="R85" i="42"/>
  <c r="N85" i="42"/>
  <c r="S84" i="42"/>
  <c r="R84" i="42"/>
  <c r="Q84" i="42"/>
  <c r="N84" i="42"/>
  <c r="S83" i="42"/>
  <c r="R83" i="42"/>
  <c r="Q83" i="42"/>
  <c r="N83" i="42"/>
  <c r="S82" i="42"/>
  <c r="R82" i="42"/>
  <c r="Q82" i="42"/>
  <c r="N82" i="42"/>
  <c r="S81" i="42"/>
  <c r="R81" i="42"/>
  <c r="Q81" i="42"/>
  <c r="N81" i="42"/>
  <c r="R80" i="42"/>
  <c r="N80" i="42"/>
  <c r="R79" i="42"/>
  <c r="R78" i="42"/>
  <c r="S78" i="42" s="1"/>
  <c r="Q78" i="42"/>
  <c r="N78" i="42"/>
  <c r="R77" i="42"/>
  <c r="N77" i="42"/>
  <c r="R76" i="42"/>
  <c r="N76" i="42"/>
  <c r="R75" i="42"/>
  <c r="S75" i="42" s="1"/>
  <c r="Q75" i="42"/>
  <c r="N75" i="42"/>
  <c r="R74" i="42"/>
  <c r="S74" i="42" s="1"/>
  <c r="Q74" i="42"/>
  <c r="N74" i="42"/>
  <c r="R73" i="42"/>
  <c r="S73" i="42" s="1"/>
  <c r="Q73" i="42"/>
  <c r="N73" i="42"/>
  <c r="R72" i="42"/>
  <c r="S72" i="42" s="1"/>
  <c r="Q72" i="42"/>
  <c r="N72" i="42"/>
  <c r="R71" i="42"/>
  <c r="S71" i="42" s="1"/>
  <c r="Q71" i="42"/>
  <c r="N71" i="42"/>
  <c r="R70" i="42"/>
  <c r="S70" i="42" s="1"/>
  <c r="Q70" i="42"/>
  <c r="N70" i="42"/>
  <c r="R69" i="42"/>
  <c r="N69" i="42"/>
  <c r="R68" i="42"/>
  <c r="S68" i="42" s="1"/>
  <c r="Q68" i="42"/>
  <c r="N68" i="42"/>
  <c r="R67" i="42"/>
  <c r="S67" i="42" s="1"/>
  <c r="Q67" i="42"/>
  <c r="N67" i="42"/>
  <c r="R66" i="42"/>
  <c r="S66" i="42" s="1"/>
  <c r="Q66" i="42"/>
  <c r="N66" i="42"/>
  <c r="R65" i="42"/>
  <c r="S65" i="42" s="1"/>
  <c r="Q65" i="42"/>
  <c r="N65" i="42"/>
  <c r="R64" i="42"/>
  <c r="S64" i="42" s="1"/>
  <c r="Q64" i="42"/>
  <c r="N64" i="42"/>
  <c r="R63" i="42"/>
  <c r="N63" i="42"/>
  <c r="R62" i="42"/>
  <c r="S61" i="42"/>
  <c r="R61" i="42"/>
  <c r="Q61" i="42"/>
  <c r="N61" i="42"/>
  <c r="S60" i="42"/>
  <c r="R60" i="42"/>
  <c r="Q60" i="42"/>
  <c r="N60" i="42"/>
  <c r="S59" i="42"/>
  <c r="R59" i="42"/>
  <c r="Q59" i="42"/>
  <c r="N59" i="42"/>
  <c r="S58" i="42"/>
  <c r="R58" i="42"/>
  <c r="Q58" i="42"/>
  <c r="N58" i="42"/>
  <c r="S57" i="42"/>
  <c r="R57" i="42"/>
  <c r="Q57" i="42"/>
  <c r="N57" i="42"/>
  <c r="S56" i="42"/>
  <c r="R56" i="42"/>
  <c r="Q56" i="42"/>
  <c r="N56" i="42"/>
  <c r="S55" i="42"/>
  <c r="R55" i="42"/>
  <c r="Q55" i="42"/>
  <c r="N55" i="42"/>
  <c r="S54" i="42"/>
  <c r="R54" i="42"/>
  <c r="Q54" i="42"/>
  <c r="N54" i="42"/>
  <c r="S53" i="42"/>
  <c r="R53" i="42"/>
  <c r="Q53" i="42"/>
  <c r="N53" i="42"/>
  <c r="S52" i="42"/>
  <c r="R52" i="42"/>
  <c r="Q52" i="42"/>
  <c r="N52" i="42"/>
  <c r="S51" i="42"/>
  <c r="R51" i="42"/>
  <c r="Q51" i="42"/>
  <c r="N51" i="42"/>
  <c r="S50" i="42"/>
  <c r="R50" i="42"/>
  <c r="Q50" i="42"/>
  <c r="N50" i="42"/>
  <c r="R49" i="42"/>
  <c r="N49" i="42"/>
  <c r="S48" i="42"/>
  <c r="R48" i="42"/>
  <c r="Q48" i="42"/>
  <c r="N48" i="42"/>
  <c r="S47" i="42"/>
  <c r="R47" i="42"/>
  <c r="Q47" i="42"/>
  <c r="N47" i="42"/>
  <c r="R46" i="42"/>
  <c r="N46" i="42"/>
  <c r="S45" i="42"/>
  <c r="R45" i="42"/>
  <c r="Q45" i="42"/>
  <c r="N45" i="42"/>
  <c r="R44" i="42"/>
  <c r="N44" i="42"/>
  <c r="S43" i="42"/>
  <c r="R43" i="42"/>
  <c r="Q43" i="42"/>
  <c r="N43" i="42"/>
  <c r="S42" i="42"/>
  <c r="R42" i="42"/>
  <c r="Q42" i="42"/>
  <c r="N42" i="42"/>
  <c r="R41" i="42"/>
  <c r="N41" i="42"/>
  <c r="S40" i="42"/>
  <c r="R40" i="42"/>
  <c r="Q40" i="42"/>
  <c r="N40" i="42"/>
  <c r="R39" i="42"/>
  <c r="N39" i="42"/>
  <c r="S38" i="42"/>
  <c r="R38" i="42"/>
  <c r="Q38" i="42"/>
  <c r="N38" i="42"/>
  <c r="S37" i="42"/>
  <c r="R37" i="42"/>
  <c r="Q37" i="42"/>
  <c r="N37" i="42"/>
  <c r="S36" i="42"/>
  <c r="R36" i="42"/>
  <c r="Q36" i="42"/>
  <c r="N36" i="42"/>
  <c r="S35" i="42"/>
  <c r="R35" i="42"/>
  <c r="Q35" i="42"/>
  <c r="N35" i="42"/>
  <c r="S34" i="42"/>
  <c r="R34" i="42"/>
  <c r="Q34" i="42"/>
  <c r="N34" i="42"/>
  <c r="S33" i="42"/>
  <c r="R33" i="42"/>
  <c r="Q33" i="42"/>
  <c r="N33" i="42"/>
  <c r="S32" i="42"/>
  <c r="R32" i="42"/>
  <c r="Q32" i="42"/>
  <c r="N32" i="42"/>
  <c r="S31" i="42"/>
  <c r="R31" i="42"/>
  <c r="Q31" i="42"/>
  <c r="N31" i="42"/>
  <c r="R30" i="42"/>
  <c r="R29" i="42"/>
  <c r="S29" i="42" s="1"/>
  <c r="Q29" i="42"/>
  <c r="N29" i="42"/>
  <c r="R28" i="42"/>
  <c r="N28" i="42"/>
  <c r="R27" i="42"/>
  <c r="S27" i="42" s="1"/>
  <c r="Q27" i="42"/>
  <c r="N27" i="42"/>
  <c r="R26" i="42"/>
  <c r="S26" i="42" s="1"/>
  <c r="Q26" i="42"/>
  <c r="N26" i="42"/>
  <c r="Z103" i="42"/>
  <c r="AB103" i="42" s="1"/>
  <c r="S25" i="42"/>
  <c r="R25" i="42"/>
  <c r="Q25" i="42"/>
  <c r="N25" i="42"/>
  <c r="S24" i="42"/>
  <c r="R24" i="42"/>
  <c r="Q24" i="42"/>
  <c r="N24" i="42"/>
  <c r="R23" i="42"/>
  <c r="N23" i="42"/>
  <c r="S22" i="42"/>
  <c r="R22" i="42"/>
  <c r="Q22" i="42"/>
  <c r="N22" i="42"/>
  <c r="S21" i="42"/>
  <c r="R21" i="42"/>
  <c r="Q21" i="42"/>
  <c r="N21" i="42"/>
  <c r="R20" i="42"/>
  <c r="N20" i="42"/>
  <c r="S19" i="42"/>
  <c r="R19" i="42"/>
  <c r="Q19" i="42"/>
  <c r="N19" i="42"/>
  <c r="S18" i="42"/>
  <c r="R18" i="42"/>
  <c r="Q18" i="42"/>
  <c r="N18" i="42"/>
  <c r="S17" i="42"/>
  <c r="R17" i="42"/>
  <c r="Q17" i="42"/>
  <c r="N17" i="42"/>
  <c r="S16" i="42"/>
  <c r="R16" i="42"/>
  <c r="Q16" i="42"/>
  <c r="N16" i="42"/>
  <c r="S15" i="42"/>
  <c r="R15" i="42"/>
  <c r="Q15" i="42"/>
  <c r="N15" i="42"/>
  <c r="R14" i="42"/>
  <c r="R13" i="42"/>
  <c r="S13" i="42" s="1"/>
  <c r="Q13" i="42"/>
  <c r="N13" i="42"/>
  <c r="R12" i="42"/>
  <c r="S12" i="42" s="1"/>
  <c r="Q12" i="42"/>
  <c r="N12" i="42"/>
  <c r="R11" i="42"/>
  <c r="S11" i="42" s="1"/>
  <c r="Q11" i="42"/>
  <c r="N11" i="42"/>
  <c r="R10" i="42"/>
  <c r="S10" i="42" s="1"/>
  <c r="Q10" i="42"/>
  <c r="N10" i="42"/>
  <c r="R9" i="42"/>
  <c r="S9" i="42" s="1"/>
  <c r="Q9" i="42"/>
  <c r="N9" i="42"/>
  <c r="R8" i="42"/>
  <c r="R103" i="42" s="1"/>
  <c r="S103" i="42" s="1"/>
  <c r="Q8" i="42"/>
  <c r="N8" i="42"/>
  <c r="N7" i="42"/>
  <c r="H6" i="42"/>
  <c r="I6" i="42" s="1"/>
  <c r="J6" i="42" s="1"/>
  <c r="K6" i="42" s="1"/>
  <c r="C6" i="42"/>
  <c r="D6" i="42" s="1"/>
  <c r="E6" i="42" s="1"/>
  <c r="F6" i="42" s="1"/>
  <c r="B6" i="42"/>
  <c r="AD5" i="44" l="1"/>
  <c r="AD6" i="44"/>
  <c r="Y4" i="43"/>
  <c r="W6" i="43"/>
  <c r="X6" i="43" s="1"/>
  <c r="Y6" i="43" s="1"/>
  <c r="Z6" i="43" s="1"/>
  <c r="Y103" i="42"/>
  <c r="L6" i="42"/>
  <c r="M6" i="42" s="1"/>
  <c r="N6" i="42" s="1"/>
  <c r="O6" i="42" s="1"/>
  <c r="P6" i="42" s="1"/>
  <c r="N4" i="42"/>
  <c r="S8" i="42"/>
  <c r="AD103" i="42"/>
  <c r="AF102" i="41"/>
  <c r="AD102" i="41"/>
  <c r="AB102" i="41"/>
  <c r="Y102" i="41"/>
  <c r="AF101" i="41"/>
  <c r="AD101" i="41"/>
  <c r="AB101" i="41"/>
  <c r="Y101" i="41"/>
  <c r="AF100" i="41"/>
  <c r="AD100" i="41"/>
  <c r="AB100" i="41"/>
  <c r="Y100" i="41"/>
  <c r="AF99" i="41"/>
  <c r="AD99" i="41"/>
  <c r="AB99" i="41"/>
  <c r="Y99" i="41"/>
  <c r="AF98" i="41"/>
  <c r="AD98" i="41"/>
  <c r="AB98" i="41"/>
  <c r="Y98" i="41"/>
  <c r="AF97" i="41"/>
  <c r="AD97" i="41"/>
  <c r="AB97" i="41"/>
  <c r="Y97" i="41"/>
  <c r="AF96" i="41"/>
  <c r="AD96" i="41"/>
  <c r="AB96" i="41"/>
  <c r="Y96" i="41"/>
  <c r="AF95" i="41"/>
  <c r="AD95" i="41"/>
  <c r="AB95" i="41"/>
  <c r="Y95" i="41"/>
  <c r="AF94" i="41"/>
  <c r="AD94" i="41"/>
  <c r="AB94" i="41"/>
  <c r="Y94" i="41"/>
  <c r="AF93" i="41"/>
  <c r="AD93" i="41"/>
  <c r="AB93" i="41"/>
  <c r="Y93" i="41"/>
  <c r="AF92" i="41"/>
  <c r="AD92" i="41"/>
  <c r="AB92" i="41"/>
  <c r="Y92" i="41"/>
  <c r="AF91" i="41"/>
  <c r="AD91" i="41"/>
  <c r="AB91" i="41"/>
  <c r="Z91" i="41"/>
  <c r="Y91" i="41"/>
  <c r="AF90" i="41"/>
  <c r="AD90" i="41"/>
  <c r="AB90" i="41"/>
  <c r="Y90" i="41"/>
  <c r="AF89" i="41"/>
  <c r="AD89" i="41"/>
  <c r="Z89" i="41"/>
  <c r="AB89" i="41" s="1"/>
  <c r="Y89" i="41"/>
  <c r="AF88" i="41"/>
  <c r="AD88" i="41"/>
  <c r="AB88" i="41"/>
  <c r="Y88" i="41"/>
  <c r="AF87" i="41"/>
  <c r="AD87" i="41"/>
  <c r="AB87" i="41"/>
  <c r="Y87" i="41"/>
  <c r="AF86" i="41"/>
  <c r="AD86" i="41"/>
  <c r="AB86" i="41"/>
  <c r="Y86" i="41"/>
  <c r="AF85" i="41"/>
  <c r="AD85" i="41"/>
  <c r="AB85" i="41"/>
  <c r="Y85" i="41"/>
  <c r="AF84" i="41"/>
  <c r="AD84" i="41"/>
  <c r="AB84" i="41"/>
  <c r="Y84" i="41"/>
  <c r="AF83" i="41"/>
  <c r="AD83" i="41"/>
  <c r="AB83" i="41"/>
  <c r="Y83" i="41"/>
  <c r="AF82" i="41"/>
  <c r="AD82" i="41"/>
  <c r="AB82" i="41"/>
  <c r="Y82" i="41"/>
  <c r="AF81" i="41"/>
  <c r="AD81" i="41"/>
  <c r="AB81" i="41"/>
  <c r="Y81" i="41"/>
  <c r="AF80" i="41"/>
  <c r="AD80" i="41"/>
  <c r="AB80" i="41"/>
  <c r="Y80" i="41"/>
  <c r="AF79" i="41"/>
  <c r="AD79" i="41"/>
  <c r="AB79" i="41"/>
  <c r="Y79" i="41"/>
  <c r="AF78" i="41"/>
  <c r="AD78" i="41"/>
  <c r="AB78" i="41"/>
  <c r="Y78" i="41"/>
  <c r="AF77" i="41"/>
  <c r="AD77" i="41"/>
  <c r="AB77" i="41"/>
  <c r="Y77" i="41"/>
  <c r="AF76" i="41"/>
  <c r="AD76" i="41"/>
  <c r="AB76" i="41"/>
  <c r="Y76" i="41"/>
  <c r="AF75" i="41"/>
  <c r="AD75" i="41"/>
  <c r="AB75" i="41"/>
  <c r="Y75" i="41"/>
  <c r="AF74" i="41"/>
  <c r="AD74" i="41"/>
  <c r="AB74" i="41"/>
  <c r="Y74" i="41"/>
  <c r="AF73" i="41"/>
  <c r="AD73" i="41"/>
  <c r="AB73" i="41"/>
  <c r="Y73" i="41"/>
  <c r="AF72" i="41"/>
  <c r="AD72" i="41"/>
  <c r="AB72" i="41"/>
  <c r="Y72" i="41"/>
  <c r="AF71" i="41"/>
  <c r="AD71" i="41"/>
  <c r="AB71" i="41"/>
  <c r="Y71" i="41"/>
  <c r="AF70" i="41"/>
  <c r="AD70" i="41"/>
  <c r="AB70" i="41"/>
  <c r="Y70" i="41"/>
  <c r="AF69" i="41"/>
  <c r="AD69" i="41"/>
  <c r="AB69" i="41"/>
  <c r="Y69" i="41"/>
  <c r="AF68" i="41"/>
  <c r="AD68" i="41"/>
  <c r="AB68" i="41"/>
  <c r="Y68" i="41"/>
  <c r="AF67" i="41"/>
  <c r="AD67" i="41"/>
  <c r="AB67" i="41"/>
  <c r="Y67" i="41"/>
  <c r="AF66" i="41"/>
  <c r="AD66" i="41"/>
  <c r="AB66" i="41"/>
  <c r="Y66" i="41"/>
  <c r="AF65" i="41"/>
  <c r="AD65" i="41"/>
  <c r="AB65" i="41"/>
  <c r="Y65" i="41"/>
  <c r="AF64" i="41"/>
  <c r="AD64" i="41"/>
  <c r="AB64" i="41"/>
  <c r="Y64" i="41"/>
  <c r="AF63" i="41"/>
  <c r="AD63" i="41"/>
  <c r="AB63" i="41"/>
  <c r="Y63" i="41"/>
  <c r="AF62" i="41"/>
  <c r="AD62" i="41"/>
  <c r="AB62" i="41"/>
  <c r="Y62" i="41"/>
  <c r="AF61" i="41"/>
  <c r="AD61" i="41"/>
  <c r="AB61" i="41"/>
  <c r="Y61" i="41"/>
  <c r="AF60" i="41"/>
  <c r="AD60" i="41"/>
  <c r="AB60" i="41"/>
  <c r="Y60" i="41"/>
  <c r="AF59" i="41"/>
  <c r="AD59" i="41"/>
  <c r="AB59" i="41"/>
  <c r="Y59" i="41"/>
  <c r="AF58" i="41"/>
  <c r="AD58" i="41"/>
  <c r="AB58" i="41"/>
  <c r="Y58" i="41"/>
  <c r="AF57" i="41"/>
  <c r="AD57" i="41"/>
  <c r="AB57" i="41"/>
  <c r="Y57" i="41"/>
  <c r="AF56" i="41"/>
  <c r="AD56" i="41"/>
  <c r="AB56" i="41"/>
  <c r="Y56" i="41"/>
  <c r="AF55" i="41"/>
  <c r="AD55" i="41"/>
  <c r="AB55" i="41"/>
  <c r="Y55" i="41"/>
  <c r="AF54" i="41"/>
  <c r="AD54" i="41"/>
  <c r="AB54" i="41"/>
  <c r="Y54" i="41"/>
  <c r="AF53" i="41"/>
  <c r="AD53" i="41"/>
  <c r="AB53" i="41"/>
  <c r="Y53" i="41"/>
  <c r="AF52" i="41"/>
  <c r="AD52" i="41"/>
  <c r="AB52" i="41"/>
  <c r="Y52" i="41"/>
  <c r="AF51" i="41"/>
  <c r="AD51" i="41"/>
  <c r="AB51" i="41"/>
  <c r="Y51" i="41"/>
  <c r="AF50" i="41"/>
  <c r="AD50" i="41"/>
  <c r="AB50" i="41"/>
  <c r="Y50" i="41"/>
  <c r="AF49" i="41"/>
  <c r="AD49" i="41"/>
  <c r="AB49" i="41"/>
  <c r="Y49" i="41"/>
  <c r="AF48" i="41"/>
  <c r="AD48" i="41"/>
  <c r="AB48" i="41"/>
  <c r="Y48" i="41"/>
  <c r="AF47" i="41"/>
  <c r="AD47" i="41"/>
  <c r="AB47" i="41"/>
  <c r="Y47" i="41"/>
  <c r="AF46" i="41"/>
  <c r="AD46" i="41"/>
  <c r="AB46" i="41"/>
  <c r="Y46" i="41"/>
  <c r="AF45" i="41"/>
  <c r="AD45" i="41"/>
  <c r="AB45" i="41"/>
  <c r="Y45" i="41"/>
  <c r="AF44" i="41"/>
  <c r="AD44" i="41"/>
  <c r="AB44" i="41"/>
  <c r="Y44" i="41"/>
  <c r="AF43" i="41"/>
  <c r="AD43" i="41"/>
  <c r="AB43" i="41"/>
  <c r="Y43" i="41"/>
  <c r="AF42" i="41"/>
  <c r="AD42" i="41"/>
  <c r="AB42" i="41"/>
  <c r="Y42" i="41"/>
  <c r="AF41" i="41"/>
  <c r="AD41" i="41"/>
  <c r="AB41" i="41"/>
  <c r="Y41" i="41"/>
  <c r="AF40" i="41"/>
  <c r="AD40" i="41"/>
  <c r="AB40" i="41"/>
  <c r="Y40" i="41"/>
  <c r="AF39" i="41"/>
  <c r="AD39" i="41"/>
  <c r="AB39" i="41"/>
  <c r="Y39" i="41"/>
  <c r="AF38" i="41"/>
  <c r="AD38" i="41"/>
  <c r="AB38" i="41"/>
  <c r="Y38" i="41"/>
  <c r="AF37" i="41"/>
  <c r="AD37" i="41"/>
  <c r="AB37" i="41"/>
  <c r="Y37" i="41"/>
  <c r="AF36" i="41"/>
  <c r="AD36" i="41"/>
  <c r="AB36" i="41"/>
  <c r="Y36" i="41"/>
  <c r="AF35" i="41"/>
  <c r="AD35" i="41"/>
  <c r="AB35" i="41"/>
  <c r="Y35" i="41"/>
  <c r="AF34" i="41"/>
  <c r="AD34" i="41"/>
  <c r="AB34" i="41"/>
  <c r="Y34" i="41"/>
  <c r="AF33" i="41"/>
  <c r="AD33" i="41"/>
  <c r="AB33" i="41"/>
  <c r="Y33" i="41"/>
  <c r="AF32" i="41"/>
  <c r="AD32" i="41"/>
  <c r="AB32" i="41"/>
  <c r="Y32" i="41"/>
  <c r="AF31" i="41"/>
  <c r="AD31" i="41"/>
  <c r="AB31" i="41"/>
  <c r="Y31" i="41"/>
  <c r="AF30" i="41"/>
  <c r="AD30" i="41"/>
  <c r="AB30" i="41"/>
  <c r="Y30" i="41"/>
  <c r="AF29" i="41"/>
  <c r="AD29" i="41"/>
  <c r="AB29" i="41"/>
  <c r="Y29" i="41"/>
  <c r="AF28" i="41"/>
  <c r="AD28" i="41"/>
  <c r="AB28" i="41"/>
  <c r="Y28" i="41"/>
  <c r="AF27" i="41"/>
  <c r="AD27" i="41"/>
  <c r="AB27" i="41"/>
  <c r="Y27" i="41"/>
  <c r="AF26" i="41"/>
  <c r="AD26" i="41"/>
  <c r="AB26" i="41"/>
  <c r="Y26" i="41"/>
  <c r="AF25" i="41"/>
  <c r="AD25" i="41"/>
  <c r="AB25" i="41"/>
  <c r="Z25" i="41"/>
  <c r="Y25" i="41"/>
  <c r="AF24" i="41"/>
  <c r="AD24" i="41"/>
  <c r="AB24" i="41"/>
  <c r="Y24" i="41"/>
  <c r="AF23" i="41"/>
  <c r="AD23" i="41"/>
  <c r="AB23" i="41"/>
  <c r="Y23" i="41"/>
  <c r="AF22" i="41"/>
  <c r="AD22" i="41"/>
  <c r="AB22" i="41"/>
  <c r="Y22" i="41"/>
  <c r="AF21" i="41"/>
  <c r="AD21" i="41"/>
  <c r="AB21" i="41"/>
  <c r="Y21" i="41"/>
  <c r="AF20" i="41"/>
  <c r="AD20" i="41"/>
  <c r="AB20" i="41"/>
  <c r="Y20" i="41"/>
  <c r="AF19" i="41"/>
  <c r="AD19" i="41"/>
  <c r="AB19" i="41"/>
  <c r="Y19" i="41"/>
  <c r="AF18" i="41"/>
  <c r="AD18" i="41"/>
  <c r="AB18" i="41"/>
  <c r="Y18" i="41"/>
  <c r="AF17" i="41"/>
  <c r="AD17" i="41"/>
  <c r="AB17" i="41"/>
  <c r="Y17" i="41"/>
  <c r="AF16" i="41"/>
  <c r="AD16" i="41"/>
  <c r="AB16" i="41"/>
  <c r="Y16" i="41"/>
  <c r="AF15" i="41"/>
  <c r="AD15" i="41"/>
  <c r="AB15" i="41"/>
  <c r="Y15" i="41"/>
  <c r="AF14" i="41"/>
  <c r="AD14" i="41"/>
  <c r="AB14" i="41"/>
  <c r="Y14" i="41"/>
  <c r="AF13" i="41"/>
  <c r="AD13" i="41"/>
  <c r="AB13" i="41"/>
  <c r="Y13" i="41"/>
  <c r="AF12" i="41"/>
  <c r="AD12" i="41"/>
  <c r="AB12" i="41"/>
  <c r="Y12" i="41"/>
  <c r="AF11" i="41"/>
  <c r="AD11" i="41"/>
  <c r="AB11" i="41"/>
  <c r="Y11" i="41"/>
  <c r="AF10" i="41"/>
  <c r="AD10" i="41"/>
  <c r="AB10" i="41"/>
  <c r="Y10" i="41"/>
  <c r="AF9" i="41"/>
  <c r="AD9" i="41"/>
  <c r="AB9" i="41"/>
  <c r="Y9" i="41"/>
  <c r="AF8" i="41"/>
  <c r="AD8" i="41"/>
  <c r="AB8" i="41"/>
  <c r="Y8" i="41"/>
  <c r="AF7" i="41"/>
  <c r="AD7" i="41"/>
  <c r="AB7" i="41"/>
  <c r="Y7" i="41"/>
  <c r="AA6" i="43" l="1"/>
  <c r="AA5" i="43"/>
  <c r="Q6" i="42"/>
  <c r="R6" i="42" s="1"/>
  <c r="Q5" i="42"/>
  <c r="X103" i="41"/>
  <c r="Y103" i="41" s="1"/>
  <c r="W103" i="41"/>
  <c r="V103" i="41"/>
  <c r="T103" i="41"/>
  <c r="U103" i="41" s="1"/>
  <c r="P103" i="41"/>
  <c r="Q103" i="41" s="1"/>
  <c r="O103" i="41"/>
  <c r="M103" i="41"/>
  <c r="L103" i="41"/>
  <c r="K103" i="41"/>
  <c r="N103" i="41" s="1"/>
  <c r="H103" i="41"/>
  <c r="S102" i="41"/>
  <c r="R102" i="41"/>
  <c r="Q102" i="41"/>
  <c r="N102" i="41"/>
  <c r="R101" i="41"/>
  <c r="S101" i="41" s="1"/>
  <c r="Q101" i="41"/>
  <c r="N101" i="41"/>
  <c r="S100" i="41"/>
  <c r="R100" i="41"/>
  <c r="Q100" i="41"/>
  <c r="N100" i="41"/>
  <c r="R99" i="41"/>
  <c r="N99" i="41"/>
  <c r="S98" i="41"/>
  <c r="R98" i="41"/>
  <c r="Q98" i="41"/>
  <c r="N98" i="41"/>
  <c r="R97" i="41"/>
  <c r="S97" i="41" s="1"/>
  <c r="Q97" i="41"/>
  <c r="N97" i="41"/>
  <c r="S96" i="41"/>
  <c r="R96" i="41"/>
  <c r="Q96" i="41"/>
  <c r="N96" i="41"/>
  <c r="R95" i="41"/>
  <c r="N95" i="41"/>
  <c r="S94" i="41"/>
  <c r="R94" i="41"/>
  <c r="Q94" i="41"/>
  <c r="N94" i="41"/>
  <c r="R93" i="41"/>
  <c r="N93" i="41"/>
  <c r="S92" i="41"/>
  <c r="R92" i="41"/>
  <c r="Q92" i="41"/>
  <c r="N92" i="41"/>
  <c r="R91" i="41"/>
  <c r="N91" i="41"/>
  <c r="R90" i="41"/>
  <c r="S90" i="41" s="1"/>
  <c r="Q90" i="41"/>
  <c r="N90" i="41"/>
  <c r="R89" i="41"/>
  <c r="S89" i="41" s="1"/>
  <c r="Q89" i="41"/>
  <c r="N89" i="41"/>
  <c r="S88" i="41"/>
  <c r="R88" i="41"/>
  <c r="Q88" i="41"/>
  <c r="N88" i="41"/>
  <c r="R87" i="41"/>
  <c r="S87" i="41" s="1"/>
  <c r="Q87" i="41"/>
  <c r="N87" i="41"/>
  <c r="R86" i="41"/>
  <c r="N86" i="41"/>
  <c r="R85" i="41"/>
  <c r="N85" i="41"/>
  <c r="S84" i="41"/>
  <c r="R84" i="41"/>
  <c r="Q84" i="41"/>
  <c r="N84" i="41"/>
  <c r="R83" i="41"/>
  <c r="S83" i="41" s="1"/>
  <c r="Q83" i="41"/>
  <c r="N83" i="41"/>
  <c r="S82" i="41"/>
  <c r="R82" i="41"/>
  <c r="Q82" i="41"/>
  <c r="N82" i="41"/>
  <c r="R81" i="41"/>
  <c r="S81" i="41" s="1"/>
  <c r="Q81" i="41"/>
  <c r="N81" i="41"/>
  <c r="R80" i="41"/>
  <c r="N80" i="41"/>
  <c r="R79" i="41"/>
  <c r="R78" i="41"/>
  <c r="S78" i="41" s="1"/>
  <c r="Q78" i="41"/>
  <c r="N78" i="41"/>
  <c r="R77" i="41"/>
  <c r="N77" i="41"/>
  <c r="R76" i="41"/>
  <c r="N76" i="41"/>
  <c r="S75" i="41"/>
  <c r="R75" i="41"/>
  <c r="Q75" i="41"/>
  <c r="N75" i="41"/>
  <c r="R74" i="41"/>
  <c r="S74" i="41" s="1"/>
  <c r="Q74" i="41"/>
  <c r="N74" i="41"/>
  <c r="S73" i="41"/>
  <c r="R73" i="41"/>
  <c r="Q73" i="41"/>
  <c r="N73" i="41"/>
  <c r="S72" i="41"/>
  <c r="R72" i="41"/>
  <c r="Q72" i="41"/>
  <c r="N72" i="41"/>
  <c r="R71" i="41"/>
  <c r="S71" i="41" s="1"/>
  <c r="Q71" i="41"/>
  <c r="N71" i="41"/>
  <c r="S70" i="41"/>
  <c r="R70" i="41"/>
  <c r="Q70" i="41"/>
  <c r="N70" i="41"/>
  <c r="R69" i="41"/>
  <c r="N69" i="41"/>
  <c r="S68" i="41"/>
  <c r="R68" i="41"/>
  <c r="Q68" i="41"/>
  <c r="N68" i="41"/>
  <c r="R67" i="41"/>
  <c r="S67" i="41" s="1"/>
  <c r="Q67" i="41"/>
  <c r="N67" i="41"/>
  <c r="S66" i="41"/>
  <c r="R66" i="41"/>
  <c r="Q66" i="41"/>
  <c r="N66" i="41"/>
  <c r="R65" i="41"/>
  <c r="S65" i="41" s="1"/>
  <c r="Q65" i="41"/>
  <c r="N65" i="41"/>
  <c r="S64" i="41"/>
  <c r="R64" i="41"/>
  <c r="Q64" i="41"/>
  <c r="N64" i="41"/>
  <c r="R63" i="41"/>
  <c r="N63" i="41"/>
  <c r="R62" i="41"/>
  <c r="S61" i="41"/>
  <c r="R61" i="41"/>
  <c r="Q61" i="41"/>
  <c r="N61" i="41"/>
  <c r="R60" i="41"/>
  <c r="S60" i="41" s="1"/>
  <c r="Q60" i="41"/>
  <c r="N60" i="41"/>
  <c r="S59" i="41"/>
  <c r="R59" i="41"/>
  <c r="Q59" i="41"/>
  <c r="N59" i="41"/>
  <c r="R58" i="41"/>
  <c r="S58" i="41" s="1"/>
  <c r="Q58" i="41"/>
  <c r="N58" i="41"/>
  <c r="S57" i="41"/>
  <c r="R57" i="41"/>
  <c r="Q57" i="41"/>
  <c r="N57" i="41"/>
  <c r="R56" i="41"/>
  <c r="S56" i="41" s="1"/>
  <c r="Q56" i="41"/>
  <c r="N56" i="41"/>
  <c r="S55" i="41"/>
  <c r="R55" i="41"/>
  <c r="Q55" i="41"/>
  <c r="N55" i="41"/>
  <c r="R54" i="41"/>
  <c r="S54" i="41" s="1"/>
  <c r="Q54" i="41"/>
  <c r="N54" i="41"/>
  <c r="S53" i="41"/>
  <c r="R53" i="41"/>
  <c r="Q53" i="41"/>
  <c r="N53" i="41"/>
  <c r="R52" i="41"/>
  <c r="S52" i="41" s="1"/>
  <c r="Q52" i="41"/>
  <c r="N52" i="41"/>
  <c r="S51" i="41"/>
  <c r="R51" i="41"/>
  <c r="Q51" i="41"/>
  <c r="N51" i="41"/>
  <c r="R50" i="41"/>
  <c r="S50" i="41" s="1"/>
  <c r="Q50" i="41"/>
  <c r="N50" i="41"/>
  <c r="R49" i="41"/>
  <c r="N49" i="41"/>
  <c r="S48" i="41"/>
  <c r="R48" i="41"/>
  <c r="Q48" i="41"/>
  <c r="N48" i="41"/>
  <c r="R47" i="41"/>
  <c r="S47" i="41" s="1"/>
  <c r="Q47" i="41"/>
  <c r="N47" i="41"/>
  <c r="R46" i="41"/>
  <c r="N46" i="41"/>
  <c r="R45" i="41"/>
  <c r="S45" i="41" s="1"/>
  <c r="Q45" i="41"/>
  <c r="N45" i="41"/>
  <c r="R44" i="41"/>
  <c r="N44" i="41"/>
  <c r="R43" i="41"/>
  <c r="S43" i="41" s="1"/>
  <c r="Q43" i="41"/>
  <c r="N43" i="41"/>
  <c r="S42" i="41"/>
  <c r="R42" i="41"/>
  <c r="Q42" i="41"/>
  <c r="N42" i="41"/>
  <c r="R41" i="41"/>
  <c r="N41" i="41"/>
  <c r="S40" i="41"/>
  <c r="R40" i="41"/>
  <c r="Q40" i="41"/>
  <c r="N40" i="41"/>
  <c r="R39" i="41"/>
  <c r="N39" i="41"/>
  <c r="S38" i="41"/>
  <c r="R38" i="41"/>
  <c r="Q38" i="41"/>
  <c r="N38" i="41"/>
  <c r="R37" i="41"/>
  <c r="S37" i="41" s="1"/>
  <c r="Q37" i="41"/>
  <c r="N37" i="41"/>
  <c r="S36" i="41"/>
  <c r="R36" i="41"/>
  <c r="Q36" i="41"/>
  <c r="N36" i="41"/>
  <c r="R35" i="41"/>
  <c r="S35" i="41" s="1"/>
  <c r="Q35" i="41"/>
  <c r="N35" i="41"/>
  <c r="S34" i="41"/>
  <c r="R34" i="41"/>
  <c r="Q34" i="41"/>
  <c r="N34" i="41"/>
  <c r="R33" i="41"/>
  <c r="S33" i="41" s="1"/>
  <c r="Q33" i="41"/>
  <c r="N33" i="41"/>
  <c r="S32" i="41"/>
  <c r="R32" i="41"/>
  <c r="Q32" i="41"/>
  <c r="N32" i="41"/>
  <c r="R31" i="41"/>
  <c r="S31" i="41" s="1"/>
  <c r="Q31" i="41"/>
  <c r="N31" i="41"/>
  <c r="R30" i="41"/>
  <c r="S29" i="41"/>
  <c r="R29" i="41"/>
  <c r="Q29" i="41"/>
  <c r="N29" i="41"/>
  <c r="R28" i="41"/>
  <c r="N28" i="41"/>
  <c r="S27" i="41"/>
  <c r="R27" i="41"/>
  <c r="Q27" i="41"/>
  <c r="N27" i="41"/>
  <c r="R26" i="41"/>
  <c r="S26" i="41" s="1"/>
  <c r="Q26" i="41"/>
  <c r="N26" i="41"/>
  <c r="Z103" i="41"/>
  <c r="R25" i="41"/>
  <c r="S25" i="41" s="1"/>
  <c r="Q25" i="41"/>
  <c r="N25" i="41"/>
  <c r="S24" i="41"/>
  <c r="R24" i="41"/>
  <c r="Q24" i="41"/>
  <c r="N24" i="41"/>
  <c r="R23" i="41"/>
  <c r="N23" i="41"/>
  <c r="S22" i="41"/>
  <c r="R22" i="41"/>
  <c r="Q22" i="41"/>
  <c r="N22" i="41"/>
  <c r="R21" i="41"/>
  <c r="S21" i="41" s="1"/>
  <c r="Q21" i="41"/>
  <c r="N21" i="41"/>
  <c r="R20" i="41"/>
  <c r="N20" i="41"/>
  <c r="R19" i="41"/>
  <c r="S19" i="41" s="1"/>
  <c r="Q19" i="41"/>
  <c r="N19" i="41"/>
  <c r="S18" i="41"/>
  <c r="R18" i="41"/>
  <c r="Q18" i="41"/>
  <c r="N18" i="41"/>
  <c r="R17" i="41"/>
  <c r="S17" i="41" s="1"/>
  <c r="Q17" i="41"/>
  <c r="N17" i="41"/>
  <c r="S16" i="41"/>
  <c r="R16" i="41"/>
  <c r="Q16" i="41"/>
  <c r="N16" i="41"/>
  <c r="R15" i="41"/>
  <c r="S15" i="41" s="1"/>
  <c r="Q15" i="41"/>
  <c r="N15" i="41"/>
  <c r="R14" i="41"/>
  <c r="S13" i="41"/>
  <c r="R13" i="41"/>
  <c r="Q13" i="41"/>
  <c r="N13" i="41"/>
  <c r="R12" i="41"/>
  <c r="S12" i="41" s="1"/>
  <c r="Q12" i="41"/>
  <c r="N12" i="41"/>
  <c r="S11" i="41"/>
  <c r="R11" i="41"/>
  <c r="Q11" i="41"/>
  <c r="N11" i="41"/>
  <c r="R10" i="41"/>
  <c r="S10" i="41" s="1"/>
  <c r="Q10" i="41"/>
  <c r="N10" i="41"/>
  <c r="S9" i="41"/>
  <c r="R9" i="41"/>
  <c r="Q9" i="41"/>
  <c r="N9" i="41"/>
  <c r="R8" i="41"/>
  <c r="R103" i="41" s="1"/>
  <c r="S103" i="41" s="1"/>
  <c r="Q8" i="41"/>
  <c r="N8" i="41"/>
  <c r="N7" i="41"/>
  <c r="I6" i="41"/>
  <c r="J6" i="41" s="1"/>
  <c r="K6" i="41" s="1"/>
  <c r="H6" i="41"/>
  <c r="B6" i="41"/>
  <c r="C6" i="41" s="1"/>
  <c r="D6" i="41" s="1"/>
  <c r="E6" i="41" s="1"/>
  <c r="F6" i="41" s="1"/>
  <c r="AB6" i="43" l="1"/>
  <c r="AC6" i="43" s="1"/>
  <c r="AF5" i="43"/>
  <c r="AB5" i="43"/>
  <c r="S6" i="42"/>
  <c r="T6" i="42" s="1"/>
  <c r="S5" i="42"/>
  <c r="L6" i="41"/>
  <c r="M6" i="41" s="1"/>
  <c r="N6" i="41" s="1"/>
  <c r="O6" i="41" s="1"/>
  <c r="P6" i="41" s="1"/>
  <c r="N4" i="41"/>
  <c r="S8" i="41"/>
  <c r="AB102" i="40"/>
  <c r="AA102" i="40"/>
  <c r="AF102" i="40" s="1"/>
  <c r="Y102" i="40"/>
  <c r="AA101" i="40"/>
  <c r="Y101" i="40"/>
  <c r="AB100" i="40"/>
  <c r="AA100" i="40"/>
  <c r="Y100" i="40"/>
  <c r="AA99" i="40"/>
  <c r="Y99" i="40"/>
  <c r="AB98" i="40"/>
  <c r="AA98" i="40"/>
  <c r="AF98" i="40" s="1"/>
  <c r="Y98" i="40"/>
  <c r="AA97" i="40"/>
  <c r="Y97" i="40"/>
  <c r="AB96" i="40"/>
  <c r="AA96" i="40"/>
  <c r="AF96" i="40" s="1"/>
  <c r="Y96" i="40"/>
  <c r="AB95" i="40"/>
  <c r="AA95" i="40"/>
  <c r="Y95" i="40"/>
  <c r="AA94" i="40"/>
  <c r="Y94" i="40"/>
  <c r="AB93" i="40"/>
  <c r="AA93" i="40"/>
  <c r="Y93" i="40"/>
  <c r="AB92" i="40"/>
  <c r="AA92" i="40"/>
  <c r="Y92" i="40"/>
  <c r="AA91" i="40"/>
  <c r="Z91" i="40"/>
  <c r="AB91" i="40" s="1"/>
  <c r="Y91" i="40"/>
  <c r="AA90" i="40"/>
  <c r="Y90" i="40"/>
  <c r="Z89" i="40"/>
  <c r="Y89" i="40"/>
  <c r="AB88" i="40"/>
  <c r="AA88" i="40"/>
  <c r="Y88" i="40"/>
  <c r="AA87" i="40"/>
  <c r="Y87" i="40"/>
  <c r="AB86" i="40"/>
  <c r="AA86" i="40"/>
  <c r="AF86" i="40" s="1"/>
  <c r="Y86" i="40"/>
  <c r="AB85" i="40"/>
  <c r="AA85" i="40"/>
  <c r="Y85" i="40"/>
  <c r="AB84" i="40"/>
  <c r="AA84" i="40"/>
  <c r="Y84" i="40"/>
  <c r="AA83" i="40"/>
  <c r="Y83" i="40"/>
  <c r="AB82" i="40"/>
  <c r="AA82" i="40"/>
  <c r="AF82" i="40" s="1"/>
  <c r="Y82" i="40"/>
  <c r="AA81" i="40"/>
  <c r="Y81" i="40"/>
  <c r="AB80" i="40"/>
  <c r="AA80" i="40"/>
  <c r="AF80" i="40" s="1"/>
  <c r="Y80" i="40"/>
  <c r="AB79" i="40"/>
  <c r="AA79" i="40"/>
  <c r="Y79" i="40"/>
  <c r="AB78" i="40"/>
  <c r="AA78" i="40"/>
  <c r="Y78" i="40"/>
  <c r="AB77" i="40"/>
  <c r="AA77" i="40"/>
  <c r="Y77" i="40"/>
  <c r="AB76" i="40"/>
  <c r="AA76" i="40"/>
  <c r="Y76" i="40"/>
  <c r="AB75" i="40"/>
  <c r="AA75" i="40"/>
  <c r="Y75" i="40"/>
  <c r="AB74" i="40"/>
  <c r="AA74" i="40"/>
  <c r="Y74" i="40"/>
  <c r="AA73" i="40"/>
  <c r="Y73" i="40"/>
  <c r="AB72" i="40"/>
  <c r="AA72" i="40"/>
  <c r="Y72" i="40"/>
  <c r="AA71" i="40"/>
  <c r="Y71" i="40"/>
  <c r="AB70" i="40"/>
  <c r="AA70" i="40"/>
  <c r="Y70" i="40"/>
  <c r="AB69" i="40"/>
  <c r="AA69" i="40"/>
  <c r="Y69" i="40"/>
  <c r="AB68" i="40"/>
  <c r="AA68" i="40"/>
  <c r="Y68" i="40"/>
  <c r="AB67" i="40"/>
  <c r="AA67" i="40"/>
  <c r="Y67" i="40"/>
  <c r="AB66" i="40"/>
  <c r="AA66" i="40"/>
  <c r="Y66" i="40"/>
  <c r="AA65" i="40"/>
  <c r="Y65" i="40"/>
  <c r="AF64" i="40"/>
  <c r="AD64" i="40"/>
  <c r="AB64" i="40"/>
  <c r="AA64" i="40"/>
  <c r="Y64" i="40"/>
  <c r="AA63" i="40"/>
  <c r="Y63" i="40"/>
  <c r="AF62" i="40"/>
  <c r="AD62" i="40"/>
  <c r="AB62" i="40"/>
  <c r="AA62" i="40"/>
  <c r="Y62" i="40"/>
  <c r="AA61" i="40"/>
  <c r="Y61" i="40"/>
  <c r="AF60" i="40"/>
  <c r="AD60" i="40"/>
  <c r="AB60" i="40"/>
  <c r="AA60" i="40"/>
  <c r="Y60" i="40"/>
  <c r="AA59" i="40"/>
  <c r="Y59" i="40"/>
  <c r="AB58" i="40"/>
  <c r="AA58" i="40"/>
  <c r="Y58" i="40"/>
  <c r="AA57" i="40"/>
  <c r="Y57" i="40"/>
  <c r="AB56" i="40"/>
  <c r="AA56" i="40"/>
  <c r="Y56" i="40"/>
  <c r="AA55" i="40"/>
  <c r="Y55" i="40"/>
  <c r="AB54" i="40"/>
  <c r="AA54" i="40"/>
  <c r="Y54" i="40"/>
  <c r="AA53" i="40"/>
  <c r="Y53" i="40"/>
  <c r="AB52" i="40"/>
  <c r="AA52" i="40"/>
  <c r="Y52" i="40"/>
  <c r="AA51" i="40"/>
  <c r="Y51" i="40"/>
  <c r="AB50" i="40"/>
  <c r="AA50" i="40"/>
  <c r="Y50" i="40"/>
  <c r="AA49" i="40"/>
  <c r="Y49" i="40"/>
  <c r="AB48" i="40"/>
  <c r="AA48" i="40"/>
  <c r="Y48" i="40"/>
  <c r="AA47" i="40"/>
  <c r="Y47" i="40"/>
  <c r="AB46" i="40"/>
  <c r="AA46" i="40"/>
  <c r="Y46" i="40"/>
  <c r="AA45" i="40"/>
  <c r="Y45" i="40"/>
  <c r="AF44" i="40"/>
  <c r="AD44" i="40"/>
  <c r="AB44" i="40"/>
  <c r="AA44" i="40"/>
  <c r="Y44" i="40"/>
  <c r="AC43" i="40"/>
  <c r="AA43" i="40"/>
  <c r="Y43" i="40"/>
  <c r="AB42" i="40"/>
  <c r="AA42" i="40"/>
  <c r="Y42" i="40"/>
  <c r="AA41" i="40"/>
  <c r="AC41" i="40" s="1"/>
  <c r="Y41" i="40"/>
  <c r="AF40" i="40"/>
  <c r="AD40" i="40"/>
  <c r="AB40" i="40"/>
  <c r="AA40" i="40"/>
  <c r="Y40" i="40"/>
  <c r="AB39" i="40"/>
  <c r="AA39" i="40"/>
  <c r="Y39" i="40"/>
  <c r="AB38" i="40"/>
  <c r="AA38" i="40"/>
  <c r="Y38" i="40"/>
  <c r="AB37" i="40"/>
  <c r="AA37" i="40"/>
  <c r="Y37" i="40"/>
  <c r="AB36" i="40"/>
  <c r="AA36" i="40"/>
  <c r="Y36" i="40"/>
  <c r="AB35" i="40"/>
  <c r="AA35" i="40"/>
  <c r="Y35" i="40"/>
  <c r="AA34" i="40"/>
  <c r="Y34" i="40"/>
  <c r="AB33" i="40"/>
  <c r="AA33" i="40"/>
  <c r="Y33" i="40"/>
  <c r="AB32" i="40"/>
  <c r="AA32" i="40"/>
  <c r="Y32" i="40"/>
  <c r="AB31" i="40"/>
  <c r="AA31" i="40"/>
  <c r="Y31" i="40"/>
  <c r="AB30" i="40"/>
  <c r="AA30" i="40"/>
  <c r="Y30" i="40"/>
  <c r="AB29" i="40"/>
  <c r="AA29" i="40"/>
  <c r="Y29" i="40"/>
  <c r="AA28" i="40"/>
  <c r="Y28" i="40"/>
  <c r="AB27" i="40"/>
  <c r="AA27" i="40"/>
  <c r="Y27" i="40"/>
  <c r="AA26" i="40"/>
  <c r="Y26" i="40"/>
  <c r="Z25" i="40"/>
  <c r="Y25" i="40"/>
  <c r="AB24" i="40"/>
  <c r="AA24" i="40"/>
  <c r="Y24" i="40"/>
  <c r="AB23" i="40"/>
  <c r="AA23" i="40"/>
  <c r="Y23" i="40"/>
  <c r="AB22" i="40"/>
  <c r="AA22" i="40"/>
  <c r="Y22" i="40"/>
  <c r="AB21" i="40"/>
  <c r="AA21" i="40"/>
  <c r="Y21" i="40"/>
  <c r="AF20" i="40"/>
  <c r="AD20" i="40"/>
  <c r="AB20" i="40"/>
  <c r="AA20" i="40"/>
  <c r="Y20" i="40"/>
  <c r="AA19" i="40"/>
  <c r="Y19" i="40"/>
  <c r="AB18" i="40"/>
  <c r="AA18" i="40"/>
  <c r="Y18" i="40"/>
  <c r="AA17" i="40"/>
  <c r="Y17" i="40"/>
  <c r="AF16" i="40"/>
  <c r="AD16" i="40"/>
  <c r="AB16" i="40"/>
  <c r="AA16" i="40"/>
  <c r="Y16" i="40"/>
  <c r="AA15" i="40"/>
  <c r="Y15" i="40"/>
  <c r="AF14" i="40"/>
  <c r="AD14" i="40"/>
  <c r="AB14" i="40"/>
  <c r="AA14" i="40"/>
  <c r="Y14" i="40"/>
  <c r="AA13" i="40"/>
  <c r="AC13" i="40" s="1"/>
  <c r="Y13" i="40"/>
  <c r="AB12" i="40"/>
  <c r="AA12" i="40"/>
  <c r="Y12" i="40"/>
  <c r="AA11" i="40"/>
  <c r="Y11" i="40"/>
  <c r="AF10" i="40"/>
  <c r="AD10" i="40"/>
  <c r="AB10" i="40"/>
  <c r="AA10" i="40"/>
  <c r="Y10" i="40"/>
  <c r="AA9" i="40"/>
  <c r="Y9" i="40"/>
  <c r="AB8" i="40"/>
  <c r="AA8" i="40"/>
  <c r="Y8" i="40"/>
  <c r="AB7" i="40"/>
  <c r="AA7" i="40"/>
  <c r="AF7" i="40" s="1"/>
  <c r="Y7" i="40"/>
  <c r="AD6" i="43" l="1"/>
  <c r="AD5" i="43"/>
  <c r="U6" i="42"/>
  <c r="V6" i="42" s="1"/>
  <c r="U5" i="42"/>
  <c r="AA103" i="41"/>
  <c r="Q5" i="41"/>
  <c r="Q6" i="41"/>
  <c r="R6" i="41" s="1"/>
  <c r="AC7" i="40"/>
  <c r="AE7" i="40" s="1"/>
  <c r="AC9" i="40"/>
  <c r="AE9" i="40" s="1"/>
  <c r="AF9" i="40" s="1"/>
  <c r="AC11" i="40"/>
  <c r="AE11" i="40" s="1"/>
  <c r="AF11" i="40" s="1"/>
  <c r="AE13" i="40"/>
  <c r="AD7" i="40"/>
  <c r="AC8" i="40"/>
  <c r="AD8" i="40" s="1"/>
  <c r="AB9" i="40"/>
  <c r="AD9" i="40"/>
  <c r="AC10" i="40"/>
  <c r="AE10" i="40" s="1"/>
  <c r="AB11" i="40"/>
  <c r="AD11" i="40"/>
  <c r="AC12" i="40"/>
  <c r="AD12" i="40" s="1"/>
  <c r="AB13" i="40"/>
  <c r="AD13" i="40"/>
  <c r="AF13" i="40"/>
  <c r="AC14" i="40"/>
  <c r="AE14" i="40" s="1"/>
  <c r="AB15" i="40"/>
  <c r="AC16" i="40"/>
  <c r="AE16" i="40" s="1"/>
  <c r="AB17" i="40"/>
  <c r="AC18" i="40"/>
  <c r="AD18" i="40" s="1"/>
  <c r="AB19" i="40"/>
  <c r="AC20" i="40"/>
  <c r="AE20" i="40" s="1"/>
  <c r="AD21" i="40"/>
  <c r="AF21" i="40"/>
  <c r="AC22" i="40"/>
  <c r="AD22" i="40" s="1"/>
  <c r="AD23" i="40"/>
  <c r="AF23" i="40"/>
  <c r="AC24" i="40"/>
  <c r="AD24" i="40" s="1"/>
  <c r="AA25" i="40"/>
  <c r="AB26" i="40"/>
  <c r="AC27" i="40"/>
  <c r="AD27" i="40" s="1"/>
  <c r="AB28" i="40"/>
  <c r="AC29" i="40"/>
  <c r="AD29" i="40" s="1"/>
  <c r="AD30" i="40"/>
  <c r="AF30" i="40"/>
  <c r="AC31" i="40"/>
  <c r="AD31" i="40" s="1"/>
  <c r="AD32" i="40"/>
  <c r="AF32" i="40"/>
  <c r="AC33" i="40"/>
  <c r="AD33" i="40" s="1"/>
  <c r="AB34" i="40"/>
  <c r="AC35" i="40"/>
  <c r="AD35" i="40" s="1"/>
  <c r="AD36" i="40"/>
  <c r="AF36" i="40"/>
  <c r="AC37" i="40"/>
  <c r="AD37" i="40" s="1"/>
  <c r="AE37" i="40"/>
  <c r="AF37" i="40" s="1"/>
  <c r="AD43" i="40"/>
  <c r="AB43" i="40"/>
  <c r="AE43" i="40"/>
  <c r="AF43" i="40" s="1"/>
  <c r="AC15" i="40"/>
  <c r="AE15" i="40" s="1"/>
  <c r="AF15" i="40" s="1"/>
  <c r="AC17" i="40"/>
  <c r="AE17" i="40" s="1"/>
  <c r="AF17" i="40" s="1"/>
  <c r="AC19" i="40"/>
  <c r="AE19" i="40" s="1"/>
  <c r="AF19" i="40" s="1"/>
  <c r="AC21" i="40"/>
  <c r="AE21" i="40" s="1"/>
  <c r="AC23" i="40"/>
  <c r="AE23" i="40" s="1"/>
  <c r="AC26" i="40"/>
  <c r="AD26" i="40" s="1"/>
  <c r="AC28" i="40"/>
  <c r="AE28" i="40" s="1"/>
  <c r="AF28" i="40" s="1"/>
  <c r="AC30" i="40"/>
  <c r="AE30" i="40" s="1"/>
  <c r="AC32" i="40"/>
  <c r="AE32" i="40" s="1"/>
  <c r="AC34" i="40"/>
  <c r="AD34" i="40" s="1"/>
  <c r="AC36" i="40"/>
  <c r="AE36" i="40" s="1"/>
  <c r="AF39" i="40"/>
  <c r="AD39" i="40"/>
  <c r="AC39" i="40"/>
  <c r="AE39" i="40" s="1"/>
  <c r="AF41" i="40"/>
  <c r="AD41" i="40"/>
  <c r="AB41" i="40"/>
  <c r="AE41" i="40"/>
  <c r="AC45" i="40"/>
  <c r="AE45" i="40" s="1"/>
  <c r="AF45" i="40" s="1"/>
  <c r="AC47" i="40"/>
  <c r="AE47" i="40" s="1"/>
  <c r="AF47" i="40" s="1"/>
  <c r="AC49" i="40"/>
  <c r="AE49" i="40" s="1"/>
  <c r="AF49" i="40" s="1"/>
  <c r="AC51" i="40"/>
  <c r="AE51" i="40" s="1"/>
  <c r="AF51" i="40" s="1"/>
  <c r="AC53" i="40"/>
  <c r="AE53" i="40" s="1"/>
  <c r="AF53" i="40" s="1"/>
  <c r="AC55" i="40"/>
  <c r="AE55" i="40" s="1"/>
  <c r="AF55" i="40" s="1"/>
  <c r="AC57" i="40"/>
  <c r="AE57" i="40" s="1"/>
  <c r="AF57" i="40" s="1"/>
  <c r="AC59" i="40"/>
  <c r="AE59" i="40" s="1"/>
  <c r="AF59" i="40" s="1"/>
  <c r="AC61" i="40"/>
  <c r="AE61" i="40" s="1"/>
  <c r="AF61" i="40" s="1"/>
  <c r="AC63" i="40"/>
  <c r="AE63" i="40" s="1"/>
  <c r="AF63" i="40" s="1"/>
  <c r="AC65" i="40"/>
  <c r="AE65" i="40" s="1"/>
  <c r="AF65" i="40" s="1"/>
  <c r="AF67" i="40"/>
  <c r="AD67" i="40"/>
  <c r="AC67" i="40"/>
  <c r="AC38" i="40"/>
  <c r="AD38" i="40" s="1"/>
  <c r="AC40" i="40"/>
  <c r="AE40" i="40" s="1"/>
  <c r="AC42" i="40"/>
  <c r="AD42" i="40" s="1"/>
  <c r="AC44" i="40"/>
  <c r="AE44" i="40" s="1"/>
  <c r="AB45" i="40"/>
  <c r="AD45" i="40"/>
  <c r="AC46" i="40"/>
  <c r="AD46" i="40" s="1"/>
  <c r="AB47" i="40"/>
  <c r="AD47" i="40"/>
  <c r="AC48" i="40"/>
  <c r="AD48" i="40" s="1"/>
  <c r="AB49" i="40"/>
  <c r="AD49" i="40"/>
  <c r="AC50" i="40"/>
  <c r="AD50" i="40" s="1"/>
  <c r="AB51" i="40"/>
  <c r="AD51" i="40"/>
  <c r="AC52" i="40"/>
  <c r="AD52" i="40" s="1"/>
  <c r="AB53" i="40"/>
  <c r="AD53" i="40"/>
  <c r="AC54" i="40"/>
  <c r="AD54" i="40" s="1"/>
  <c r="AB55" i="40"/>
  <c r="AD55" i="40"/>
  <c r="AC56" i="40"/>
  <c r="AD56" i="40" s="1"/>
  <c r="AB57" i="40"/>
  <c r="AD57" i="40"/>
  <c r="AC58" i="40"/>
  <c r="AD58" i="40" s="1"/>
  <c r="AB59" i="40"/>
  <c r="AD59" i="40"/>
  <c r="AC60" i="40"/>
  <c r="AE60" i="40" s="1"/>
  <c r="AB61" i="40"/>
  <c r="AD61" i="40"/>
  <c r="AC62" i="40"/>
  <c r="AE62" i="40" s="1"/>
  <c r="AB63" i="40"/>
  <c r="AD63" i="40"/>
  <c r="AC64" i="40"/>
  <c r="AE64" i="40" s="1"/>
  <c r="AB65" i="40"/>
  <c r="AD65" i="40"/>
  <c r="AE66" i="40"/>
  <c r="AF66" i="40" s="1"/>
  <c r="AC66" i="40"/>
  <c r="AD66" i="40"/>
  <c r="AE67" i="40"/>
  <c r="AC68" i="40"/>
  <c r="AD68" i="40" s="1"/>
  <c r="AD69" i="40"/>
  <c r="AF69" i="40"/>
  <c r="AC70" i="40"/>
  <c r="AD70" i="40" s="1"/>
  <c r="AB71" i="40"/>
  <c r="AC72" i="40"/>
  <c r="AD72" i="40" s="1"/>
  <c r="AB73" i="40"/>
  <c r="AC74" i="40"/>
  <c r="AD74" i="40" s="1"/>
  <c r="AD75" i="40"/>
  <c r="AF75" i="40"/>
  <c r="AC76" i="40"/>
  <c r="AE76" i="40" s="1"/>
  <c r="AF76" i="40" s="1"/>
  <c r="AD77" i="40"/>
  <c r="AF77" i="40"/>
  <c r="AC78" i="40"/>
  <c r="AE78" i="40" s="1"/>
  <c r="AF78" i="40" s="1"/>
  <c r="AD79" i="40"/>
  <c r="AF79" i="40"/>
  <c r="AC80" i="40"/>
  <c r="AE80" i="40" s="1"/>
  <c r="AB81" i="40"/>
  <c r="AC82" i="40"/>
  <c r="AE82" i="40"/>
  <c r="AB83" i="40"/>
  <c r="AC84" i="40"/>
  <c r="AE84" i="40" s="1"/>
  <c r="AF84" i="40" s="1"/>
  <c r="AD85" i="40"/>
  <c r="AF85" i="40"/>
  <c r="AC86" i="40"/>
  <c r="AE86" i="40" s="1"/>
  <c r="AB87" i="40"/>
  <c r="AC88" i="40"/>
  <c r="AE88" i="40"/>
  <c r="AF88" i="40" s="1"/>
  <c r="AA89" i="40"/>
  <c r="AB90" i="40"/>
  <c r="AC92" i="40"/>
  <c r="AE92" i="40"/>
  <c r="AF92" i="40" s="1"/>
  <c r="AD93" i="40"/>
  <c r="AF93" i="40"/>
  <c r="AC94" i="40"/>
  <c r="AE94" i="40"/>
  <c r="AF94" i="40" s="1"/>
  <c r="AD95" i="40"/>
  <c r="AF95" i="40"/>
  <c r="AC96" i="40"/>
  <c r="AE96" i="40"/>
  <c r="AB97" i="40"/>
  <c r="AC98" i="40"/>
  <c r="AE98" i="40" s="1"/>
  <c r="AB99" i="40"/>
  <c r="AC100" i="40"/>
  <c r="AE100" i="40"/>
  <c r="AF100" i="40" s="1"/>
  <c r="AB101" i="40"/>
  <c r="AC102" i="40"/>
  <c r="AE102" i="40" s="1"/>
  <c r="AC69" i="40"/>
  <c r="AE69" i="40" s="1"/>
  <c r="AC71" i="40"/>
  <c r="AD71" i="40" s="1"/>
  <c r="AC73" i="40"/>
  <c r="AE73" i="40" s="1"/>
  <c r="AF73" i="40" s="1"/>
  <c r="AC75" i="40"/>
  <c r="AE75" i="40" s="1"/>
  <c r="AD76" i="40"/>
  <c r="AC77" i="40"/>
  <c r="AE77" i="40" s="1"/>
  <c r="AD78" i="40"/>
  <c r="AC79" i="40"/>
  <c r="AE79" i="40" s="1"/>
  <c r="AD80" i="40"/>
  <c r="AC81" i="40"/>
  <c r="AE81" i="40" s="1"/>
  <c r="AF81" i="40" s="1"/>
  <c r="AD82" i="40"/>
  <c r="AC83" i="40"/>
  <c r="AE83" i="40" s="1"/>
  <c r="AF83" i="40" s="1"/>
  <c r="AD84" i="40"/>
  <c r="AC85" i="40"/>
  <c r="AE85" i="40" s="1"/>
  <c r="AD86" i="40"/>
  <c r="AC87" i="40"/>
  <c r="AE87" i="40" s="1"/>
  <c r="AF87" i="40" s="1"/>
  <c r="AD88" i="40"/>
  <c r="AC90" i="40"/>
  <c r="AE90" i="40" s="1"/>
  <c r="AF90" i="40" s="1"/>
  <c r="AC91" i="40"/>
  <c r="AE91" i="40" s="1"/>
  <c r="AF91" i="40" s="1"/>
  <c r="AD92" i="40"/>
  <c r="AC93" i="40"/>
  <c r="AE93" i="40" s="1"/>
  <c r="AB94" i="40"/>
  <c r="AD94" i="40"/>
  <c r="AC95" i="40"/>
  <c r="AE95" i="40" s="1"/>
  <c r="AD96" i="40"/>
  <c r="AC97" i="40"/>
  <c r="AE97" i="40" s="1"/>
  <c r="AF97" i="40" s="1"/>
  <c r="AD98" i="40"/>
  <c r="AC99" i="40"/>
  <c r="AE99" i="40" s="1"/>
  <c r="AF99" i="40" s="1"/>
  <c r="AD100" i="40"/>
  <c r="AC101" i="40"/>
  <c r="AD101" i="40" s="1"/>
  <c r="AD102" i="40"/>
  <c r="W6" i="42" l="1"/>
  <c r="X6" i="42" s="1"/>
  <c r="Y6" i="42" s="1"/>
  <c r="Z6" i="42" s="1"/>
  <c r="Y4" i="42"/>
  <c r="S6" i="41"/>
  <c r="T6" i="41" s="1"/>
  <c r="S5" i="41"/>
  <c r="AB103" i="41"/>
  <c r="AC103" i="41"/>
  <c r="AD103" i="41" s="1"/>
  <c r="AE103" i="41"/>
  <c r="AF103" i="41" s="1"/>
  <c r="AD99" i="40"/>
  <c r="AD91" i="40"/>
  <c r="AD90" i="40"/>
  <c r="AE89" i="40"/>
  <c r="AF89" i="40" s="1"/>
  <c r="AC89" i="40"/>
  <c r="AD89" i="40" s="1"/>
  <c r="AD87" i="40"/>
  <c r="AD81" i="40"/>
  <c r="AE74" i="40"/>
  <c r="AF74" i="40" s="1"/>
  <c r="AE70" i="40"/>
  <c r="AF70" i="40" s="1"/>
  <c r="AE101" i="40"/>
  <c r="AF101" i="40" s="1"/>
  <c r="AE71" i="40"/>
  <c r="AF71" i="40" s="1"/>
  <c r="AE58" i="40"/>
  <c r="AF58" i="40" s="1"/>
  <c r="AE54" i="40"/>
  <c r="AF54" i="40" s="1"/>
  <c r="AE50" i="40"/>
  <c r="AF50" i="40" s="1"/>
  <c r="AE46" i="40"/>
  <c r="AF46" i="40" s="1"/>
  <c r="AE42" i="40"/>
  <c r="AF42" i="40" s="1"/>
  <c r="AD19" i="40"/>
  <c r="AD17" i="40"/>
  <c r="AD15" i="40"/>
  <c r="AE33" i="40"/>
  <c r="AF33" i="40" s="1"/>
  <c r="AE29" i="40"/>
  <c r="AF29" i="40" s="1"/>
  <c r="AE24" i="40"/>
  <c r="AF24" i="40" s="1"/>
  <c r="AE12" i="40"/>
  <c r="AF12" i="40" s="1"/>
  <c r="AE8" i="40"/>
  <c r="AF8" i="40" s="1"/>
  <c r="AE26" i="40"/>
  <c r="AF26" i="40" s="1"/>
  <c r="AE34" i="40"/>
  <c r="AF34" i="40" s="1"/>
  <c r="AE27" i="40"/>
  <c r="AF27" i="40" s="1"/>
  <c r="AD97" i="40"/>
  <c r="AD83" i="40"/>
  <c r="AD73" i="40"/>
  <c r="AB89" i="40"/>
  <c r="AE68" i="40"/>
  <c r="AF68" i="40" s="1"/>
  <c r="AE72" i="40"/>
  <c r="AF72" i="40" s="1"/>
  <c r="AE56" i="40"/>
  <c r="AF56" i="40" s="1"/>
  <c r="AE52" i="40"/>
  <c r="AF52" i="40" s="1"/>
  <c r="AE48" i="40"/>
  <c r="AF48" i="40" s="1"/>
  <c r="AE38" i="40"/>
  <c r="AF38" i="40" s="1"/>
  <c r="AD28" i="40"/>
  <c r="AC25" i="40"/>
  <c r="AE25" i="40" s="1"/>
  <c r="AF25" i="40" s="1"/>
  <c r="AE31" i="40"/>
  <c r="AF31" i="40" s="1"/>
  <c r="AE22" i="40"/>
  <c r="AF22" i="40" s="1"/>
  <c r="AE18" i="40"/>
  <c r="AF18" i="40" s="1"/>
  <c r="AE35" i="40"/>
  <c r="AF35" i="40" s="1"/>
  <c r="AB25" i="40"/>
  <c r="AA6" i="42" l="1"/>
  <c r="AA5" i="42"/>
  <c r="U5" i="41"/>
  <c r="U6" i="41"/>
  <c r="V6" i="41" s="1"/>
  <c r="AD25" i="40"/>
  <c r="AB6" i="42" l="1"/>
  <c r="AC6" i="42" s="1"/>
  <c r="AB5" i="42"/>
  <c r="AF5" i="42"/>
  <c r="W6" i="41"/>
  <c r="X6" i="41" s="1"/>
  <c r="Y6" i="41" s="1"/>
  <c r="Z6" i="41" s="1"/>
  <c r="Y4" i="41"/>
  <c r="X103" i="40"/>
  <c r="Y103" i="40" s="1"/>
  <c r="W103" i="40"/>
  <c r="V103" i="40"/>
  <c r="U103" i="40"/>
  <c r="T103" i="40"/>
  <c r="Q103" i="40"/>
  <c r="P103" i="40"/>
  <c r="O103" i="40"/>
  <c r="N103" i="40"/>
  <c r="M103" i="40"/>
  <c r="L103" i="40"/>
  <c r="K103" i="40"/>
  <c r="H103" i="40"/>
  <c r="S102" i="40"/>
  <c r="R102" i="40"/>
  <c r="Q102" i="40"/>
  <c r="N102" i="40"/>
  <c r="S101" i="40"/>
  <c r="R101" i="40"/>
  <c r="Q101" i="40"/>
  <c r="N101" i="40"/>
  <c r="S100" i="40"/>
  <c r="R100" i="40"/>
  <c r="Q100" i="40"/>
  <c r="N100" i="40"/>
  <c r="R99" i="40"/>
  <c r="N99" i="40"/>
  <c r="S98" i="40"/>
  <c r="R98" i="40"/>
  <c r="Q98" i="40"/>
  <c r="N98" i="40"/>
  <c r="S97" i="40"/>
  <c r="R97" i="40"/>
  <c r="Q97" i="40"/>
  <c r="N97" i="40"/>
  <c r="S96" i="40"/>
  <c r="R96" i="40"/>
  <c r="Q96" i="40"/>
  <c r="N96" i="40"/>
  <c r="R95" i="40"/>
  <c r="N95" i="40"/>
  <c r="S94" i="40"/>
  <c r="R94" i="40"/>
  <c r="Q94" i="40"/>
  <c r="N94" i="40"/>
  <c r="R93" i="40"/>
  <c r="N93" i="40"/>
  <c r="S92" i="40"/>
  <c r="R92" i="40"/>
  <c r="Q92" i="40"/>
  <c r="N92" i="40"/>
  <c r="R91" i="40"/>
  <c r="N91" i="40"/>
  <c r="S90" i="40"/>
  <c r="R90" i="40"/>
  <c r="Q90" i="40"/>
  <c r="N90" i="40"/>
  <c r="S89" i="40"/>
  <c r="R89" i="40"/>
  <c r="Q89" i="40"/>
  <c r="N89" i="40"/>
  <c r="S88" i="40"/>
  <c r="R88" i="40"/>
  <c r="Q88" i="40"/>
  <c r="N88" i="40"/>
  <c r="S87" i="40"/>
  <c r="R87" i="40"/>
  <c r="Q87" i="40"/>
  <c r="N87" i="40"/>
  <c r="R86" i="40"/>
  <c r="N86" i="40"/>
  <c r="R85" i="40"/>
  <c r="N85" i="40"/>
  <c r="S84" i="40"/>
  <c r="R84" i="40"/>
  <c r="Q84" i="40"/>
  <c r="N84" i="40"/>
  <c r="S83" i="40"/>
  <c r="R83" i="40"/>
  <c r="Q83" i="40"/>
  <c r="N83" i="40"/>
  <c r="S82" i="40"/>
  <c r="R82" i="40"/>
  <c r="Q82" i="40"/>
  <c r="N82" i="40"/>
  <c r="S81" i="40"/>
  <c r="R81" i="40"/>
  <c r="Q81" i="40"/>
  <c r="N81" i="40"/>
  <c r="R80" i="40"/>
  <c r="N80" i="40"/>
  <c r="R79" i="40"/>
  <c r="R78" i="40"/>
  <c r="S78" i="40" s="1"/>
  <c r="Q78" i="40"/>
  <c r="N78" i="40"/>
  <c r="R77" i="40"/>
  <c r="N77" i="40"/>
  <c r="R76" i="40"/>
  <c r="N76" i="40"/>
  <c r="S75" i="40"/>
  <c r="R75" i="40"/>
  <c r="Q75" i="40"/>
  <c r="N75" i="40"/>
  <c r="R74" i="40"/>
  <c r="S74" i="40" s="1"/>
  <c r="Q74" i="40"/>
  <c r="N74" i="40"/>
  <c r="S73" i="40"/>
  <c r="R73" i="40"/>
  <c r="Q73" i="40"/>
  <c r="N73" i="40"/>
  <c r="R72" i="40"/>
  <c r="S72" i="40" s="1"/>
  <c r="Q72" i="40"/>
  <c r="N72" i="40"/>
  <c r="S71" i="40"/>
  <c r="R71" i="40"/>
  <c r="Q71" i="40"/>
  <c r="N71" i="40"/>
  <c r="R70" i="40"/>
  <c r="S70" i="40" s="1"/>
  <c r="Q70" i="40"/>
  <c r="N70" i="40"/>
  <c r="R69" i="40"/>
  <c r="N69" i="40"/>
  <c r="R68" i="40"/>
  <c r="S68" i="40" s="1"/>
  <c r="Q68" i="40"/>
  <c r="N68" i="40"/>
  <c r="S67" i="40"/>
  <c r="R67" i="40"/>
  <c r="Q67" i="40"/>
  <c r="N67" i="40"/>
  <c r="R66" i="40"/>
  <c r="S66" i="40" s="1"/>
  <c r="Q66" i="40"/>
  <c r="N66" i="40"/>
  <c r="S65" i="40"/>
  <c r="R65" i="40"/>
  <c r="Q65" i="40"/>
  <c r="N65" i="40"/>
  <c r="R64" i="40"/>
  <c r="S64" i="40" s="1"/>
  <c r="Q64" i="40"/>
  <c r="N64" i="40"/>
  <c r="R63" i="40"/>
  <c r="N63" i="40"/>
  <c r="R62" i="40"/>
  <c r="R61" i="40"/>
  <c r="S61" i="40" s="1"/>
  <c r="Q61" i="40"/>
  <c r="N61" i="40"/>
  <c r="S60" i="40"/>
  <c r="R60" i="40"/>
  <c r="Q60" i="40"/>
  <c r="N60" i="40"/>
  <c r="R59" i="40"/>
  <c r="S59" i="40" s="1"/>
  <c r="Q59" i="40"/>
  <c r="N59" i="40"/>
  <c r="S58" i="40"/>
  <c r="R58" i="40"/>
  <c r="Q58" i="40"/>
  <c r="N58" i="40"/>
  <c r="R57" i="40"/>
  <c r="S57" i="40" s="1"/>
  <c r="Q57" i="40"/>
  <c r="N57" i="40"/>
  <c r="S56" i="40"/>
  <c r="R56" i="40"/>
  <c r="Q56" i="40"/>
  <c r="N56" i="40"/>
  <c r="R55" i="40"/>
  <c r="S55" i="40" s="1"/>
  <c r="Q55" i="40"/>
  <c r="N55" i="40"/>
  <c r="S54" i="40"/>
  <c r="R54" i="40"/>
  <c r="Q54" i="40"/>
  <c r="N54" i="40"/>
  <c r="R53" i="40"/>
  <c r="S53" i="40" s="1"/>
  <c r="Q53" i="40"/>
  <c r="N53" i="40"/>
  <c r="S52" i="40"/>
  <c r="R52" i="40"/>
  <c r="Q52" i="40"/>
  <c r="N52" i="40"/>
  <c r="R51" i="40"/>
  <c r="S51" i="40" s="1"/>
  <c r="Q51" i="40"/>
  <c r="N51" i="40"/>
  <c r="S50" i="40"/>
  <c r="R50" i="40"/>
  <c r="Q50" i="40"/>
  <c r="N50" i="40"/>
  <c r="R49" i="40"/>
  <c r="N49" i="40"/>
  <c r="S48" i="40"/>
  <c r="R48" i="40"/>
  <c r="Q48" i="40"/>
  <c r="N48" i="40"/>
  <c r="R47" i="40"/>
  <c r="S47" i="40" s="1"/>
  <c r="Q47" i="40"/>
  <c r="N47" i="40"/>
  <c r="R46" i="40"/>
  <c r="N46" i="40"/>
  <c r="R45" i="40"/>
  <c r="S45" i="40" s="1"/>
  <c r="Q45" i="40"/>
  <c r="N45" i="40"/>
  <c r="R44" i="40"/>
  <c r="N44" i="40"/>
  <c r="R43" i="40"/>
  <c r="S43" i="40" s="1"/>
  <c r="Q43" i="40"/>
  <c r="N43" i="40"/>
  <c r="S42" i="40"/>
  <c r="R42" i="40"/>
  <c r="Q42" i="40"/>
  <c r="N42" i="40"/>
  <c r="R41" i="40"/>
  <c r="N41" i="40"/>
  <c r="S40" i="40"/>
  <c r="R40" i="40"/>
  <c r="Q40" i="40"/>
  <c r="N40" i="40"/>
  <c r="R39" i="40"/>
  <c r="N39" i="40"/>
  <c r="S38" i="40"/>
  <c r="R38" i="40"/>
  <c r="Q38" i="40"/>
  <c r="N38" i="40"/>
  <c r="R37" i="40"/>
  <c r="S37" i="40" s="1"/>
  <c r="Q37" i="40"/>
  <c r="N37" i="40"/>
  <c r="S36" i="40"/>
  <c r="R36" i="40"/>
  <c r="Q36" i="40"/>
  <c r="N36" i="40"/>
  <c r="R35" i="40"/>
  <c r="S35" i="40" s="1"/>
  <c r="Q35" i="40"/>
  <c r="N35" i="40"/>
  <c r="S34" i="40"/>
  <c r="R34" i="40"/>
  <c r="Q34" i="40"/>
  <c r="N34" i="40"/>
  <c r="R33" i="40"/>
  <c r="S33" i="40" s="1"/>
  <c r="Q33" i="40"/>
  <c r="N33" i="40"/>
  <c r="S32" i="40"/>
  <c r="R32" i="40"/>
  <c r="Q32" i="40"/>
  <c r="N32" i="40"/>
  <c r="R31" i="40"/>
  <c r="S31" i="40" s="1"/>
  <c r="Q31" i="40"/>
  <c r="N31" i="40"/>
  <c r="R30" i="40"/>
  <c r="S29" i="40"/>
  <c r="R29" i="40"/>
  <c r="Q29" i="40"/>
  <c r="N29" i="40"/>
  <c r="R28" i="40"/>
  <c r="N28" i="40"/>
  <c r="S27" i="40"/>
  <c r="R27" i="40"/>
  <c r="Q27" i="40"/>
  <c r="N27" i="40"/>
  <c r="R26" i="40"/>
  <c r="S26" i="40" s="1"/>
  <c r="Q26" i="40"/>
  <c r="N26" i="40"/>
  <c r="Z103" i="40"/>
  <c r="S25" i="40"/>
  <c r="R25" i="40"/>
  <c r="Q25" i="40"/>
  <c r="N25" i="40"/>
  <c r="R24" i="40"/>
  <c r="S24" i="40" s="1"/>
  <c r="Q24" i="40"/>
  <c r="N24" i="40"/>
  <c r="R23" i="40"/>
  <c r="N23" i="40"/>
  <c r="R22" i="40"/>
  <c r="S22" i="40" s="1"/>
  <c r="Q22" i="40"/>
  <c r="N22" i="40"/>
  <c r="S21" i="40"/>
  <c r="R21" i="40"/>
  <c r="Q21" i="40"/>
  <c r="N21" i="40"/>
  <c r="R20" i="40"/>
  <c r="N20" i="40"/>
  <c r="S19" i="40"/>
  <c r="R19" i="40"/>
  <c r="Q19" i="40"/>
  <c r="N19" i="40"/>
  <c r="R18" i="40"/>
  <c r="S18" i="40" s="1"/>
  <c r="Q18" i="40"/>
  <c r="N18" i="40"/>
  <c r="S17" i="40"/>
  <c r="R17" i="40"/>
  <c r="Q17" i="40"/>
  <c r="N17" i="40"/>
  <c r="R16" i="40"/>
  <c r="S16" i="40" s="1"/>
  <c r="Q16" i="40"/>
  <c r="N16" i="40"/>
  <c r="S15" i="40"/>
  <c r="R15" i="40"/>
  <c r="Q15" i="40"/>
  <c r="N15" i="40"/>
  <c r="R14" i="40"/>
  <c r="R13" i="40"/>
  <c r="S13" i="40" s="1"/>
  <c r="Q13" i="40"/>
  <c r="N13" i="40"/>
  <c r="S12" i="40"/>
  <c r="R12" i="40"/>
  <c r="Q12" i="40"/>
  <c r="N12" i="40"/>
  <c r="R11" i="40"/>
  <c r="S11" i="40" s="1"/>
  <c r="Q11" i="40"/>
  <c r="N11" i="40"/>
  <c r="S10" i="40"/>
  <c r="R10" i="40"/>
  <c r="Q10" i="40"/>
  <c r="N10" i="40"/>
  <c r="R9" i="40"/>
  <c r="S9" i="40" s="1"/>
  <c r="Q9" i="40"/>
  <c r="N9" i="40"/>
  <c r="S8" i="40"/>
  <c r="R8" i="40"/>
  <c r="Q8" i="40"/>
  <c r="N8" i="40"/>
  <c r="N7" i="40"/>
  <c r="H6" i="40"/>
  <c r="I6" i="40" s="1"/>
  <c r="J6" i="40" s="1"/>
  <c r="K6" i="40" s="1"/>
  <c r="C6" i="40"/>
  <c r="D6" i="40" s="1"/>
  <c r="E6" i="40" s="1"/>
  <c r="F6" i="40" s="1"/>
  <c r="B6" i="40"/>
  <c r="AD5" i="42" l="1"/>
  <c r="AD6" i="42"/>
  <c r="AA6" i="41"/>
  <c r="AA5" i="41"/>
  <c r="L6" i="40"/>
  <c r="M6" i="40" s="1"/>
  <c r="N6" i="40" s="1"/>
  <c r="O6" i="40" s="1"/>
  <c r="P6" i="40" s="1"/>
  <c r="N4" i="40"/>
  <c r="AA103" i="40"/>
  <c r="R103" i="40"/>
  <c r="S103" i="40" s="1"/>
  <c r="AB103" i="40"/>
  <c r="AF102" i="39"/>
  <c r="AD102" i="39"/>
  <c r="AB102" i="39"/>
  <c r="AA102" i="39"/>
  <c r="Y102" i="39"/>
  <c r="AA101" i="39"/>
  <c r="Y101" i="39"/>
  <c r="AB100" i="39"/>
  <c r="AA100" i="39"/>
  <c r="Y100" i="39"/>
  <c r="AC99" i="39"/>
  <c r="AA99" i="39"/>
  <c r="Y99" i="39"/>
  <c r="AF98" i="39"/>
  <c r="AD98" i="39"/>
  <c r="AB98" i="39"/>
  <c r="AA98" i="39"/>
  <c r="Y98" i="39"/>
  <c r="AA97" i="39"/>
  <c r="Y97" i="39"/>
  <c r="AF96" i="39"/>
  <c r="AD96" i="39"/>
  <c r="AB96" i="39"/>
  <c r="AA96" i="39"/>
  <c r="Y96" i="39"/>
  <c r="AB95" i="39"/>
  <c r="AA95" i="39"/>
  <c r="Y95" i="39"/>
  <c r="AB94" i="39"/>
  <c r="AA94" i="39"/>
  <c r="Y94" i="39"/>
  <c r="AB93" i="39"/>
  <c r="AA93" i="39"/>
  <c r="Y93" i="39"/>
  <c r="AB92" i="39"/>
  <c r="AA92" i="39"/>
  <c r="Y92" i="39"/>
  <c r="AC91" i="39"/>
  <c r="AA91" i="39"/>
  <c r="Z91" i="39"/>
  <c r="AB91" i="39" s="1"/>
  <c r="Y91" i="39"/>
  <c r="AA90" i="39"/>
  <c r="Y90" i="39"/>
  <c r="AB89" i="39"/>
  <c r="Z89" i="39"/>
  <c r="AA89" i="39" s="1"/>
  <c r="Y89" i="39"/>
  <c r="AB88" i="39"/>
  <c r="AA88" i="39"/>
  <c r="Y88" i="39"/>
  <c r="AA87" i="39"/>
  <c r="Y87" i="39"/>
  <c r="AF86" i="39"/>
  <c r="AD86" i="39"/>
  <c r="AB86" i="39"/>
  <c r="AA86" i="39"/>
  <c r="Y86" i="39"/>
  <c r="AB85" i="39"/>
  <c r="AA85" i="39"/>
  <c r="Y85" i="39"/>
  <c r="AB84" i="39"/>
  <c r="AA84" i="39"/>
  <c r="Y84" i="39"/>
  <c r="AC83" i="39"/>
  <c r="AA83" i="39"/>
  <c r="Y83" i="39"/>
  <c r="AF82" i="39"/>
  <c r="AD82" i="39"/>
  <c r="AB82" i="39"/>
  <c r="AA82" i="39"/>
  <c r="Y82" i="39"/>
  <c r="AA81" i="39"/>
  <c r="Y81" i="39"/>
  <c r="AF80" i="39"/>
  <c r="AD80" i="39"/>
  <c r="AB80" i="39"/>
  <c r="AA80" i="39"/>
  <c r="Y80" i="39"/>
  <c r="AB79" i="39"/>
  <c r="AA79" i="39"/>
  <c r="Y79" i="39"/>
  <c r="AB78" i="39"/>
  <c r="AA78" i="39"/>
  <c r="Y78" i="39"/>
  <c r="AB77" i="39"/>
  <c r="AA77" i="39"/>
  <c r="Y77" i="39"/>
  <c r="AB76" i="39"/>
  <c r="AA76" i="39"/>
  <c r="Y76" i="39"/>
  <c r="AB75" i="39"/>
  <c r="AA75" i="39"/>
  <c r="Y75" i="39"/>
  <c r="AB74" i="39"/>
  <c r="AA74" i="39"/>
  <c r="Y74" i="39"/>
  <c r="AC73" i="39"/>
  <c r="AA73" i="39"/>
  <c r="Y73" i="39"/>
  <c r="AB72" i="39"/>
  <c r="AA72" i="39"/>
  <c r="Y72" i="39"/>
  <c r="AA71" i="39"/>
  <c r="Y71" i="39"/>
  <c r="AB70" i="39"/>
  <c r="AA70" i="39"/>
  <c r="Y70" i="39"/>
  <c r="AB69" i="39"/>
  <c r="AA69" i="39"/>
  <c r="Y69" i="39"/>
  <c r="AB68" i="39"/>
  <c r="AA68" i="39"/>
  <c r="Y68" i="39"/>
  <c r="AB67" i="39"/>
  <c r="AA67" i="39"/>
  <c r="Y67" i="39"/>
  <c r="AB66" i="39"/>
  <c r="AA66" i="39"/>
  <c r="Y66" i="39"/>
  <c r="AA65" i="39"/>
  <c r="AC65" i="39" s="1"/>
  <c r="Y65" i="39"/>
  <c r="AF64" i="39"/>
  <c r="AD64" i="39"/>
  <c r="AB64" i="39"/>
  <c r="AA64" i="39"/>
  <c r="Y64" i="39"/>
  <c r="AC63" i="39"/>
  <c r="AA63" i="39"/>
  <c r="Y63" i="39"/>
  <c r="AF62" i="39"/>
  <c r="AD62" i="39"/>
  <c r="AB62" i="39"/>
  <c r="AA62" i="39"/>
  <c r="Y62" i="39"/>
  <c r="AA61" i="39"/>
  <c r="AC61" i="39" s="1"/>
  <c r="Y61" i="39"/>
  <c r="AF60" i="39"/>
  <c r="AD60" i="39"/>
  <c r="AB60" i="39"/>
  <c r="AA60" i="39"/>
  <c r="Y60" i="39"/>
  <c r="AC59" i="39"/>
  <c r="AA59" i="39"/>
  <c r="Y59" i="39"/>
  <c r="AB58" i="39"/>
  <c r="AA58" i="39"/>
  <c r="Y58" i="39"/>
  <c r="AA57" i="39"/>
  <c r="AC57" i="39" s="1"/>
  <c r="Y57" i="39"/>
  <c r="AB56" i="39"/>
  <c r="AA56" i="39"/>
  <c r="Y56" i="39"/>
  <c r="AC55" i="39"/>
  <c r="AA55" i="39"/>
  <c r="Y55" i="39"/>
  <c r="AB54" i="39"/>
  <c r="AA54" i="39"/>
  <c r="Y54" i="39"/>
  <c r="AA53" i="39"/>
  <c r="AC53" i="39" s="1"/>
  <c r="Y53" i="39"/>
  <c r="AB52" i="39"/>
  <c r="AA52" i="39"/>
  <c r="Y52" i="39"/>
  <c r="AC51" i="39"/>
  <c r="AA51" i="39"/>
  <c r="Y51" i="39"/>
  <c r="AA50" i="39"/>
  <c r="Y50" i="39"/>
  <c r="AB49" i="39"/>
  <c r="AA49" i="39"/>
  <c r="Y49" i="39"/>
  <c r="AA48" i="39"/>
  <c r="Y48" i="39"/>
  <c r="AB47" i="39"/>
  <c r="AA47" i="39"/>
  <c r="Y47" i="39"/>
  <c r="AA46" i="39"/>
  <c r="Y46" i="39"/>
  <c r="AB45" i="39"/>
  <c r="AA45" i="39"/>
  <c r="Y45" i="39"/>
  <c r="AB44" i="39"/>
  <c r="AA44" i="39"/>
  <c r="Y44" i="39"/>
  <c r="AB43" i="39"/>
  <c r="AA43" i="39"/>
  <c r="Y43" i="39"/>
  <c r="AA42" i="39"/>
  <c r="Y42" i="39"/>
  <c r="AB41" i="39"/>
  <c r="AA41" i="39"/>
  <c r="Y41" i="39"/>
  <c r="AB40" i="39"/>
  <c r="AA40" i="39"/>
  <c r="Y40" i="39"/>
  <c r="AF39" i="39"/>
  <c r="AD39" i="39"/>
  <c r="AB39" i="39"/>
  <c r="AA39" i="39"/>
  <c r="Y39" i="39"/>
  <c r="AA38" i="39"/>
  <c r="Y38" i="39"/>
  <c r="AB37" i="39"/>
  <c r="AA37" i="39"/>
  <c r="Y37" i="39"/>
  <c r="AB36" i="39"/>
  <c r="AA36" i="39"/>
  <c r="Y36" i="39"/>
  <c r="AB35" i="39"/>
  <c r="AA35" i="39"/>
  <c r="Y35" i="39"/>
  <c r="AA34" i="39"/>
  <c r="Y34" i="39"/>
  <c r="AB33" i="39"/>
  <c r="AA33" i="39"/>
  <c r="Y33" i="39"/>
  <c r="AB32" i="39"/>
  <c r="AA32" i="39"/>
  <c r="Y32" i="39"/>
  <c r="AB31" i="39"/>
  <c r="AA31" i="39"/>
  <c r="Y31" i="39"/>
  <c r="AB30" i="39"/>
  <c r="AA30" i="39"/>
  <c r="Y30" i="39"/>
  <c r="AB29" i="39"/>
  <c r="AA29" i="39"/>
  <c r="Y29" i="39"/>
  <c r="AA28" i="39"/>
  <c r="Y28" i="39"/>
  <c r="AB27" i="39"/>
  <c r="AA27" i="39"/>
  <c r="Y27" i="39"/>
  <c r="AA26" i="39"/>
  <c r="Y26" i="39"/>
  <c r="Z25" i="39"/>
  <c r="Y25" i="39"/>
  <c r="AB24" i="39"/>
  <c r="AA24" i="39"/>
  <c r="Y24" i="39"/>
  <c r="AB23" i="39"/>
  <c r="AA23" i="39"/>
  <c r="Y23" i="39"/>
  <c r="AB22" i="39"/>
  <c r="AA22" i="39"/>
  <c r="Y22" i="39"/>
  <c r="AB21" i="39"/>
  <c r="AA21" i="39"/>
  <c r="Y21" i="39"/>
  <c r="AF20" i="39"/>
  <c r="AD20" i="39"/>
  <c r="AB20" i="39"/>
  <c r="AA20" i="39"/>
  <c r="Y20" i="39"/>
  <c r="AA19" i="39"/>
  <c r="Y19" i="39"/>
  <c r="AB18" i="39"/>
  <c r="AA18" i="39"/>
  <c r="Y18" i="39"/>
  <c r="AA17" i="39"/>
  <c r="Y17" i="39"/>
  <c r="AF16" i="39"/>
  <c r="AD16" i="39"/>
  <c r="AB16" i="39"/>
  <c r="AA16" i="39"/>
  <c r="Y16" i="39"/>
  <c r="AA15" i="39"/>
  <c r="Y15" i="39"/>
  <c r="AF14" i="39"/>
  <c r="AD14" i="39"/>
  <c r="AB14" i="39"/>
  <c r="AA14" i="39"/>
  <c r="Y14" i="39"/>
  <c r="AA13" i="39"/>
  <c r="AC13" i="39" s="1"/>
  <c r="Y13" i="39"/>
  <c r="AB12" i="39"/>
  <c r="AA12" i="39"/>
  <c r="Y12" i="39"/>
  <c r="AA11" i="39"/>
  <c r="Y11" i="39"/>
  <c r="AF10" i="39"/>
  <c r="AD10" i="39"/>
  <c r="AB10" i="39"/>
  <c r="AA10" i="39"/>
  <c r="Y10" i="39"/>
  <c r="AA9" i="39"/>
  <c r="Y9" i="39"/>
  <c r="AB8" i="39"/>
  <c r="AA8" i="39"/>
  <c r="Y8" i="39"/>
  <c r="AB7" i="39"/>
  <c r="AA7" i="39"/>
  <c r="AF7" i="39" s="1"/>
  <c r="Y7" i="39"/>
  <c r="AB6" i="41" l="1"/>
  <c r="AC6" i="41" s="1"/>
  <c r="AF5" i="41"/>
  <c r="AB5" i="41"/>
  <c r="Q5" i="40"/>
  <c r="Q6" i="40"/>
  <c r="R6" i="40" s="1"/>
  <c r="AC7" i="39"/>
  <c r="AE7" i="39"/>
  <c r="AC9" i="39"/>
  <c r="AE9" i="39"/>
  <c r="AF9" i="39" s="1"/>
  <c r="AC11" i="39"/>
  <c r="AE11" i="39" s="1"/>
  <c r="AF11" i="39" s="1"/>
  <c r="AE13" i="39"/>
  <c r="AC15" i="39"/>
  <c r="AE15" i="39" s="1"/>
  <c r="AF15" i="39" s="1"/>
  <c r="AD7" i="39"/>
  <c r="AC8" i="39"/>
  <c r="AD8" i="39" s="1"/>
  <c r="AB9" i="39"/>
  <c r="AD9" i="39"/>
  <c r="AC10" i="39"/>
  <c r="AE10" i="39" s="1"/>
  <c r="AB11" i="39"/>
  <c r="AD11" i="39"/>
  <c r="AC12" i="39"/>
  <c r="AD12" i="39" s="1"/>
  <c r="AB13" i="39"/>
  <c r="AD13" i="39"/>
  <c r="AF13" i="39"/>
  <c r="AC14" i="39"/>
  <c r="AE14" i="39" s="1"/>
  <c r="AB15" i="39"/>
  <c r="AD15" i="39"/>
  <c r="AC16" i="39"/>
  <c r="AE16" i="39" s="1"/>
  <c r="AB17" i="39"/>
  <c r="AC18" i="39"/>
  <c r="AD18" i="39" s="1"/>
  <c r="AB19" i="39"/>
  <c r="AC20" i="39"/>
  <c r="AE20" i="39" s="1"/>
  <c r="AD21" i="39"/>
  <c r="AF21" i="39"/>
  <c r="AC22" i="39"/>
  <c r="AD22" i="39" s="1"/>
  <c r="AD23" i="39"/>
  <c r="AF23" i="39"/>
  <c r="AC24" i="39"/>
  <c r="AD24" i="39" s="1"/>
  <c r="AA25" i="39"/>
  <c r="AB26" i="39"/>
  <c r="AC27" i="39"/>
  <c r="AD27" i="39" s="1"/>
  <c r="AB28" i="39"/>
  <c r="AC29" i="39"/>
  <c r="AD29" i="39" s="1"/>
  <c r="AD30" i="39"/>
  <c r="AF30" i="39"/>
  <c r="AC31" i="39"/>
  <c r="AD31" i="39" s="1"/>
  <c r="AD32" i="39"/>
  <c r="AF32" i="39"/>
  <c r="AC33" i="39"/>
  <c r="AD33" i="39" s="1"/>
  <c r="AB34" i="39"/>
  <c r="AC35" i="39"/>
  <c r="AD35" i="39" s="1"/>
  <c r="AD36" i="39"/>
  <c r="AF36" i="39"/>
  <c r="AC37" i="39"/>
  <c r="AD37" i="39" s="1"/>
  <c r="AB38" i="39"/>
  <c r="AC39" i="39"/>
  <c r="AE39" i="39" s="1"/>
  <c r="AD40" i="39"/>
  <c r="AF40" i="39"/>
  <c r="AC41" i="39"/>
  <c r="AD41" i="39" s="1"/>
  <c r="AB42" i="39"/>
  <c r="AC43" i="39"/>
  <c r="AD43" i="39" s="1"/>
  <c r="AD44" i="39"/>
  <c r="AF44" i="39"/>
  <c r="AC45" i="39"/>
  <c r="AD45" i="39" s="1"/>
  <c r="AB46" i="39"/>
  <c r="AC47" i="39"/>
  <c r="AD47" i="39" s="1"/>
  <c r="AB48" i="39"/>
  <c r="AC49" i="39"/>
  <c r="AD49" i="39" s="1"/>
  <c r="AB50" i="39"/>
  <c r="AD51" i="39"/>
  <c r="AB51" i="39"/>
  <c r="AE51" i="39"/>
  <c r="AF51" i="39" s="1"/>
  <c r="AD55" i="39"/>
  <c r="AB55" i="39"/>
  <c r="AE55" i="39"/>
  <c r="AF55" i="39" s="1"/>
  <c r="AD59" i="39"/>
  <c r="AB59" i="39"/>
  <c r="AE59" i="39"/>
  <c r="AF59" i="39" s="1"/>
  <c r="AD63" i="39"/>
  <c r="AB63" i="39"/>
  <c r="AE63" i="39"/>
  <c r="AF63" i="39" s="1"/>
  <c r="AB81" i="39"/>
  <c r="AC81" i="39"/>
  <c r="AE81" i="39" s="1"/>
  <c r="AF81" i="39" s="1"/>
  <c r="AC17" i="39"/>
  <c r="AD17" i="39" s="1"/>
  <c r="AC19" i="39"/>
  <c r="AD19" i="39" s="1"/>
  <c r="AC21" i="39"/>
  <c r="AE21" i="39" s="1"/>
  <c r="AC23" i="39"/>
  <c r="AE23" i="39" s="1"/>
  <c r="AC26" i="39"/>
  <c r="AE26" i="39" s="1"/>
  <c r="AF26" i="39" s="1"/>
  <c r="AC28" i="39"/>
  <c r="AE28" i="39" s="1"/>
  <c r="AF28" i="39" s="1"/>
  <c r="AC30" i="39"/>
  <c r="AE30" i="39" s="1"/>
  <c r="AC32" i="39"/>
  <c r="AE32" i="39" s="1"/>
  <c r="AC34" i="39"/>
  <c r="AE34" i="39" s="1"/>
  <c r="AF34" i="39" s="1"/>
  <c r="AC36" i="39"/>
  <c r="AE36" i="39" s="1"/>
  <c r="AC38" i="39"/>
  <c r="AE38" i="39" s="1"/>
  <c r="AF38" i="39" s="1"/>
  <c r="AC40" i="39"/>
  <c r="AE40" i="39" s="1"/>
  <c r="AC42" i="39"/>
  <c r="AE42" i="39" s="1"/>
  <c r="AF42" i="39" s="1"/>
  <c r="AC44" i="39"/>
  <c r="AE44" i="39" s="1"/>
  <c r="AC46" i="39"/>
  <c r="AE46" i="39" s="1"/>
  <c r="AF46" i="39" s="1"/>
  <c r="AC48" i="39"/>
  <c r="AD48" i="39" s="1"/>
  <c r="AC50" i="39"/>
  <c r="AE50" i="39" s="1"/>
  <c r="AF50" i="39" s="1"/>
  <c r="AD50" i="39"/>
  <c r="AD53" i="39"/>
  <c r="AB53" i="39"/>
  <c r="AE53" i="39"/>
  <c r="AF53" i="39" s="1"/>
  <c r="AD57" i="39"/>
  <c r="AB57" i="39"/>
  <c r="AE57" i="39"/>
  <c r="AF57" i="39" s="1"/>
  <c r="AD61" i="39"/>
  <c r="AB61" i="39"/>
  <c r="AE61" i="39"/>
  <c r="AF61" i="39" s="1"/>
  <c r="AD65" i="39"/>
  <c r="AB65" i="39"/>
  <c r="AE65" i="39"/>
  <c r="AF65" i="39" s="1"/>
  <c r="AF67" i="39"/>
  <c r="AD67" i="39"/>
  <c r="AC67" i="39"/>
  <c r="AE67" i="39" s="1"/>
  <c r="AF69" i="39"/>
  <c r="AD69" i="39"/>
  <c r="AE69" i="39"/>
  <c r="AC69" i="39"/>
  <c r="AB71" i="39"/>
  <c r="AC71" i="39"/>
  <c r="AD71" i="39" s="1"/>
  <c r="AF75" i="39"/>
  <c r="AD75" i="39"/>
  <c r="AE75" i="39"/>
  <c r="AC75" i="39"/>
  <c r="AF77" i="39"/>
  <c r="AD77" i="39"/>
  <c r="AE77" i="39"/>
  <c r="AC77" i="39"/>
  <c r="AF79" i="39"/>
  <c r="AD79" i="39"/>
  <c r="AE79" i="39"/>
  <c r="AC79" i="39"/>
  <c r="AF85" i="39"/>
  <c r="AD85" i="39"/>
  <c r="AC85" i="39"/>
  <c r="AB87" i="39"/>
  <c r="AB90" i="39"/>
  <c r="AF93" i="39"/>
  <c r="AD93" i="39"/>
  <c r="AC93" i="39"/>
  <c r="AF95" i="39"/>
  <c r="AD95" i="39"/>
  <c r="AC95" i="39"/>
  <c r="AB97" i="39"/>
  <c r="AB101" i="39"/>
  <c r="AC52" i="39"/>
  <c r="AD52" i="39" s="1"/>
  <c r="AC54" i="39"/>
  <c r="AD54" i="39" s="1"/>
  <c r="AC56" i="39"/>
  <c r="AD56" i="39" s="1"/>
  <c r="AC58" i="39"/>
  <c r="AD58" i="39" s="1"/>
  <c r="AC60" i="39"/>
  <c r="AE60" i="39" s="1"/>
  <c r="AC62" i="39"/>
  <c r="AE62" i="39" s="1"/>
  <c r="AC64" i="39"/>
  <c r="AE64" i="39" s="1"/>
  <c r="AE66" i="39"/>
  <c r="AF66" i="39" s="1"/>
  <c r="AC66" i="39"/>
  <c r="AD66" i="39"/>
  <c r="AD73" i="39"/>
  <c r="AB73" i="39"/>
  <c r="AE73" i="39"/>
  <c r="AF73" i="39" s="1"/>
  <c r="AD83" i="39"/>
  <c r="AB83" i="39"/>
  <c r="AE83" i="39"/>
  <c r="AF83" i="39" s="1"/>
  <c r="AE85" i="39"/>
  <c r="AC87" i="39"/>
  <c r="AD87" i="39" s="1"/>
  <c r="AC89" i="39"/>
  <c r="AE89" i="39" s="1"/>
  <c r="AF89" i="39" s="1"/>
  <c r="AC90" i="39"/>
  <c r="AD90" i="39" s="1"/>
  <c r="AD91" i="39"/>
  <c r="AE91" i="39"/>
  <c r="AF91" i="39" s="1"/>
  <c r="AE93" i="39"/>
  <c r="AE95" i="39"/>
  <c r="AC97" i="39"/>
  <c r="AD97" i="39" s="1"/>
  <c r="AF99" i="39"/>
  <c r="AD99" i="39"/>
  <c r="AB99" i="39"/>
  <c r="AE99" i="39"/>
  <c r="AC101" i="39"/>
  <c r="AD101" i="39" s="1"/>
  <c r="AC68" i="39"/>
  <c r="AD68" i="39" s="1"/>
  <c r="AC70" i="39"/>
  <c r="AD70" i="39" s="1"/>
  <c r="AC72" i="39"/>
  <c r="AD72" i="39" s="1"/>
  <c r="AC74" i="39"/>
  <c r="AD74" i="39" s="1"/>
  <c r="AC76" i="39"/>
  <c r="AD76" i="39" s="1"/>
  <c r="AC78" i="39"/>
  <c r="AD78" i="39" s="1"/>
  <c r="AC80" i="39"/>
  <c r="AE80" i="39" s="1"/>
  <c r="AC82" i="39"/>
  <c r="AE82" i="39" s="1"/>
  <c r="AC84" i="39"/>
  <c r="AD84" i="39" s="1"/>
  <c r="AC86" i="39"/>
  <c r="AE86" i="39" s="1"/>
  <c r="AC88" i="39"/>
  <c r="AD88" i="39" s="1"/>
  <c r="AC92" i="39"/>
  <c r="AD92" i="39" s="1"/>
  <c r="AC94" i="39"/>
  <c r="AD94" i="39" s="1"/>
  <c r="AC96" i="39"/>
  <c r="AE96" i="39" s="1"/>
  <c r="AC98" i="39"/>
  <c r="AE98" i="39" s="1"/>
  <c r="AC100" i="39"/>
  <c r="AD100" i="39" s="1"/>
  <c r="AC102" i="39"/>
  <c r="AE102" i="39" s="1"/>
  <c r="AD6" i="41" l="1"/>
  <c r="AD5" i="41"/>
  <c r="AE103" i="40"/>
  <c r="AF103" i="40" s="1"/>
  <c r="S6" i="40"/>
  <c r="T6" i="40" s="1"/>
  <c r="S5" i="40"/>
  <c r="AC103" i="40"/>
  <c r="AD103" i="40" s="1"/>
  <c r="AE100" i="39"/>
  <c r="AF100" i="39" s="1"/>
  <c r="AE94" i="39"/>
  <c r="AF94" i="39" s="1"/>
  <c r="AE92" i="39"/>
  <c r="AF92" i="39" s="1"/>
  <c r="AE76" i="39"/>
  <c r="AF76" i="39" s="1"/>
  <c r="AE70" i="39"/>
  <c r="AF70" i="39" s="1"/>
  <c r="AE97" i="39"/>
  <c r="AF97" i="39" s="1"/>
  <c r="AE90" i="39"/>
  <c r="AF90" i="39" s="1"/>
  <c r="AE88" i="39"/>
  <c r="AF88" i="39" s="1"/>
  <c r="AE58" i="39"/>
  <c r="AF58" i="39" s="1"/>
  <c r="AE56" i="39"/>
  <c r="AF56" i="39" s="1"/>
  <c r="AD42" i="39"/>
  <c r="AD34" i="39"/>
  <c r="AD28" i="39"/>
  <c r="AD26" i="39"/>
  <c r="AE25" i="39"/>
  <c r="AF25" i="39" s="1"/>
  <c r="AC25" i="39"/>
  <c r="AD25" i="39" s="1"/>
  <c r="AE48" i="39"/>
  <c r="AF48" i="39" s="1"/>
  <c r="AE43" i="39"/>
  <c r="AF43" i="39" s="1"/>
  <c r="AE35" i="39"/>
  <c r="AF35" i="39" s="1"/>
  <c r="AE27" i="39"/>
  <c r="AF27" i="39" s="1"/>
  <c r="AB25" i="39"/>
  <c r="AE17" i="39"/>
  <c r="AF17" i="39" s="1"/>
  <c r="AE71" i="39"/>
  <c r="AF71" i="39" s="1"/>
  <c r="AE47" i="39"/>
  <c r="AF47" i="39" s="1"/>
  <c r="AE31" i="39"/>
  <c r="AF31" i="39" s="1"/>
  <c r="AE22" i="39"/>
  <c r="AF22" i="39" s="1"/>
  <c r="AE19" i="39"/>
  <c r="AF19" i="39" s="1"/>
  <c r="AD89" i="39"/>
  <c r="AE84" i="39"/>
  <c r="AF84" i="39" s="1"/>
  <c r="AE78" i="39"/>
  <c r="AF78" i="39" s="1"/>
  <c r="AE74" i="39"/>
  <c r="AF74" i="39" s="1"/>
  <c r="AE68" i="39"/>
  <c r="AF68" i="39" s="1"/>
  <c r="AE101" i="39"/>
  <c r="AF101" i="39" s="1"/>
  <c r="AE87" i="39"/>
  <c r="AF87" i="39" s="1"/>
  <c r="AE54" i="39"/>
  <c r="AF54" i="39" s="1"/>
  <c r="AD81" i="39"/>
  <c r="AE72" i="39"/>
  <c r="AF72" i="39" s="1"/>
  <c r="AE52" i="39"/>
  <c r="AF52" i="39" s="1"/>
  <c r="AD46" i="39"/>
  <c r="AD38" i="39"/>
  <c r="AE49" i="39"/>
  <c r="AF49" i="39" s="1"/>
  <c r="AE45" i="39"/>
  <c r="AF45" i="39" s="1"/>
  <c r="AE37" i="39"/>
  <c r="AF37" i="39" s="1"/>
  <c r="AE18" i="39"/>
  <c r="AF18" i="39" s="1"/>
  <c r="AE41" i="39"/>
  <c r="AF41" i="39" s="1"/>
  <c r="AE33" i="39"/>
  <c r="AF33" i="39" s="1"/>
  <c r="AE29" i="39"/>
  <c r="AF29" i="39" s="1"/>
  <c r="AE24" i="39"/>
  <c r="AF24" i="39" s="1"/>
  <c r="AE12" i="39"/>
  <c r="AF12" i="39" s="1"/>
  <c r="AE8" i="39"/>
  <c r="AF8" i="39" s="1"/>
  <c r="U6" i="40" l="1"/>
  <c r="V6" i="40" s="1"/>
  <c r="U5" i="40"/>
  <c r="AC103" i="39"/>
  <c r="X103" i="39"/>
  <c r="Y103" i="39" s="1"/>
  <c r="W103" i="39"/>
  <c r="V103" i="39"/>
  <c r="T103" i="39"/>
  <c r="U103" i="39" s="1"/>
  <c r="P103" i="39"/>
  <c r="Q103" i="39" s="1"/>
  <c r="O103" i="39"/>
  <c r="M103" i="39"/>
  <c r="L103" i="39"/>
  <c r="K103" i="39"/>
  <c r="H103" i="39"/>
  <c r="N103" i="39" s="1"/>
  <c r="R102" i="39"/>
  <c r="S102" i="39" s="1"/>
  <c r="Q102" i="39"/>
  <c r="N102" i="39"/>
  <c r="R101" i="39"/>
  <c r="S101" i="39" s="1"/>
  <c r="Q101" i="39"/>
  <c r="N101" i="39"/>
  <c r="R100" i="39"/>
  <c r="S100" i="39" s="1"/>
  <c r="Q100" i="39"/>
  <c r="N100" i="39"/>
  <c r="R99" i="39"/>
  <c r="N99" i="39"/>
  <c r="R98" i="39"/>
  <c r="S98" i="39" s="1"/>
  <c r="Q98" i="39"/>
  <c r="N98" i="39"/>
  <c r="R97" i="39"/>
  <c r="S97" i="39" s="1"/>
  <c r="Q97" i="39"/>
  <c r="N97" i="39"/>
  <c r="R96" i="39"/>
  <c r="S96" i="39" s="1"/>
  <c r="Q96" i="39"/>
  <c r="N96" i="39"/>
  <c r="R95" i="39"/>
  <c r="N95" i="39"/>
  <c r="R94" i="39"/>
  <c r="S94" i="39" s="1"/>
  <c r="Q94" i="39"/>
  <c r="N94" i="39"/>
  <c r="R93" i="39"/>
  <c r="N93" i="39"/>
  <c r="R92" i="39"/>
  <c r="S92" i="39" s="1"/>
  <c r="Q92" i="39"/>
  <c r="N92" i="39"/>
  <c r="R91" i="39"/>
  <c r="N91" i="39"/>
  <c r="S90" i="39"/>
  <c r="R90" i="39"/>
  <c r="Q90" i="39"/>
  <c r="N90" i="39"/>
  <c r="R89" i="39"/>
  <c r="S89" i="39" s="1"/>
  <c r="Q89" i="39"/>
  <c r="N89" i="39"/>
  <c r="R88" i="39"/>
  <c r="S88" i="39" s="1"/>
  <c r="Q88" i="39"/>
  <c r="N88" i="39"/>
  <c r="R87" i="39"/>
  <c r="S87" i="39" s="1"/>
  <c r="Q87" i="39"/>
  <c r="N87" i="39"/>
  <c r="R86" i="39"/>
  <c r="N86" i="39"/>
  <c r="R85" i="39"/>
  <c r="N85" i="39"/>
  <c r="R84" i="39"/>
  <c r="S84" i="39" s="1"/>
  <c r="Q84" i="39"/>
  <c r="N84" i="39"/>
  <c r="R83" i="39"/>
  <c r="S83" i="39" s="1"/>
  <c r="Q83" i="39"/>
  <c r="N83" i="39"/>
  <c r="R82" i="39"/>
  <c r="S82" i="39" s="1"/>
  <c r="Q82" i="39"/>
  <c r="N82" i="39"/>
  <c r="R81" i="39"/>
  <c r="S81" i="39" s="1"/>
  <c r="Q81" i="39"/>
  <c r="N81" i="39"/>
  <c r="R80" i="39"/>
  <c r="N80" i="39"/>
  <c r="R79" i="39"/>
  <c r="S78" i="39"/>
  <c r="R78" i="39"/>
  <c r="Q78" i="39"/>
  <c r="N78" i="39"/>
  <c r="R77" i="39"/>
  <c r="N77" i="39"/>
  <c r="R76" i="39"/>
  <c r="N76" i="39"/>
  <c r="S75" i="39"/>
  <c r="R75" i="39"/>
  <c r="Q75" i="39"/>
  <c r="N75" i="39"/>
  <c r="S74" i="39"/>
  <c r="R74" i="39"/>
  <c r="Q74" i="39"/>
  <c r="N74" i="39"/>
  <c r="S73" i="39"/>
  <c r="R73" i="39"/>
  <c r="Q73" i="39"/>
  <c r="N73" i="39"/>
  <c r="S72" i="39"/>
  <c r="R72" i="39"/>
  <c r="Q72" i="39"/>
  <c r="N72" i="39"/>
  <c r="S71" i="39"/>
  <c r="R71" i="39"/>
  <c r="Q71" i="39"/>
  <c r="N71" i="39"/>
  <c r="S70" i="39"/>
  <c r="R70" i="39"/>
  <c r="Q70" i="39"/>
  <c r="N70" i="39"/>
  <c r="R69" i="39"/>
  <c r="N69" i="39"/>
  <c r="S68" i="39"/>
  <c r="R68" i="39"/>
  <c r="Q68" i="39"/>
  <c r="N68" i="39"/>
  <c r="S67" i="39"/>
  <c r="R67" i="39"/>
  <c r="Q67" i="39"/>
  <c r="N67" i="39"/>
  <c r="S66" i="39"/>
  <c r="R66" i="39"/>
  <c r="Q66" i="39"/>
  <c r="N66" i="39"/>
  <c r="S65" i="39"/>
  <c r="R65" i="39"/>
  <c r="Q65" i="39"/>
  <c r="N65" i="39"/>
  <c r="S64" i="39"/>
  <c r="R64" i="39"/>
  <c r="Q64" i="39"/>
  <c r="N64" i="39"/>
  <c r="R63" i="39"/>
  <c r="N63" i="39"/>
  <c r="R62" i="39"/>
  <c r="R61" i="39"/>
  <c r="S61" i="39" s="1"/>
  <c r="Q61" i="39"/>
  <c r="N61" i="39"/>
  <c r="R60" i="39"/>
  <c r="S60" i="39" s="1"/>
  <c r="Q60" i="39"/>
  <c r="N60" i="39"/>
  <c r="R59" i="39"/>
  <c r="S59" i="39" s="1"/>
  <c r="Q59" i="39"/>
  <c r="N59" i="39"/>
  <c r="R58" i="39"/>
  <c r="S58" i="39" s="1"/>
  <c r="Q58" i="39"/>
  <c r="N58" i="39"/>
  <c r="R57" i="39"/>
  <c r="S57" i="39" s="1"/>
  <c r="Q57" i="39"/>
  <c r="N57" i="39"/>
  <c r="R56" i="39"/>
  <c r="S56" i="39" s="1"/>
  <c r="Q56" i="39"/>
  <c r="N56" i="39"/>
  <c r="R55" i="39"/>
  <c r="S55" i="39" s="1"/>
  <c r="Q55" i="39"/>
  <c r="N55" i="39"/>
  <c r="R54" i="39"/>
  <c r="S54" i="39" s="1"/>
  <c r="Q54" i="39"/>
  <c r="N54" i="39"/>
  <c r="R53" i="39"/>
  <c r="S53" i="39" s="1"/>
  <c r="Q53" i="39"/>
  <c r="N53" i="39"/>
  <c r="R52" i="39"/>
  <c r="S52" i="39" s="1"/>
  <c r="Q52" i="39"/>
  <c r="N52" i="39"/>
  <c r="R51" i="39"/>
  <c r="S51" i="39" s="1"/>
  <c r="Q51" i="39"/>
  <c r="N51" i="39"/>
  <c r="R50" i="39"/>
  <c r="S50" i="39" s="1"/>
  <c r="Q50" i="39"/>
  <c r="N50" i="39"/>
  <c r="R49" i="39"/>
  <c r="N49" i="39"/>
  <c r="R48" i="39"/>
  <c r="S48" i="39" s="1"/>
  <c r="Q48" i="39"/>
  <c r="N48" i="39"/>
  <c r="R47" i="39"/>
  <c r="S47" i="39" s="1"/>
  <c r="Q47" i="39"/>
  <c r="N47" i="39"/>
  <c r="R46" i="39"/>
  <c r="N46" i="39"/>
  <c r="R45" i="39"/>
  <c r="S45" i="39" s="1"/>
  <c r="Q45" i="39"/>
  <c r="N45" i="39"/>
  <c r="R44" i="39"/>
  <c r="N44" i="39"/>
  <c r="R43" i="39"/>
  <c r="S43" i="39" s="1"/>
  <c r="Q43" i="39"/>
  <c r="N43" i="39"/>
  <c r="R42" i="39"/>
  <c r="S42" i="39" s="1"/>
  <c r="Q42" i="39"/>
  <c r="N42" i="39"/>
  <c r="R41" i="39"/>
  <c r="N41" i="39"/>
  <c r="R40" i="39"/>
  <c r="S40" i="39" s="1"/>
  <c r="Q40" i="39"/>
  <c r="N40" i="39"/>
  <c r="R39" i="39"/>
  <c r="N39" i="39"/>
  <c r="R38" i="39"/>
  <c r="S38" i="39" s="1"/>
  <c r="Q38" i="39"/>
  <c r="N38" i="39"/>
  <c r="R37" i="39"/>
  <c r="S37" i="39" s="1"/>
  <c r="Q37" i="39"/>
  <c r="N37" i="39"/>
  <c r="R36" i="39"/>
  <c r="S36" i="39" s="1"/>
  <c r="Q36" i="39"/>
  <c r="N36" i="39"/>
  <c r="R35" i="39"/>
  <c r="S35" i="39" s="1"/>
  <c r="Q35" i="39"/>
  <c r="N35" i="39"/>
  <c r="R34" i="39"/>
  <c r="S34" i="39" s="1"/>
  <c r="Q34" i="39"/>
  <c r="N34" i="39"/>
  <c r="R33" i="39"/>
  <c r="S33" i="39" s="1"/>
  <c r="Q33" i="39"/>
  <c r="N33" i="39"/>
  <c r="R32" i="39"/>
  <c r="S32" i="39" s="1"/>
  <c r="Q32" i="39"/>
  <c r="N32" i="39"/>
  <c r="R31" i="39"/>
  <c r="S31" i="39" s="1"/>
  <c r="Q31" i="39"/>
  <c r="N31" i="39"/>
  <c r="R30" i="39"/>
  <c r="S29" i="39"/>
  <c r="R29" i="39"/>
  <c r="Q29" i="39"/>
  <c r="N29" i="39"/>
  <c r="R28" i="39"/>
  <c r="N28" i="39"/>
  <c r="S27" i="39"/>
  <c r="R27" i="39"/>
  <c r="Q27" i="39"/>
  <c r="N27" i="39"/>
  <c r="S26" i="39"/>
  <c r="R26" i="39"/>
  <c r="Q26" i="39"/>
  <c r="N26" i="39"/>
  <c r="Z103" i="39"/>
  <c r="R25" i="39"/>
  <c r="S25" i="39" s="1"/>
  <c r="Q25" i="39"/>
  <c r="N25" i="39"/>
  <c r="S24" i="39"/>
  <c r="R24" i="39"/>
  <c r="Q24" i="39"/>
  <c r="N24" i="39"/>
  <c r="R23" i="39"/>
  <c r="N23" i="39"/>
  <c r="S22" i="39"/>
  <c r="R22" i="39"/>
  <c r="Q22" i="39"/>
  <c r="N22" i="39"/>
  <c r="S21" i="39"/>
  <c r="R21" i="39"/>
  <c r="Q21" i="39"/>
  <c r="N21" i="39"/>
  <c r="R20" i="39"/>
  <c r="N20" i="39"/>
  <c r="S19" i="39"/>
  <c r="R19" i="39"/>
  <c r="Q19" i="39"/>
  <c r="N19" i="39"/>
  <c r="S18" i="39"/>
  <c r="R18" i="39"/>
  <c r="Q18" i="39"/>
  <c r="N18" i="39"/>
  <c r="S17" i="39"/>
  <c r="R17" i="39"/>
  <c r="Q17" i="39"/>
  <c r="N17" i="39"/>
  <c r="S16" i="39"/>
  <c r="R16" i="39"/>
  <c r="Q16" i="39"/>
  <c r="N16" i="39"/>
  <c r="S15" i="39"/>
  <c r="R15" i="39"/>
  <c r="Q15" i="39"/>
  <c r="N15" i="39"/>
  <c r="R14" i="39"/>
  <c r="R13" i="39"/>
  <c r="S13" i="39" s="1"/>
  <c r="Q13" i="39"/>
  <c r="N13" i="39"/>
  <c r="R12" i="39"/>
  <c r="S12" i="39" s="1"/>
  <c r="Q12" i="39"/>
  <c r="N12" i="39"/>
  <c r="R11" i="39"/>
  <c r="S11" i="39" s="1"/>
  <c r="Q11" i="39"/>
  <c r="N11" i="39"/>
  <c r="R10" i="39"/>
  <c r="S10" i="39" s="1"/>
  <c r="Q10" i="39"/>
  <c r="N10" i="39"/>
  <c r="R9" i="39"/>
  <c r="S9" i="39" s="1"/>
  <c r="Q9" i="39"/>
  <c r="N9" i="39"/>
  <c r="R8" i="39"/>
  <c r="R103" i="39" s="1"/>
  <c r="S103" i="39" s="1"/>
  <c r="Q8" i="39"/>
  <c r="N8" i="39"/>
  <c r="N7" i="39"/>
  <c r="H6" i="39"/>
  <c r="I6" i="39" s="1"/>
  <c r="J6" i="39" s="1"/>
  <c r="K6" i="39" s="1"/>
  <c r="C6" i="39"/>
  <c r="D6" i="39" s="1"/>
  <c r="E6" i="39" s="1"/>
  <c r="F6" i="39" s="1"/>
  <c r="B6" i="39"/>
  <c r="W6" i="40" l="1"/>
  <c r="X6" i="40" s="1"/>
  <c r="Y6" i="40" s="1"/>
  <c r="Z6" i="40" s="1"/>
  <c r="Y4" i="40"/>
  <c r="N4" i="39"/>
  <c r="L6" i="39"/>
  <c r="M6" i="39" s="1"/>
  <c r="N6" i="39" s="1"/>
  <c r="O6" i="39" s="1"/>
  <c r="P6" i="39" s="1"/>
  <c r="S8" i="39"/>
  <c r="AB102" i="38"/>
  <c r="AA102" i="38"/>
  <c r="AF102" i="38" s="1"/>
  <c r="Y102" i="38"/>
  <c r="AE101" i="38"/>
  <c r="AB101" i="38"/>
  <c r="AA101" i="38"/>
  <c r="AF101" i="38" s="1"/>
  <c r="Y101" i="38"/>
  <c r="AE100" i="38"/>
  <c r="AB100" i="38"/>
  <c r="AA100" i="38"/>
  <c r="AF100" i="38" s="1"/>
  <c r="Y100" i="38"/>
  <c r="AE99" i="38"/>
  <c r="AB99" i="38"/>
  <c r="AA99" i="38"/>
  <c r="AF99" i="38" s="1"/>
  <c r="Y99" i="38"/>
  <c r="AE98" i="38"/>
  <c r="AB98" i="38"/>
  <c r="AA98" i="38"/>
  <c r="AF98" i="38" s="1"/>
  <c r="Y98" i="38"/>
  <c r="AE97" i="38"/>
  <c r="AB97" i="38"/>
  <c r="AA97" i="38"/>
  <c r="AF97" i="38" s="1"/>
  <c r="Y97" i="38"/>
  <c r="AE96" i="38"/>
  <c r="AB96" i="38"/>
  <c r="AA96" i="38"/>
  <c r="AF96" i="38" s="1"/>
  <c r="Y96" i="38"/>
  <c r="AE95" i="38"/>
  <c r="AB95" i="38"/>
  <c r="AA95" i="38"/>
  <c r="AF95" i="38" s="1"/>
  <c r="Y95" i="38"/>
  <c r="AE94" i="38"/>
  <c r="AB94" i="38"/>
  <c r="AA94" i="38"/>
  <c r="AF94" i="38" s="1"/>
  <c r="Y94" i="38"/>
  <c r="AE93" i="38"/>
  <c r="AB93" i="38"/>
  <c r="AA93" i="38"/>
  <c r="AF93" i="38" s="1"/>
  <c r="Y93" i="38"/>
  <c r="AE92" i="38"/>
  <c r="AB92" i="38"/>
  <c r="AA92" i="38"/>
  <c r="AF92" i="38" s="1"/>
  <c r="Y92" i="38"/>
  <c r="Z91" i="38"/>
  <c r="AA91" i="38" s="1"/>
  <c r="Y91" i="38"/>
  <c r="AA90" i="38"/>
  <c r="AE90" i="38" s="1"/>
  <c r="Y90" i="38"/>
  <c r="AA89" i="38"/>
  <c r="AE89" i="38" s="1"/>
  <c r="Z89" i="38"/>
  <c r="AB89" i="38" s="1"/>
  <c r="Y89" i="38"/>
  <c r="AE88" i="38"/>
  <c r="AB88" i="38"/>
  <c r="AA88" i="38"/>
  <c r="AF88" i="38" s="1"/>
  <c r="Y88" i="38"/>
  <c r="AE87" i="38"/>
  <c r="AB87" i="38"/>
  <c r="AA87" i="38"/>
  <c r="AF87" i="38" s="1"/>
  <c r="Y87" i="38"/>
  <c r="AE86" i="38"/>
  <c r="AB86" i="38"/>
  <c r="AA86" i="38"/>
  <c r="AF86" i="38" s="1"/>
  <c r="Y86" i="38"/>
  <c r="AE85" i="38"/>
  <c r="AB85" i="38"/>
  <c r="AA85" i="38"/>
  <c r="AF85" i="38" s="1"/>
  <c r="Y85" i="38"/>
  <c r="AE84" i="38"/>
  <c r="AB84" i="38"/>
  <c r="AA84" i="38"/>
  <c r="AF84" i="38" s="1"/>
  <c r="Y84" i="38"/>
  <c r="AE83" i="38"/>
  <c r="AB83" i="38"/>
  <c r="AA83" i="38"/>
  <c r="AF83" i="38" s="1"/>
  <c r="Y83" i="38"/>
  <c r="AE82" i="38"/>
  <c r="AB82" i="38"/>
  <c r="AA82" i="38"/>
  <c r="AF82" i="38" s="1"/>
  <c r="Y82" i="38"/>
  <c r="AE81" i="38"/>
  <c r="AB81" i="38"/>
  <c r="AA81" i="38"/>
  <c r="AF81" i="38" s="1"/>
  <c r="Y81" i="38"/>
  <c r="AE80" i="38"/>
  <c r="AB80" i="38"/>
  <c r="AA80" i="38"/>
  <c r="AF80" i="38" s="1"/>
  <c r="Y80" i="38"/>
  <c r="AE79" i="38"/>
  <c r="AB79" i="38"/>
  <c r="AA79" i="38"/>
  <c r="AF79" i="38" s="1"/>
  <c r="Y79" i="38"/>
  <c r="AE78" i="38"/>
  <c r="AB78" i="38"/>
  <c r="AA78" i="38"/>
  <c r="AF78" i="38" s="1"/>
  <c r="Y78" i="38"/>
  <c r="AE77" i="38"/>
  <c r="AB77" i="38"/>
  <c r="AA77" i="38"/>
  <c r="AF77" i="38" s="1"/>
  <c r="Y77" i="38"/>
  <c r="AE76" i="38"/>
  <c r="AB76" i="38"/>
  <c r="AA76" i="38"/>
  <c r="AF76" i="38" s="1"/>
  <c r="Y76" i="38"/>
  <c r="AE75" i="38"/>
  <c r="AB75" i="38"/>
  <c r="AA75" i="38"/>
  <c r="AF75" i="38" s="1"/>
  <c r="Y75" i="38"/>
  <c r="AE74" i="38"/>
  <c r="AB74" i="38"/>
  <c r="AA74" i="38"/>
  <c r="AF74" i="38" s="1"/>
  <c r="Y74" i="38"/>
  <c r="AE73" i="38"/>
  <c r="AB73" i="38"/>
  <c r="AA73" i="38"/>
  <c r="AF73" i="38" s="1"/>
  <c r="Y73" i="38"/>
  <c r="AE72" i="38"/>
  <c r="AB72" i="38"/>
  <c r="AA72" i="38"/>
  <c r="AF72" i="38" s="1"/>
  <c r="Y72" i="38"/>
  <c r="AE71" i="38"/>
  <c r="AB71" i="38"/>
  <c r="AA71" i="38"/>
  <c r="AF71" i="38" s="1"/>
  <c r="Y71" i="38"/>
  <c r="AE70" i="38"/>
  <c r="AB70" i="38"/>
  <c r="AA70" i="38"/>
  <c r="AF70" i="38" s="1"/>
  <c r="Y70" i="38"/>
  <c r="AE69" i="38"/>
  <c r="AB69" i="38"/>
  <c r="AA69" i="38"/>
  <c r="AF69" i="38" s="1"/>
  <c r="Y69" i="38"/>
  <c r="AE68" i="38"/>
  <c r="AB68" i="38"/>
  <c r="AA68" i="38"/>
  <c r="AF68" i="38" s="1"/>
  <c r="Y68" i="38"/>
  <c r="AE67" i="38"/>
  <c r="AB67" i="38"/>
  <c r="AA67" i="38"/>
  <c r="AF67" i="38" s="1"/>
  <c r="Y67" i="38"/>
  <c r="AE66" i="38"/>
  <c r="AB66" i="38"/>
  <c r="AA66" i="38"/>
  <c r="AF66" i="38" s="1"/>
  <c r="Y66" i="38"/>
  <c r="AE65" i="38"/>
  <c r="AB65" i="38"/>
  <c r="AA65" i="38"/>
  <c r="AF65" i="38" s="1"/>
  <c r="Y65" i="38"/>
  <c r="AE64" i="38"/>
  <c r="AB64" i="38"/>
  <c r="AA64" i="38"/>
  <c r="AF64" i="38" s="1"/>
  <c r="Y64" i="38"/>
  <c r="AE63" i="38"/>
  <c r="AB63" i="38"/>
  <c r="AA63" i="38"/>
  <c r="AF63" i="38" s="1"/>
  <c r="Y63" i="38"/>
  <c r="AE62" i="38"/>
  <c r="AB62" i="38"/>
  <c r="AA62" i="38"/>
  <c r="AF62" i="38" s="1"/>
  <c r="Y62" i="38"/>
  <c r="AB61" i="38"/>
  <c r="AA61" i="38"/>
  <c r="Y61" i="38"/>
  <c r="AE60" i="38"/>
  <c r="AB60" i="38"/>
  <c r="AA60" i="38"/>
  <c r="AF60" i="38" s="1"/>
  <c r="Y60" i="38"/>
  <c r="AE59" i="38"/>
  <c r="AB59" i="38"/>
  <c r="AA59" i="38"/>
  <c r="AF59" i="38" s="1"/>
  <c r="Y59" i="38"/>
  <c r="AE58" i="38"/>
  <c r="AB58" i="38"/>
  <c r="AA58" i="38"/>
  <c r="AF58" i="38" s="1"/>
  <c r="Y58" i="38"/>
  <c r="AE57" i="38"/>
  <c r="AB57" i="38"/>
  <c r="AA57" i="38"/>
  <c r="AF57" i="38" s="1"/>
  <c r="Y57" i="38"/>
  <c r="AE56" i="38"/>
  <c r="AB56" i="38"/>
  <c r="AA56" i="38"/>
  <c r="AF56" i="38" s="1"/>
  <c r="Y56" i="38"/>
  <c r="AE55" i="38"/>
  <c r="AB55" i="38"/>
  <c r="AA55" i="38"/>
  <c r="AF55" i="38" s="1"/>
  <c r="Y55" i="38"/>
  <c r="AE54" i="38"/>
  <c r="AB54" i="38"/>
  <c r="AA54" i="38"/>
  <c r="AF54" i="38" s="1"/>
  <c r="Y54" i="38"/>
  <c r="AE53" i="38"/>
  <c r="AB53" i="38"/>
  <c r="AA53" i="38"/>
  <c r="AF53" i="38" s="1"/>
  <c r="Y53" i="38"/>
  <c r="AE52" i="38"/>
  <c r="AB52" i="38"/>
  <c r="AA52" i="38"/>
  <c r="AF52" i="38" s="1"/>
  <c r="Y52" i="38"/>
  <c r="AE51" i="38"/>
  <c r="AB51" i="38"/>
  <c r="AA51" i="38"/>
  <c r="AF51" i="38" s="1"/>
  <c r="Y51" i="38"/>
  <c r="AE50" i="38"/>
  <c r="AB50" i="38"/>
  <c r="AA50" i="38"/>
  <c r="AF50" i="38" s="1"/>
  <c r="Y50" i="38"/>
  <c r="AE49" i="38"/>
  <c r="AB49" i="38"/>
  <c r="AA49" i="38"/>
  <c r="AF49" i="38" s="1"/>
  <c r="Y49" i="38"/>
  <c r="AE48" i="38"/>
  <c r="AB48" i="38"/>
  <c r="AA48" i="38"/>
  <c r="AF48" i="38" s="1"/>
  <c r="Y48" i="38"/>
  <c r="AE47" i="38"/>
  <c r="AB47" i="38"/>
  <c r="AA47" i="38"/>
  <c r="AF47" i="38" s="1"/>
  <c r="Y47" i="38"/>
  <c r="AE46" i="38"/>
  <c r="AB46" i="38"/>
  <c r="AA46" i="38"/>
  <c r="AF46" i="38" s="1"/>
  <c r="Y46" i="38"/>
  <c r="AE45" i="38"/>
  <c r="AB45" i="38"/>
  <c r="AA45" i="38"/>
  <c r="AF45" i="38" s="1"/>
  <c r="Y45" i="38"/>
  <c r="AE44" i="38"/>
  <c r="AB44" i="38"/>
  <c r="AA44" i="38"/>
  <c r="AF44" i="38" s="1"/>
  <c r="Y44" i="38"/>
  <c r="AE43" i="38"/>
  <c r="AB43" i="38"/>
  <c r="AA43" i="38"/>
  <c r="AF43" i="38" s="1"/>
  <c r="Y43" i="38"/>
  <c r="AE42" i="38"/>
  <c r="AB42" i="38"/>
  <c r="AA42" i="38"/>
  <c r="AF42" i="38" s="1"/>
  <c r="Y42" i="38"/>
  <c r="AE41" i="38"/>
  <c r="AB41" i="38"/>
  <c r="AA41" i="38"/>
  <c r="AF41" i="38" s="1"/>
  <c r="Y41" i="38"/>
  <c r="AE40" i="38"/>
  <c r="AB40" i="38"/>
  <c r="AA40" i="38"/>
  <c r="AF40" i="38" s="1"/>
  <c r="Y40" i="38"/>
  <c r="AE39" i="38"/>
  <c r="AB39" i="38"/>
  <c r="AA39" i="38"/>
  <c r="AF39" i="38" s="1"/>
  <c r="Y39" i="38"/>
  <c r="AE38" i="38"/>
  <c r="AB38" i="38"/>
  <c r="AA38" i="38"/>
  <c r="AF38" i="38" s="1"/>
  <c r="Y38" i="38"/>
  <c r="AE37" i="38"/>
  <c r="AB37" i="38"/>
  <c r="AA37" i="38"/>
  <c r="AF37" i="38" s="1"/>
  <c r="Y37" i="38"/>
  <c r="AE36" i="38"/>
  <c r="AB36" i="38"/>
  <c r="AA36" i="38"/>
  <c r="AF36" i="38" s="1"/>
  <c r="Y36" i="38"/>
  <c r="AE35" i="38"/>
  <c r="AB35" i="38"/>
  <c r="AA35" i="38"/>
  <c r="AF35" i="38" s="1"/>
  <c r="Y35" i="38"/>
  <c r="AE34" i="38"/>
  <c r="AB34" i="38"/>
  <c r="AA34" i="38"/>
  <c r="AF34" i="38" s="1"/>
  <c r="Y34" i="38"/>
  <c r="AE33" i="38"/>
  <c r="AB33" i="38"/>
  <c r="AA33" i="38"/>
  <c r="AF33" i="38" s="1"/>
  <c r="Y33" i="38"/>
  <c r="AE32" i="38"/>
  <c r="AB32" i="38"/>
  <c r="AA32" i="38"/>
  <c r="AF32" i="38" s="1"/>
  <c r="Y32" i="38"/>
  <c r="AE31" i="38"/>
  <c r="AB31" i="38"/>
  <c r="AA31" i="38"/>
  <c r="AF31" i="38" s="1"/>
  <c r="Y31" i="38"/>
  <c r="AE30" i="38"/>
  <c r="AB30" i="38"/>
  <c r="AA30" i="38"/>
  <c r="AF30" i="38" s="1"/>
  <c r="Y30" i="38"/>
  <c r="AE29" i="38"/>
  <c r="AB29" i="38"/>
  <c r="AA29" i="38"/>
  <c r="AF29" i="38" s="1"/>
  <c r="Y29" i="38"/>
  <c r="AE28" i="38"/>
  <c r="AB28" i="38"/>
  <c r="AA28" i="38"/>
  <c r="AF28" i="38" s="1"/>
  <c r="Y28" i="38"/>
  <c r="AE27" i="38"/>
  <c r="AB27" i="38"/>
  <c r="AA27" i="38"/>
  <c r="AF27" i="38" s="1"/>
  <c r="Y27" i="38"/>
  <c r="AE26" i="38"/>
  <c r="AB26" i="38"/>
  <c r="AA26" i="38"/>
  <c r="AF26" i="38" s="1"/>
  <c r="Y26" i="38"/>
  <c r="Z25" i="38"/>
  <c r="AA25" i="38" s="1"/>
  <c r="Y25" i="38"/>
  <c r="AA24" i="38"/>
  <c r="AE24" i="38" s="1"/>
  <c r="Y24" i="38"/>
  <c r="AB23" i="38"/>
  <c r="AA23" i="38"/>
  <c r="AE23" i="38" s="1"/>
  <c r="Y23" i="38"/>
  <c r="AA22" i="38"/>
  <c r="AE22" i="38" s="1"/>
  <c r="Y22" i="38"/>
  <c r="AB21" i="38"/>
  <c r="AA21" i="38"/>
  <c r="AE21" i="38" s="1"/>
  <c r="Y21" i="38"/>
  <c r="AB20" i="38"/>
  <c r="AA20" i="38"/>
  <c r="AE20" i="38" s="1"/>
  <c r="Y20" i="38"/>
  <c r="AA19" i="38"/>
  <c r="AE19" i="38" s="1"/>
  <c r="Y19" i="38"/>
  <c r="AA18" i="38"/>
  <c r="AE18" i="38" s="1"/>
  <c r="Y18" i="38"/>
  <c r="AA17" i="38"/>
  <c r="AE17" i="38" s="1"/>
  <c r="Y17" i="38"/>
  <c r="AB16" i="38"/>
  <c r="AA16" i="38"/>
  <c r="AE16" i="38" s="1"/>
  <c r="Y16" i="38"/>
  <c r="AA15" i="38"/>
  <c r="AE15" i="38" s="1"/>
  <c r="Y15" i="38"/>
  <c r="AB14" i="38"/>
  <c r="AA14" i="38"/>
  <c r="AE14" i="38" s="1"/>
  <c r="Y14" i="38"/>
  <c r="AA13" i="38"/>
  <c r="AE13" i="38" s="1"/>
  <c r="Y13" i="38"/>
  <c r="AA12" i="38"/>
  <c r="AE12" i="38" s="1"/>
  <c r="Y12" i="38"/>
  <c r="AA11" i="38"/>
  <c r="AE11" i="38" s="1"/>
  <c r="Y11" i="38"/>
  <c r="AB10" i="38"/>
  <c r="AA10" i="38"/>
  <c r="AE10" i="38" s="1"/>
  <c r="Y10" i="38"/>
  <c r="AA9" i="38"/>
  <c r="AE9" i="38" s="1"/>
  <c r="Y9" i="38"/>
  <c r="AA8" i="38"/>
  <c r="AE8" i="38" s="1"/>
  <c r="Y8" i="38"/>
  <c r="AB7" i="38"/>
  <c r="AA7" i="38"/>
  <c r="AE7" i="38" s="1"/>
  <c r="Y7" i="38"/>
  <c r="AA6" i="40" l="1"/>
  <c r="AA5" i="40"/>
  <c r="AE103" i="39"/>
  <c r="Q6" i="39"/>
  <c r="R6" i="39" s="1"/>
  <c r="Q5" i="39"/>
  <c r="AA103" i="39"/>
  <c r="AD25" i="38"/>
  <c r="AE25" i="38"/>
  <c r="AF25" i="38" s="1"/>
  <c r="AF9" i="38"/>
  <c r="AF11" i="38"/>
  <c r="AF12" i="38"/>
  <c r="AF13" i="38"/>
  <c r="AF14" i="38"/>
  <c r="AF15" i="38"/>
  <c r="AF17" i="38"/>
  <c r="AD18" i="38"/>
  <c r="AD19" i="38"/>
  <c r="AF21" i="38"/>
  <c r="AD22" i="38"/>
  <c r="AD23" i="38"/>
  <c r="AB25" i="38"/>
  <c r="AD91" i="38"/>
  <c r="AE91" i="38"/>
  <c r="AF91" i="38" s="1"/>
  <c r="AD7" i="38"/>
  <c r="AF7" i="38"/>
  <c r="AD8" i="38"/>
  <c r="AF8" i="38"/>
  <c r="AD9" i="38"/>
  <c r="AD10" i="38"/>
  <c r="AF10" i="38"/>
  <c r="AD11" i="38"/>
  <c r="AD12" i="38"/>
  <c r="AD13" i="38"/>
  <c r="AD14" i="38"/>
  <c r="AD15" i="38"/>
  <c r="AD16" i="38"/>
  <c r="AF16" i="38"/>
  <c r="AD17" i="38"/>
  <c r="AF18" i="38"/>
  <c r="AF19" i="38"/>
  <c r="AD20" i="38"/>
  <c r="AF20" i="38"/>
  <c r="AD21" i="38"/>
  <c r="AF22" i="38"/>
  <c r="AF23" i="38"/>
  <c r="AD24" i="38"/>
  <c r="AF24" i="38"/>
  <c r="AB8" i="38"/>
  <c r="AB9" i="38"/>
  <c r="AB11" i="38"/>
  <c r="AB12" i="38"/>
  <c r="AB13" i="38"/>
  <c r="AB15" i="38"/>
  <c r="AB17" i="38"/>
  <c r="AB18" i="38"/>
  <c r="AB19" i="38"/>
  <c r="AB22" i="38"/>
  <c r="AB24" i="38"/>
  <c r="AD26" i="38"/>
  <c r="AD27" i="38"/>
  <c r="AD28" i="38"/>
  <c r="AD29" i="38"/>
  <c r="AD30" i="38"/>
  <c r="AD31" i="38"/>
  <c r="AD32" i="38"/>
  <c r="AD33" i="38"/>
  <c r="AD34" i="38"/>
  <c r="AD35" i="38"/>
  <c r="AD36" i="38"/>
  <c r="AD37" i="38"/>
  <c r="AD38" i="38"/>
  <c r="AD39" i="38"/>
  <c r="AD40" i="38"/>
  <c r="AD41" i="38"/>
  <c r="AD42" i="38"/>
  <c r="AD43" i="38"/>
  <c r="AD44" i="38"/>
  <c r="AD45" i="38"/>
  <c r="AD46" i="38"/>
  <c r="AD47" i="38"/>
  <c r="AD48" i="38"/>
  <c r="AD49" i="38"/>
  <c r="AD50" i="38"/>
  <c r="AD51" i="38"/>
  <c r="AD52" i="38"/>
  <c r="AD53" i="38"/>
  <c r="AD54" i="38"/>
  <c r="AD55" i="38"/>
  <c r="AD56" i="38"/>
  <c r="AD57" i="38"/>
  <c r="AD58" i="38"/>
  <c r="AD59" i="38"/>
  <c r="AD60" i="38"/>
  <c r="AD61" i="38"/>
  <c r="AE61" i="38"/>
  <c r="AF61" i="38" s="1"/>
  <c r="AD89" i="38"/>
  <c r="AF89" i="38"/>
  <c r="AD90" i="38"/>
  <c r="AF90" i="38"/>
  <c r="AB91" i="38"/>
  <c r="AE102" i="38"/>
  <c r="AD62" i="38"/>
  <c r="AD63" i="38"/>
  <c r="AD64" i="38"/>
  <c r="AD65" i="38"/>
  <c r="AD66" i="38"/>
  <c r="AD67" i="38"/>
  <c r="AD68" i="38"/>
  <c r="AD69" i="38"/>
  <c r="AD70" i="38"/>
  <c r="AD71" i="38"/>
  <c r="AD72" i="38"/>
  <c r="AD73" i="38"/>
  <c r="AD74" i="38"/>
  <c r="AD75" i="38"/>
  <c r="AD76" i="38"/>
  <c r="AD77" i="38"/>
  <c r="AD78" i="38"/>
  <c r="AD79" i="38"/>
  <c r="AD80" i="38"/>
  <c r="AD81" i="38"/>
  <c r="AD82" i="38"/>
  <c r="AD83" i="38"/>
  <c r="AD84" i="38"/>
  <c r="AD85" i="38"/>
  <c r="AD86" i="38"/>
  <c r="AD87" i="38"/>
  <c r="AD88" i="38"/>
  <c r="AB90" i="38"/>
  <c r="AD92" i="38"/>
  <c r="AD93" i="38"/>
  <c r="AD94" i="38"/>
  <c r="AD95" i="38"/>
  <c r="AD96" i="38"/>
  <c r="AD97" i="38"/>
  <c r="AD98" i="38"/>
  <c r="AD99" i="38"/>
  <c r="AD100" i="38"/>
  <c r="AD101" i="38"/>
  <c r="AD102" i="38"/>
  <c r="AB6" i="40" l="1"/>
  <c r="AC6" i="40" s="1"/>
  <c r="AF5" i="40"/>
  <c r="AB5" i="40"/>
  <c r="AF103" i="39"/>
  <c r="AD103" i="39"/>
  <c r="AB103" i="39"/>
  <c r="S6" i="39"/>
  <c r="T6" i="39" s="1"/>
  <c r="S5" i="39"/>
  <c r="AC103" i="38"/>
  <c r="X103" i="38"/>
  <c r="W103" i="38"/>
  <c r="V103" i="38"/>
  <c r="T103" i="38"/>
  <c r="U103" i="38" s="1"/>
  <c r="P103" i="38"/>
  <c r="Q103" i="38" s="1"/>
  <c r="O103" i="38"/>
  <c r="M103" i="38"/>
  <c r="L103" i="38"/>
  <c r="K103" i="38"/>
  <c r="N103" i="38" s="1"/>
  <c r="H103" i="38"/>
  <c r="Y103" i="38" s="1"/>
  <c r="R102" i="38"/>
  <c r="S102" i="38" s="1"/>
  <c r="Q102" i="38"/>
  <c r="N102" i="38"/>
  <c r="R101" i="38"/>
  <c r="S101" i="38" s="1"/>
  <c r="Q101" i="38"/>
  <c r="N101" i="38"/>
  <c r="R100" i="38"/>
  <c r="S100" i="38" s="1"/>
  <c r="Q100" i="38"/>
  <c r="N100" i="38"/>
  <c r="R99" i="38"/>
  <c r="N99" i="38"/>
  <c r="R98" i="38"/>
  <c r="S98" i="38" s="1"/>
  <c r="Q98" i="38"/>
  <c r="N98" i="38"/>
  <c r="R97" i="38"/>
  <c r="S97" i="38" s="1"/>
  <c r="Q97" i="38"/>
  <c r="N97" i="38"/>
  <c r="R96" i="38"/>
  <c r="S96" i="38" s="1"/>
  <c r="Q96" i="38"/>
  <c r="N96" i="38"/>
  <c r="R95" i="38"/>
  <c r="N95" i="38"/>
  <c r="R94" i="38"/>
  <c r="S94" i="38" s="1"/>
  <c r="Q94" i="38"/>
  <c r="N94" i="38"/>
  <c r="R93" i="38"/>
  <c r="N93" i="38"/>
  <c r="R92" i="38"/>
  <c r="S92" i="38" s="1"/>
  <c r="Q92" i="38"/>
  <c r="N92" i="38"/>
  <c r="R91" i="38"/>
  <c r="N91" i="38"/>
  <c r="S90" i="38"/>
  <c r="R90" i="38"/>
  <c r="Q90" i="38"/>
  <c r="N90" i="38"/>
  <c r="R89" i="38"/>
  <c r="S89" i="38" s="1"/>
  <c r="Q89" i="38"/>
  <c r="N89" i="38"/>
  <c r="R88" i="38"/>
  <c r="S88" i="38" s="1"/>
  <c r="Q88" i="38"/>
  <c r="N88" i="38"/>
  <c r="R87" i="38"/>
  <c r="S87" i="38" s="1"/>
  <c r="Q87" i="38"/>
  <c r="N87" i="38"/>
  <c r="R86" i="38"/>
  <c r="N86" i="38"/>
  <c r="R85" i="38"/>
  <c r="N85" i="38"/>
  <c r="R84" i="38"/>
  <c r="S84" i="38" s="1"/>
  <c r="Q84" i="38"/>
  <c r="N84" i="38"/>
  <c r="R83" i="38"/>
  <c r="S83" i="38" s="1"/>
  <c r="Q83" i="38"/>
  <c r="N83" i="38"/>
  <c r="R82" i="38"/>
  <c r="S82" i="38" s="1"/>
  <c r="Q82" i="38"/>
  <c r="N82" i="38"/>
  <c r="R81" i="38"/>
  <c r="S81" i="38" s="1"/>
  <c r="Q81" i="38"/>
  <c r="N81" i="38"/>
  <c r="R80" i="38"/>
  <c r="N80" i="38"/>
  <c r="R79" i="38"/>
  <c r="S78" i="38"/>
  <c r="R78" i="38"/>
  <c r="Q78" i="38"/>
  <c r="N78" i="38"/>
  <c r="R77" i="38"/>
  <c r="N77" i="38"/>
  <c r="R76" i="38"/>
  <c r="N76" i="38"/>
  <c r="S75" i="38"/>
  <c r="R75" i="38"/>
  <c r="Q75" i="38"/>
  <c r="N75" i="38"/>
  <c r="S74" i="38"/>
  <c r="R74" i="38"/>
  <c r="Q74" i="38"/>
  <c r="N74" i="38"/>
  <c r="S73" i="38"/>
  <c r="R73" i="38"/>
  <c r="Q73" i="38"/>
  <c r="N73" i="38"/>
  <c r="S72" i="38"/>
  <c r="R72" i="38"/>
  <c r="Q72" i="38"/>
  <c r="N72" i="38"/>
  <c r="S71" i="38"/>
  <c r="R71" i="38"/>
  <c r="Q71" i="38"/>
  <c r="N71" i="38"/>
  <c r="R70" i="38"/>
  <c r="S70" i="38" s="1"/>
  <c r="Q70" i="38"/>
  <c r="N70" i="38"/>
  <c r="R69" i="38"/>
  <c r="N69" i="38"/>
  <c r="R68" i="38"/>
  <c r="S68" i="38" s="1"/>
  <c r="Q68" i="38"/>
  <c r="N68" i="38"/>
  <c r="R67" i="38"/>
  <c r="S67" i="38" s="1"/>
  <c r="Q67" i="38"/>
  <c r="N67" i="38"/>
  <c r="R66" i="38"/>
  <c r="S66" i="38" s="1"/>
  <c r="Q66" i="38"/>
  <c r="N66" i="38"/>
  <c r="R65" i="38"/>
  <c r="S65" i="38" s="1"/>
  <c r="Q65" i="38"/>
  <c r="N65" i="38"/>
  <c r="R64" i="38"/>
  <c r="S64" i="38" s="1"/>
  <c r="Q64" i="38"/>
  <c r="N64" i="38"/>
  <c r="R63" i="38"/>
  <c r="N63" i="38"/>
  <c r="R62" i="38"/>
  <c r="S61" i="38"/>
  <c r="R61" i="38"/>
  <c r="Q61" i="38"/>
  <c r="N61" i="38"/>
  <c r="S60" i="38"/>
  <c r="R60" i="38"/>
  <c r="Q60" i="38"/>
  <c r="N60" i="38"/>
  <c r="S59" i="38"/>
  <c r="R59" i="38"/>
  <c r="Q59" i="38"/>
  <c r="N59" i="38"/>
  <c r="S58" i="38"/>
  <c r="R58" i="38"/>
  <c r="Q58" i="38"/>
  <c r="N58" i="38"/>
  <c r="S57" i="38"/>
  <c r="R57" i="38"/>
  <c r="Q57" i="38"/>
  <c r="N57" i="38"/>
  <c r="S56" i="38"/>
  <c r="R56" i="38"/>
  <c r="Q56" i="38"/>
  <c r="N56" i="38"/>
  <c r="S55" i="38"/>
  <c r="R55" i="38"/>
  <c r="Q55" i="38"/>
  <c r="N55" i="38"/>
  <c r="S54" i="38"/>
  <c r="R54" i="38"/>
  <c r="Q54" i="38"/>
  <c r="N54" i="38"/>
  <c r="S53" i="38"/>
  <c r="R53" i="38"/>
  <c r="Q53" i="38"/>
  <c r="N53" i="38"/>
  <c r="S52" i="38"/>
  <c r="R52" i="38"/>
  <c r="Q52" i="38"/>
  <c r="N52" i="38"/>
  <c r="S51" i="38"/>
  <c r="R51" i="38"/>
  <c r="Q51" i="38"/>
  <c r="N51" i="38"/>
  <c r="S50" i="38"/>
  <c r="R50" i="38"/>
  <c r="Q50" i="38"/>
  <c r="N50" i="38"/>
  <c r="R49" i="38"/>
  <c r="N49" i="38"/>
  <c r="S48" i="38"/>
  <c r="R48" i="38"/>
  <c r="Q48" i="38"/>
  <c r="N48" i="38"/>
  <c r="S47" i="38"/>
  <c r="R47" i="38"/>
  <c r="Q47" i="38"/>
  <c r="N47" i="38"/>
  <c r="R46" i="38"/>
  <c r="N46" i="38"/>
  <c r="S45" i="38"/>
  <c r="R45" i="38"/>
  <c r="Q45" i="38"/>
  <c r="N45" i="38"/>
  <c r="R44" i="38"/>
  <c r="N44" i="38"/>
  <c r="S43" i="38"/>
  <c r="R43" i="38"/>
  <c r="Q43" i="38"/>
  <c r="N43" i="38"/>
  <c r="S42" i="38"/>
  <c r="R42" i="38"/>
  <c r="Q42" i="38"/>
  <c r="N42" i="38"/>
  <c r="R41" i="38"/>
  <c r="N41" i="38"/>
  <c r="S40" i="38"/>
  <c r="R40" i="38"/>
  <c r="Q40" i="38"/>
  <c r="N40" i="38"/>
  <c r="R39" i="38"/>
  <c r="N39" i="38"/>
  <c r="S38" i="38"/>
  <c r="R38" i="38"/>
  <c r="Q38" i="38"/>
  <c r="N38" i="38"/>
  <c r="S37" i="38"/>
  <c r="R37" i="38"/>
  <c r="Q37" i="38"/>
  <c r="N37" i="38"/>
  <c r="S36" i="38"/>
  <c r="R36" i="38"/>
  <c r="Q36" i="38"/>
  <c r="N36" i="38"/>
  <c r="S35" i="38"/>
  <c r="R35" i="38"/>
  <c r="Q35" i="38"/>
  <c r="N35" i="38"/>
  <c r="R34" i="38"/>
  <c r="S34" i="38" s="1"/>
  <c r="Q34" i="38"/>
  <c r="N34" i="38"/>
  <c r="R33" i="38"/>
  <c r="S33" i="38" s="1"/>
  <c r="Q33" i="38"/>
  <c r="N33" i="38"/>
  <c r="R32" i="38"/>
  <c r="S32" i="38" s="1"/>
  <c r="Q32" i="38"/>
  <c r="N32" i="38"/>
  <c r="R31" i="38"/>
  <c r="S31" i="38" s="1"/>
  <c r="Q31" i="38"/>
  <c r="N31" i="38"/>
  <c r="R30" i="38"/>
  <c r="S29" i="38"/>
  <c r="R29" i="38"/>
  <c r="Q29" i="38"/>
  <c r="N29" i="38"/>
  <c r="R28" i="38"/>
  <c r="N28" i="38"/>
  <c r="S27" i="38"/>
  <c r="R27" i="38"/>
  <c r="Q27" i="38"/>
  <c r="N27" i="38"/>
  <c r="S26" i="38"/>
  <c r="R26" i="38"/>
  <c r="Q26" i="38"/>
  <c r="N26" i="38"/>
  <c r="Z103" i="38"/>
  <c r="R25" i="38"/>
  <c r="S25" i="38" s="1"/>
  <c r="Q25" i="38"/>
  <c r="N25" i="38"/>
  <c r="R24" i="38"/>
  <c r="S24" i="38" s="1"/>
  <c r="Q24" i="38"/>
  <c r="N24" i="38"/>
  <c r="R23" i="38"/>
  <c r="N23" i="38"/>
  <c r="R22" i="38"/>
  <c r="S22" i="38" s="1"/>
  <c r="Q22" i="38"/>
  <c r="N22" i="38"/>
  <c r="R21" i="38"/>
  <c r="S21" i="38" s="1"/>
  <c r="Q21" i="38"/>
  <c r="N21" i="38"/>
  <c r="R20" i="38"/>
  <c r="N20" i="38"/>
  <c r="R19" i="38"/>
  <c r="S19" i="38" s="1"/>
  <c r="Q19" i="38"/>
  <c r="N19" i="38"/>
  <c r="R18" i="38"/>
  <c r="S18" i="38" s="1"/>
  <c r="Q18" i="38"/>
  <c r="N18" i="38"/>
  <c r="R17" i="38"/>
  <c r="S17" i="38" s="1"/>
  <c r="Q17" i="38"/>
  <c r="N17" i="38"/>
  <c r="R16" i="38"/>
  <c r="S16" i="38" s="1"/>
  <c r="Q16" i="38"/>
  <c r="N16" i="38"/>
  <c r="R15" i="38"/>
  <c r="S15" i="38" s="1"/>
  <c r="Q15" i="38"/>
  <c r="N15" i="38"/>
  <c r="R14" i="38"/>
  <c r="S13" i="38"/>
  <c r="R13" i="38"/>
  <c r="Q13" i="38"/>
  <c r="N13" i="38"/>
  <c r="S12" i="38"/>
  <c r="R12" i="38"/>
  <c r="Q12" i="38"/>
  <c r="N12" i="38"/>
  <c r="S11" i="38"/>
  <c r="R11" i="38"/>
  <c r="Q11" i="38"/>
  <c r="N11" i="38"/>
  <c r="S10" i="38"/>
  <c r="R10" i="38"/>
  <c r="Q10" i="38"/>
  <c r="N10" i="38"/>
  <c r="S9" i="38"/>
  <c r="R9" i="38"/>
  <c r="Q9" i="38"/>
  <c r="N9" i="38"/>
  <c r="S8" i="38"/>
  <c r="R8" i="38"/>
  <c r="Q8" i="38"/>
  <c r="N8" i="38"/>
  <c r="AA103" i="38"/>
  <c r="N7" i="38"/>
  <c r="I6" i="38"/>
  <c r="J6" i="38" s="1"/>
  <c r="K6" i="38" s="1"/>
  <c r="H6" i="38"/>
  <c r="B6" i="38"/>
  <c r="C6" i="38" s="1"/>
  <c r="D6" i="38" s="1"/>
  <c r="E6" i="38" s="1"/>
  <c r="F6" i="38" s="1"/>
  <c r="AD5" i="40" l="1"/>
  <c r="AD6" i="40"/>
  <c r="U6" i="39"/>
  <c r="V6" i="39" s="1"/>
  <c r="U5" i="39"/>
  <c r="L6" i="38"/>
  <c r="M6" i="38" s="1"/>
  <c r="N6" i="38" s="1"/>
  <c r="O6" i="38" s="1"/>
  <c r="P6" i="38" s="1"/>
  <c r="N4" i="38"/>
  <c r="AD103" i="38"/>
  <c r="R103" i="38"/>
  <c r="S103" i="38" s="1"/>
  <c r="AB103" i="38"/>
  <c r="AB102" i="37"/>
  <c r="AA102" i="37"/>
  <c r="AF102" i="37" s="1"/>
  <c r="Y102" i="37"/>
  <c r="AA101" i="37"/>
  <c r="Y101" i="37"/>
  <c r="AE100" i="37"/>
  <c r="AB100" i="37"/>
  <c r="AA100" i="37"/>
  <c r="AF100" i="37" s="1"/>
  <c r="Y100" i="37"/>
  <c r="AE99" i="37"/>
  <c r="AB99" i="37"/>
  <c r="AA99" i="37"/>
  <c r="AF99" i="37" s="1"/>
  <c r="Y99" i="37"/>
  <c r="AE98" i="37"/>
  <c r="AB98" i="37"/>
  <c r="AA98" i="37"/>
  <c r="AF98" i="37" s="1"/>
  <c r="Y98" i="37"/>
  <c r="AE97" i="37"/>
  <c r="AB97" i="37"/>
  <c r="AA97" i="37"/>
  <c r="AF97" i="37" s="1"/>
  <c r="Y97" i="37"/>
  <c r="AE96" i="37"/>
  <c r="AB96" i="37"/>
  <c r="AA96" i="37"/>
  <c r="AF96" i="37" s="1"/>
  <c r="Y96" i="37"/>
  <c r="AE95" i="37"/>
  <c r="AB95" i="37"/>
  <c r="AA95" i="37"/>
  <c r="AF95" i="37" s="1"/>
  <c r="Y95" i="37"/>
  <c r="AE94" i="37"/>
  <c r="AB94" i="37"/>
  <c r="AA94" i="37"/>
  <c r="AF94" i="37" s="1"/>
  <c r="Y94" i="37"/>
  <c r="AE93" i="37"/>
  <c r="AB93" i="37"/>
  <c r="AA93" i="37"/>
  <c r="AF93" i="37" s="1"/>
  <c r="Y93" i="37"/>
  <c r="AE92" i="37"/>
  <c r="AB92" i="37"/>
  <c r="AA92" i="37"/>
  <c r="AF92" i="37" s="1"/>
  <c r="Y92" i="37"/>
  <c r="Z91" i="37"/>
  <c r="AA91" i="37" s="1"/>
  <c r="Y91" i="37"/>
  <c r="AA90" i="37"/>
  <c r="AE90" i="37" s="1"/>
  <c r="Y90" i="37"/>
  <c r="AA89" i="37"/>
  <c r="AE89" i="37" s="1"/>
  <c r="Z89" i="37"/>
  <c r="AB89" i="37" s="1"/>
  <c r="Y89" i="37"/>
  <c r="AE88" i="37"/>
  <c r="AB88" i="37"/>
  <c r="AA88" i="37"/>
  <c r="AF88" i="37" s="1"/>
  <c r="Y88" i="37"/>
  <c r="AE87" i="37"/>
  <c r="AB87" i="37"/>
  <c r="AA87" i="37"/>
  <c r="AF87" i="37" s="1"/>
  <c r="Y87" i="37"/>
  <c r="AE86" i="37"/>
  <c r="AB86" i="37"/>
  <c r="AA86" i="37"/>
  <c r="AF86" i="37" s="1"/>
  <c r="Y86" i="37"/>
  <c r="AE85" i="37"/>
  <c r="AB85" i="37"/>
  <c r="AA85" i="37"/>
  <c r="AF85" i="37" s="1"/>
  <c r="Y85" i="37"/>
  <c r="AE84" i="37"/>
  <c r="AB84" i="37"/>
  <c r="AA84" i="37"/>
  <c r="AF84" i="37" s="1"/>
  <c r="Y84" i="37"/>
  <c r="AE83" i="37"/>
  <c r="AB83" i="37"/>
  <c r="AA83" i="37"/>
  <c r="AF83" i="37" s="1"/>
  <c r="Y83" i="37"/>
  <c r="AE82" i="37"/>
  <c r="AB82" i="37"/>
  <c r="AA82" i="37"/>
  <c r="AF82" i="37" s="1"/>
  <c r="Y82" i="37"/>
  <c r="AE81" i="37"/>
  <c r="AB81" i="37"/>
  <c r="AA81" i="37"/>
  <c r="AF81" i="37" s="1"/>
  <c r="Y81" i="37"/>
  <c r="AE80" i="37"/>
  <c r="AB80" i="37"/>
  <c r="AA80" i="37"/>
  <c r="AF80" i="37" s="1"/>
  <c r="Y80" i="37"/>
  <c r="AE79" i="37"/>
  <c r="AB79" i="37"/>
  <c r="AA79" i="37"/>
  <c r="AF79" i="37" s="1"/>
  <c r="Y79" i="37"/>
  <c r="AE78" i="37"/>
  <c r="AB78" i="37"/>
  <c r="AA78" i="37"/>
  <c r="AF78" i="37" s="1"/>
  <c r="Y78" i="37"/>
  <c r="AE77" i="37"/>
  <c r="AB77" i="37"/>
  <c r="AA77" i="37"/>
  <c r="AF77" i="37" s="1"/>
  <c r="Y77" i="37"/>
  <c r="AE76" i="37"/>
  <c r="AB76" i="37"/>
  <c r="AA76" i="37"/>
  <c r="AF76" i="37" s="1"/>
  <c r="Y76" i="37"/>
  <c r="AE75" i="37"/>
  <c r="AB75" i="37"/>
  <c r="AA75" i="37"/>
  <c r="AF75" i="37" s="1"/>
  <c r="Y75" i="37"/>
  <c r="AE74" i="37"/>
  <c r="AB74" i="37"/>
  <c r="AA74" i="37"/>
  <c r="AF74" i="37" s="1"/>
  <c r="Y74" i="37"/>
  <c r="AE73" i="37"/>
  <c r="AB73" i="37"/>
  <c r="AA73" i="37"/>
  <c r="AF73" i="37" s="1"/>
  <c r="Y73" i="37"/>
  <c r="AE72" i="37"/>
  <c r="AB72" i="37"/>
  <c r="AA72" i="37"/>
  <c r="AF72" i="37" s="1"/>
  <c r="Y72" i="37"/>
  <c r="AE71" i="37"/>
  <c r="AB71" i="37"/>
  <c r="AA71" i="37"/>
  <c r="AF71" i="37" s="1"/>
  <c r="Y71" i="37"/>
  <c r="AE70" i="37"/>
  <c r="AB70" i="37"/>
  <c r="AA70" i="37"/>
  <c r="AF70" i="37" s="1"/>
  <c r="Y70" i="37"/>
  <c r="AE69" i="37"/>
  <c r="AB69" i="37"/>
  <c r="AA69" i="37"/>
  <c r="AF69" i="37" s="1"/>
  <c r="Y69" i="37"/>
  <c r="AE68" i="37"/>
  <c r="AB68" i="37"/>
  <c r="AA68" i="37"/>
  <c r="AF68" i="37" s="1"/>
  <c r="Y68" i="37"/>
  <c r="AE67" i="37"/>
  <c r="AB67" i="37"/>
  <c r="AA67" i="37"/>
  <c r="AF67" i="37" s="1"/>
  <c r="Y67" i="37"/>
  <c r="AE66" i="37"/>
  <c r="AB66" i="37"/>
  <c r="AA66" i="37"/>
  <c r="AF66" i="37" s="1"/>
  <c r="Y66" i="37"/>
  <c r="AE65" i="37"/>
  <c r="AB65" i="37"/>
  <c r="AA65" i="37"/>
  <c r="AF65" i="37" s="1"/>
  <c r="Y65" i="37"/>
  <c r="AE64" i="37"/>
  <c r="AB64" i="37"/>
  <c r="AA64" i="37"/>
  <c r="AF64" i="37" s="1"/>
  <c r="Y64" i="37"/>
  <c r="AE63" i="37"/>
  <c r="AB63" i="37"/>
  <c r="AA63" i="37"/>
  <c r="AF63" i="37" s="1"/>
  <c r="Y63" i="37"/>
  <c r="AE62" i="37"/>
  <c r="AB62" i="37"/>
  <c r="AA62" i="37"/>
  <c r="AF62" i="37" s="1"/>
  <c r="Y62" i="37"/>
  <c r="AB61" i="37"/>
  <c r="AA61" i="37"/>
  <c r="Y61" i="37"/>
  <c r="AE60" i="37"/>
  <c r="AB60" i="37"/>
  <c r="AA60" i="37"/>
  <c r="AF60" i="37" s="1"/>
  <c r="Y60" i="37"/>
  <c r="AE59" i="37"/>
  <c r="AB59" i="37"/>
  <c r="AA59" i="37"/>
  <c r="AF59" i="37" s="1"/>
  <c r="Y59" i="37"/>
  <c r="AE58" i="37"/>
  <c r="AB58" i="37"/>
  <c r="AA58" i="37"/>
  <c r="AF58" i="37" s="1"/>
  <c r="Y58" i="37"/>
  <c r="AE57" i="37"/>
  <c r="AB57" i="37"/>
  <c r="AA57" i="37"/>
  <c r="AF57" i="37" s="1"/>
  <c r="Y57" i="37"/>
  <c r="AE56" i="37"/>
  <c r="AB56" i="37"/>
  <c r="AA56" i="37"/>
  <c r="AF56" i="37" s="1"/>
  <c r="Y56" i="37"/>
  <c r="AE55" i="37"/>
  <c r="AB55" i="37"/>
  <c r="AA55" i="37"/>
  <c r="AF55" i="37" s="1"/>
  <c r="Y55" i="37"/>
  <c r="AE54" i="37"/>
  <c r="AB54" i="37"/>
  <c r="AA54" i="37"/>
  <c r="AF54" i="37" s="1"/>
  <c r="Y54" i="37"/>
  <c r="AE53" i="37"/>
  <c r="AB53" i="37"/>
  <c r="AA53" i="37"/>
  <c r="AF53" i="37" s="1"/>
  <c r="Y53" i="37"/>
  <c r="AE52" i="37"/>
  <c r="AB52" i="37"/>
  <c r="AA52" i="37"/>
  <c r="AF52" i="37" s="1"/>
  <c r="Y52" i="37"/>
  <c r="AE51" i="37"/>
  <c r="AB51" i="37"/>
  <c r="AA51" i="37"/>
  <c r="AF51" i="37" s="1"/>
  <c r="Y51" i="37"/>
  <c r="AE50" i="37"/>
  <c r="AB50" i="37"/>
  <c r="AA50" i="37"/>
  <c r="AF50" i="37" s="1"/>
  <c r="Y50" i="37"/>
  <c r="AE49" i="37"/>
  <c r="AB49" i="37"/>
  <c r="AA49" i="37"/>
  <c r="AF49" i="37" s="1"/>
  <c r="Y49" i="37"/>
  <c r="AE48" i="37"/>
  <c r="AB48" i="37"/>
  <c r="AA48" i="37"/>
  <c r="AF48" i="37" s="1"/>
  <c r="Y48" i="37"/>
  <c r="AE47" i="37"/>
  <c r="AB47" i="37"/>
  <c r="AA47" i="37"/>
  <c r="AF47" i="37" s="1"/>
  <c r="Y47" i="37"/>
  <c r="AE46" i="37"/>
  <c r="AB46" i="37"/>
  <c r="AA46" i="37"/>
  <c r="AF46" i="37" s="1"/>
  <c r="Y46" i="37"/>
  <c r="AE45" i="37"/>
  <c r="AB45" i="37"/>
  <c r="AA45" i="37"/>
  <c r="AF45" i="37" s="1"/>
  <c r="Y45" i="37"/>
  <c r="AE44" i="37"/>
  <c r="AB44" i="37"/>
  <c r="AA44" i="37"/>
  <c r="AF44" i="37" s="1"/>
  <c r="Y44" i="37"/>
  <c r="AE43" i="37"/>
  <c r="AB43" i="37"/>
  <c r="AA43" i="37"/>
  <c r="AF43" i="37" s="1"/>
  <c r="Y43" i="37"/>
  <c r="AE42" i="37"/>
  <c r="AB42" i="37"/>
  <c r="AA42" i="37"/>
  <c r="AF42" i="37" s="1"/>
  <c r="Y42" i="37"/>
  <c r="AE41" i="37"/>
  <c r="AB41" i="37"/>
  <c r="AA41" i="37"/>
  <c r="AF41" i="37" s="1"/>
  <c r="Y41" i="37"/>
  <c r="AE40" i="37"/>
  <c r="AB40" i="37"/>
  <c r="AA40" i="37"/>
  <c r="AF40" i="37" s="1"/>
  <c r="Y40" i="37"/>
  <c r="AE39" i="37"/>
  <c r="AB39" i="37"/>
  <c r="AA39" i="37"/>
  <c r="AF39" i="37" s="1"/>
  <c r="Y39" i="37"/>
  <c r="AE38" i="37"/>
  <c r="AB38" i="37"/>
  <c r="AA38" i="37"/>
  <c r="AF38" i="37" s="1"/>
  <c r="Y38" i="37"/>
  <c r="AE37" i="37"/>
  <c r="AB37" i="37"/>
  <c r="AA37" i="37"/>
  <c r="AF37" i="37" s="1"/>
  <c r="Y37" i="37"/>
  <c r="AE36" i="37"/>
  <c r="AB36" i="37"/>
  <c r="AA36" i="37"/>
  <c r="AF36" i="37" s="1"/>
  <c r="Y36" i="37"/>
  <c r="AE35" i="37"/>
  <c r="AB35" i="37"/>
  <c r="AA35" i="37"/>
  <c r="AF35" i="37" s="1"/>
  <c r="Y35" i="37"/>
  <c r="AE34" i="37"/>
  <c r="AB34" i="37"/>
  <c r="AA34" i="37"/>
  <c r="AF34" i="37" s="1"/>
  <c r="Y34" i="37"/>
  <c r="AE33" i="37"/>
  <c r="AB33" i="37"/>
  <c r="AA33" i="37"/>
  <c r="AF33" i="37" s="1"/>
  <c r="Y33" i="37"/>
  <c r="AE32" i="37"/>
  <c r="AB32" i="37"/>
  <c r="AA32" i="37"/>
  <c r="AF32" i="37" s="1"/>
  <c r="Y32" i="37"/>
  <c r="AE31" i="37"/>
  <c r="AB31" i="37"/>
  <c r="AA31" i="37"/>
  <c r="AF31" i="37" s="1"/>
  <c r="Y31" i="37"/>
  <c r="AE30" i="37"/>
  <c r="AB30" i="37"/>
  <c r="AA30" i="37"/>
  <c r="AF30" i="37" s="1"/>
  <c r="Y30" i="37"/>
  <c r="AE29" i="37"/>
  <c r="AB29" i="37"/>
  <c r="AA29" i="37"/>
  <c r="AF29" i="37" s="1"/>
  <c r="Y29" i="37"/>
  <c r="AE28" i="37"/>
  <c r="AB28" i="37"/>
  <c r="AA28" i="37"/>
  <c r="AF28" i="37" s="1"/>
  <c r="Y28" i="37"/>
  <c r="AE27" i="37"/>
  <c r="AB27" i="37"/>
  <c r="AA27" i="37"/>
  <c r="AF27" i="37" s="1"/>
  <c r="Y27" i="37"/>
  <c r="AE26" i="37"/>
  <c r="AB26" i="37"/>
  <c r="AA26" i="37"/>
  <c r="AF26" i="37" s="1"/>
  <c r="Y26" i="37"/>
  <c r="Z25" i="37"/>
  <c r="AA25" i="37" s="1"/>
  <c r="Y25" i="37"/>
  <c r="AA24" i="37"/>
  <c r="AE24" i="37" s="1"/>
  <c r="Y24" i="37"/>
  <c r="AB23" i="37"/>
  <c r="AA23" i="37"/>
  <c r="AE23" i="37" s="1"/>
  <c r="Y23" i="37"/>
  <c r="AA22" i="37"/>
  <c r="AE22" i="37" s="1"/>
  <c r="Y22" i="37"/>
  <c r="AB21" i="37"/>
  <c r="AA21" i="37"/>
  <c r="AE21" i="37" s="1"/>
  <c r="Y21" i="37"/>
  <c r="AB20" i="37"/>
  <c r="AA20" i="37"/>
  <c r="AE20" i="37" s="1"/>
  <c r="Y20" i="37"/>
  <c r="AA19" i="37"/>
  <c r="AE19" i="37" s="1"/>
  <c r="Y19" i="37"/>
  <c r="AA18" i="37"/>
  <c r="AE18" i="37" s="1"/>
  <c r="Y18" i="37"/>
  <c r="AA17" i="37"/>
  <c r="AE17" i="37" s="1"/>
  <c r="Y17" i="37"/>
  <c r="AB16" i="37"/>
  <c r="AA16" i="37"/>
  <c r="AE16" i="37" s="1"/>
  <c r="Y16" i="37"/>
  <c r="AA15" i="37"/>
  <c r="AE15" i="37" s="1"/>
  <c r="Y15" i="37"/>
  <c r="AB14" i="37"/>
  <c r="AA14" i="37"/>
  <c r="AE14" i="37" s="1"/>
  <c r="Y14" i="37"/>
  <c r="AA13" i="37"/>
  <c r="AE13" i="37" s="1"/>
  <c r="Y13" i="37"/>
  <c r="AA12" i="37"/>
  <c r="AE12" i="37" s="1"/>
  <c r="Y12" i="37"/>
  <c r="AA11" i="37"/>
  <c r="AE11" i="37" s="1"/>
  <c r="Y11" i="37"/>
  <c r="AB10" i="37"/>
  <c r="AA10" i="37"/>
  <c r="AE10" i="37" s="1"/>
  <c r="Y10" i="37"/>
  <c r="AA9" i="37"/>
  <c r="AE9" i="37" s="1"/>
  <c r="Y9" i="37"/>
  <c r="AA8" i="37"/>
  <c r="AE8" i="37" s="1"/>
  <c r="Y8" i="37"/>
  <c r="AB7" i="37"/>
  <c r="AA7" i="37"/>
  <c r="AE7" i="37" s="1"/>
  <c r="Y7" i="37"/>
  <c r="W6" i="39" l="1"/>
  <c r="X6" i="39" s="1"/>
  <c r="Y6" i="39" s="1"/>
  <c r="Z6" i="39" s="1"/>
  <c r="Y4" i="39"/>
  <c r="AE103" i="38"/>
  <c r="AF103" i="38" s="1"/>
  <c r="Q5" i="38"/>
  <c r="Q6" i="38"/>
  <c r="R6" i="38" s="1"/>
  <c r="AD25" i="37"/>
  <c r="AE25" i="37"/>
  <c r="AF25" i="37" s="1"/>
  <c r="AF7" i="37"/>
  <c r="AF8" i="37"/>
  <c r="AD9" i="37"/>
  <c r="AF10" i="37"/>
  <c r="AF11" i="37"/>
  <c r="AD12" i="37"/>
  <c r="AD13" i="37"/>
  <c r="AF15" i="37"/>
  <c r="AF16" i="37"/>
  <c r="AD17" i="37"/>
  <c r="AF18" i="37"/>
  <c r="AD19" i="37"/>
  <c r="AD20" i="37"/>
  <c r="AF21" i="37"/>
  <c r="AD22" i="37"/>
  <c r="AF24" i="37"/>
  <c r="AD91" i="37"/>
  <c r="AE91" i="37"/>
  <c r="AF91" i="37" s="1"/>
  <c r="AD7" i="37"/>
  <c r="AD8" i="37"/>
  <c r="AF9" i="37"/>
  <c r="AD10" i="37"/>
  <c r="AD11" i="37"/>
  <c r="AF12" i="37"/>
  <c r="AF13" i="37"/>
  <c r="AD14" i="37"/>
  <c r="AF14" i="37"/>
  <c r="AD15" i="37"/>
  <c r="AD16" i="37"/>
  <c r="AF17" i="37"/>
  <c r="AD18" i="37"/>
  <c r="AF19" i="37"/>
  <c r="AF20" i="37"/>
  <c r="AD21" i="37"/>
  <c r="AF22" i="37"/>
  <c r="AD23" i="37"/>
  <c r="AF23" i="37"/>
  <c r="AD24" i="37"/>
  <c r="AB25" i="37"/>
  <c r="AB8" i="37"/>
  <c r="AB9" i="37"/>
  <c r="AB11" i="37"/>
  <c r="AB12" i="37"/>
  <c r="AB13" i="37"/>
  <c r="AB15" i="37"/>
  <c r="AB17" i="37"/>
  <c r="AB18" i="37"/>
  <c r="AB19" i="37"/>
  <c r="AB22" i="37"/>
  <c r="AB24" i="37"/>
  <c r="AD26" i="37"/>
  <c r="AD27" i="37"/>
  <c r="AD28" i="37"/>
  <c r="AD29" i="37"/>
  <c r="AD30" i="37"/>
  <c r="AD31" i="37"/>
  <c r="AD32" i="37"/>
  <c r="AD33" i="37"/>
  <c r="AD34" i="37"/>
  <c r="AD35" i="37"/>
  <c r="AD36" i="37"/>
  <c r="AD37" i="37"/>
  <c r="AD38" i="37"/>
  <c r="AD39" i="37"/>
  <c r="AD40" i="37"/>
  <c r="AD41" i="37"/>
  <c r="AD42" i="37"/>
  <c r="AD43" i="37"/>
  <c r="AD44" i="37"/>
  <c r="AD45" i="37"/>
  <c r="AD46" i="37"/>
  <c r="AD47" i="37"/>
  <c r="AD48" i="37"/>
  <c r="AD49" i="37"/>
  <c r="AD50" i="37"/>
  <c r="AD51" i="37"/>
  <c r="AD52" i="37"/>
  <c r="AD53" i="37"/>
  <c r="AD54" i="37"/>
  <c r="AD55" i="37"/>
  <c r="AD56" i="37"/>
  <c r="AD57" i="37"/>
  <c r="AD58" i="37"/>
  <c r="AD59" i="37"/>
  <c r="AD60" i="37"/>
  <c r="AD61" i="37"/>
  <c r="AE61" i="37"/>
  <c r="AF61" i="37" s="1"/>
  <c r="AD89" i="37"/>
  <c r="AF89" i="37"/>
  <c r="AD90" i="37"/>
  <c r="AF90" i="37"/>
  <c r="AB91" i="37"/>
  <c r="AB101" i="37"/>
  <c r="AE101" i="37"/>
  <c r="AF101" i="37" s="1"/>
  <c r="AE102" i="37"/>
  <c r="AD62" i="37"/>
  <c r="AD63" i="37"/>
  <c r="AD64" i="37"/>
  <c r="AD65" i="37"/>
  <c r="AD66" i="37"/>
  <c r="AD67" i="37"/>
  <c r="AD68" i="37"/>
  <c r="AD69" i="37"/>
  <c r="AD70" i="37"/>
  <c r="AD71" i="37"/>
  <c r="AD72" i="37"/>
  <c r="AD73" i="37"/>
  <c r="AD74" i="37"/>
  <c r="AD75" i="37"/>
  <c r="AD76" i="37"/>
  <c r="AD77" i="37"/>
  <c r="AD78" i="37"/>
  <c r="AD79" i="37"/>
  <c r="AD80" i="37"/>
  <c r="AD81" i="37"/>
  <c r="AD82" i="37"/>
  <c r="AD83" i="37"/>
  <c r="AD84" i="37"/>
  <c r="AD85" i="37"/>
  <c r="AD86" i="37"/>
  <c r="AD87" i="37"/>
  <c r="AD88" i="37"/>
  <c r="AB90" i="37"/>
  <c r="AD92" i="37"/>
  <c r="AD93" i="37"/>
  <c r="AD94" i="37"/>
  <c r="AD95" i="37"/>
  <c r="AD96" i="37"/>
  <c r="AD97" i="37"/>
  <c r="AD98" i="37"/>
  <c r="AD99" i="37"/>
  <c r="AD100" i="37"/>
  <c r="AD101" i="37"/>
  <c r="AD102" i="37"/>
  <c r="AA6" i="39" l="1"/>
  <c r="AA5" i="39"/>
  <c r="S6" i="38"/>
  <c r="T6" i="38" s="1"/>
  <c r="S5" i="38"/>
  <c r="AC103" i="37"/>
  <c r="X103" i="37"/>
  <c r="W103" i="37"/>
  <c r="V103" i="37"/>
  <c r="T103" i="37"/>
  <c r="U103" i="37" s="1"/>
  <c r="P103" i="37"/>
  <c r="Q103" i="37" s="1"/>
  <c r="O103" i="37"/>
  <c r="M103" i="37"/>
  <c r="L103" i="37"/>
  <c r="K103" i="37"/>
  <c r="N103" i="37" s="1"/>
  <c r="H103" i="37"/>
  <c r="Y103" i="37" s="1"/>
  <c r="R102" i="37"/>
  <c r="S102" i="37" s="1"/>
  <c r="Q102" i="37"/>
  <c r="N102" i="37"/>
  <c r="R101" i="37"/>
  <c r="S101" i="37" s="1"/>
  <c r="Q101" i="37"/>
  <c r="N101" i="37"/>
  <c r="R100" i="37"/>
  <c r="S100" i="37" s="1"/>
  <c r="Q100" i="37"/>
  <c r="N100" i="37"/>
  <c r="R99" i="37"/>
  <c r="N99" i="37"/>
  <c r="R98" i="37"/>
  <c r="S98" i="37" s="1"/>
  <c r="Q98" i="37"/>
  <c r="N98" i="37"/>
  <c r="R97" i="37"/>
  <c r="S97" i="37" s="1"/>
  <c r="Q97" i="37"/>
  <c r="N97" i="37"/>
  <c r="R96" i="37"/>
  <c r="S96" i="37" s="1"/>
  <c r="Q96" i="37"/>
  <c r="N96" i="37"/>
  <c r="R95" i="37"/>
  <c r="N95" i="37"/>
  <c r="R94" i="37"/>
  <c r="S94" i="37" s="1"/>
  <c r="Q94" i="37"/>
  <c r="N94" i="37"/>
  <c r="R93" i="37"/>
  <c r="N93" i="37"/>
  <c r="R92" i="37"/>
  <c r="S92" i="37" s="1"/>
  <c r="Q92" i="37"/>
  <c r="N92" i="37"/>
  <c r="R91" i="37"/>
  <c r="N91" i="37"/>
  <c r="S90" i="37"/>
  <c r="R90" i="37"/>
  <c r="Q90" i="37"/>
  <c r="N90" i="37"/>
  <c r="R89" i="37"/>
  <c r="S89" i="37" s="1"/>
  <c r="Q89" i="37"/>
  <c r="N89" i="37"/>
  <c r="R88" i="37"/>
  <c r="S88" i="37" s="1"/>
  <c r="Q88" i="37"/>
  <c r="N88" i="37"/>
  <c r="R87" i="37"/>
  <c r="S87" i="37" s="1"/>
  <c r="Q87" i="37"/>
  <c r="N87" i="37"/>
  <c r="R86" i="37"/>
  <c r="N86" i="37"/>
  <c r="R85" i="37"/>
  <c r="N85" i="37"/>
  <c r="R84" i="37"/>
  <c r="S84" i="37" s="1"/>
  <c r="Q84" i="37"/>
  <c r="N84" i="37"/>
  <c r="R83" i="37"/>
  <c r="S83" i="37" s="1"/>
  <c r="Q83" i="37"/>
  <c r="N83" i="37"/>
  <c r="R82" i="37"/>
  <c r="S82" i="37" s="1"/>
  <c r="Q82" i="37"/>
  <c r="N82" i="37"/>
  <c r="R81" i="37"/>
  <c r="S81" i="37" s="1"/>
  <c r="Q81" i="37"/>
  <c r="N81" i="37"/>
  <c r="R80" i="37"/>
  <c r="N80" i="37"/>
  <c r="R79" i="37"/>
  <c r="S78" i="37"/>
  <c r="R78" i="37"/>
  <c r="Q78" i="37"/>
  <c r="N78" i="37"/>
  <c r="R77" i="37"/>
  <c r="N77" i="37"/>
  <c r="R76" i="37"/>
  <c r="N76" i="37"/>
  <c r="S75" i="37"/>
  <c r="R75" i="37"/>
  <c r="Q75" i="37"/>
  <c r="N75" i="37"/>
  <c r="S74" i="37"/>
  <c r="R74" i="37"/>
  <c r="Q74" i="37"/>
  <c r="N74" i="37"/>
  <c r="S73" i="37"/>
  <c r="R73" i="37"/>
  <c r="Q73" i="37"/>
  <c r="N73" i="37"/>
  <c r="S72" i="37"/>
  <c r="R72" i="37"/>
  <c r="Q72" i="37"/>
  <c r="N72" i="37"/>
  <c r="S71" i="37"/>
  <c r="R71" i="37"/>
  <c r="Q71" i="37"/>
  <c r="N71" i="37"/>
  <c r="R70" i="37"/>
  <c r="S70" i="37" s="1"/>
  <c r="Q70" i="37"/>
  <c r="N70" i="37"/>
  <c r="R69" i="37"/>
  <c r="N69" i="37"/>
  <c r="R68" i="37"/>
  <c r="S68" i="37" s="1"/>
  <c r="Q68" i="37"/>
  <c r="N68" i="37"/>
  <c r="R67" i="37"/>
  <c r="S67" i="37" s="1"/>
  <c r="Q67" i="37"/>
  <c r="N67" i="37"/>
  <c r="R66" i="37"/>
  <c r="S66" i="37" s="1"/>
  <c r="Q66" i="37"/>
  <c r="N66" i="37"/>
  <c r="R65" i="37"/>
  <c r="S65" i="37" s="1"/>
  <c r="Q65" i="37"/>
  <c r="N65" i="37"/>
  <c r="R64" i="37"/>
  <c r="S64" i="37" s="1"/>
  <c r="Q64" i="37"/>
  <c r="N64" i="37"/>
  <c r="R63" i="37"/>
  <c r="N63" i="37"/>
  <c r="R62" i="37"/>
  <c r="S61" i="37"/>
  <c r="R61" i="37"/>
  <c r="Q61" i="37"/>
  <c r="N61" i="37"/>
  <c r="S60" i="37"/>
  <c r="R60" i="37"/>
  <c r="Q60" i="37"/>
  <c r="N60" i="37"/>
  <c r="S59" i="37"/>
  <c r="R59" i="37"/>
  <c r="Q59" i="37"/>
  <c r="N59" i="37"/>
  <c r="S58" i="37"/>
  <c r="R58" i="37"/>
  <c r="Q58" i="37"/>
  <c r="N58" i="37"/>
  <c r="S57" i="37"/>
  <c r="R57" i="37"/>
  <c r="Q57" i="37"/>
  <c r="N57" i="37"/>
  <c r="S56" i="37"/>
  <c r="R56" i="37"/>
  <c r="Q56" i="37"/>
  <c r="N56" i="37"/>
  <c r="S55" i="37"/>
  <c r="R55" i="37"/>
  <c r="Q55" i="37"/>
  <c r="N55" i="37"/>
  <c r="S54" i="37"/>
  <c r="R54" i="37"/>
  <c r="Q54" i="37"/>
  <c r="N54" i="37"/>
  <c r="S53" i="37"/>
  <c r="R53" i="37"/>
  <c r="Q53" i="37"/>
  <c r="N53" i="37"/>
  <c r="S52" i="37"/>
  <c r="R52" i="37"/>
  <c r="Q52" i="37"/>
  <c r="N52" i="37"/>
  <c r="S51" i="37"/>
  <c r="R51" i="37"/>
  <c r="Q51" i="37"/>
  <c r="N51" i="37"/>
  <c r="S50" i="37"/>
  <c r="R50" i="37"/>
  <c r="Q50" i="37"/>
  <c r="N50" i="37"/>
  <c r="R49" i="37"/>
  <c r="N49" i="37"/>
  <c r="S48" i="37"/>
  <c r="R48" i="37"/>
  <c r="Q48" i="37"/>
  <c r="N48" i="37"/>
  <c r="S47" i="37"/>
  <c r="R47" i="37"/>
  <c r="Q47" i="37"/>
  <c r="N47" i="37"/>
  <c r="R46" i="37"/>
  <c r="N46" i="37"/>
  <c r="S45" i="37"/>
  <c r="R45" i="37"/>
  <c r="Q45" i="37"/>
  <c r="N45" i="37"/>
  <c r="R44" i="37"/>
  <c r="N44" i="37"/>
  <c r="S43" i="37"/>
  <c r="R43" i="37"/>
  <c r="Q43" i="37"/>
  <c r="N43" i="37"/>
  <c r="S42" i="37"/>
  <c r="R42" i="37"/>
  <c r="Q42" i="37"/>
  <c r="N42" i="37"/>
  <c r="R41" i="37"/>
  <c r="N41" i="37"/>
  <c r="S40" i="37"/>
  <c r="R40" i="37"/>
  <c r="Q40" i="37"/>
  <c r="N40" i="37"/>
  <c r="R39" i="37"/>
  <c r="N39" i="37"/>
  <c r="S38" i="37"/>
  <c r="R38" i="37"/>
  <c r="Q38" i="37"/>
  <c r="N38" i="37"/>
  <c r="S37" i="37"/>
  <c r="R37" i="37"/>
  <c r="Q37" i="37"/>
  <c r="N37" i="37"/>
  <c r="S36" i="37"/>
  <c r="R36" i="37"/>
  <c r="Q36" i="37"/>
  <c r="N36" i="37"/>
  <c r="S35" i="37"/>
  <c r="R35" i="37"/>
  <c r="Q35" i="37"/>
  <c r="N35" i="37"/>
  <c r="S34" i="37"/>
  <c r="R34" i="37"/>
  <c r="Q34" i="37"/>
  <c r="N34" i="37"/>
  <c r="S33" i="37"/>
  <c r="R33" i="37"/>
  <c r="Q33" i="37"/>
  <c r="N33" i="37"/>
  <c r="S32" i="37"/>
  <c r="R32" i="37"/>
  <c r="Q32" i="37"/>
  <c r="N32" i="37"/>
  <c r="R31" i="37"/>
  <c r="S31" i="37" s="1"/>
  <c r="Q31" i="37"/>
  <c r="N31" i="37"/>
  <c r="R30" i="37"/>
  <c r="R29" i="37"/>
  <c r="S29" i="37" s="1"/>
  <c r="Q29" i="37"/>
  <c r="N29" i="37"/>
  <c r="R28" i="37"/>
  <c r="N28" i="37"/>
  <c r="R27" i="37"/>
  <c r="S27" i="37" s="1"/>
  <c r="Q27" i="37"/>
  <c r="N27" i="37"/>
  <c r="R26" i="37"/>
  <c r="S26" i="37" s="1"/>
  <c r="Q26" i="37"/>
  <c r="N26" i="37"/>
  <c r="Z103" i="37"/>
  <c r="S25" i="37"/>
  <c r="R25" i="37"/>
  <c r="Q25" i="37"/>
  <c r="N25" i="37"/>
  <c r="S24" i="37"/>
  <c r="R24" i="37"/>
  <c r="Q24" i="37"/>
  <c r="N24" i="37"/>
  <c r="R23" i="37"/>
  <c r="N23" i="37"/>
  <c r="S22" i="37"/>
  <c r="R22" i="37"/>
  <c r="Q22" i="37"/>
  <c r="N22" i="37"/>
  <c r="S21" i="37"/>
  <c r="R21" i="37"/>
  <c r="Q21" i="37"/>
  <c r="N21" i="37"/>
  <c r="R20" i="37"/>
  <c r="N20" i="37"/>
  <c r="S19" i="37"/>
  <c r="R19" i="37"/>
  <c r="Q19" i="37"/>
  <c r="N19" i="37"/>
  <c r="S18" i="37"/>
  <c r="R18" i="37"/>
  <c r="Q18" i="37"/>
  <c r="N18" i="37"/>
  <c r="S17" i="37"/>
  <c r="R17" i="37"/>
  <c r="Q17" i="37"/>
  <c r="N17" i="37"/>
  <c r="S16" i="37"/>
  <c r="R16" i="37"/>
  <c r="Q16" i="37"/>
  <c r="N16" i="37"/>
  <c r="S15" i="37"/>
  <c r="R15" i="37"/>
  <c r="Q15" i="37"/>
  <c r="N15" i="37"/>
  <c r="R14" i="37"/>
  <c r="R13" i="37"/>
  <c r="S13" i="37" s="1"/>
  <c r="Q13" i="37"/>
  <c r="N13" i="37"/>
  <c r="R12" i="37"/>
  <c r="S12" i="37" s="1"/>
  <c r="Q12" i="37"/>
  <c r="N12" i="37"/>
  <c r="R11" i="37"/>
  <c r="S11" i="37" s="1"/>
  <c r="Q11" i="37"/>
  <c r="N11" i="37"/>
  <c r="R10" i="37"/>
  <c r="S10" i="37" s="1"/>
  <c r="Q10" i="37"/>
  <c r="N10" i="37"/>
  <c r="R9" i="37"/>
  <c r="S9" i="37" s="1"/>
  <c r="Q9" i="37"/>
  <c r="N9" i="37"/>
  <c r="R8" i="37"/>
  <c r="R103" i="37" s="1"/>
  <c r="S103" i="37" s="1"/>
  <c r="Q8" i="37"/>
  <c r="N8" i="37"/>
  <c r="N7" i="37"/>
  <c r="H6" i="37"/>
  <c r="I6" i="37" s="1"/>
  <c r="J6" i="37" s="1"/>
  <c r="K6" i="37" s="1"/>
  <c r="C6" i="37"/>
  <c r="D6" i="37" s="1"/>
  <c r="E6" i="37" s="1"/>
  <c r="F6" i="37" s="1"/>
  <c r="B6" i="37"/>
  <c r="AB5" i="39" l="1"/>
  <c r="AB6" i="39"/>
  <c r="AC6" i="39" s="1"/>
  <c r="AF5" i="39"/>
  <c r="U5" i="38"/>
  <c r="U6" i="38"/>
  <c r="V6" i="38" s="1"/>
  <c r="L6" i="37"/>
  <c r="M6" i="37" s="1"/>
  <c r="N6" i="37" s="1"/>
  <c r="O6" i="37" s="1"/>
  <c r="P6" i="37" s="1"/>
  <c r="N4" i="37"/>
  <c r="S8" i="37"/>
  <c r="AB102" i="36"/>
  <c r="AA102" i="36"/>
  <c r="AF102" i="36" s="1"/>
  <c r="Y102" i="36"/>
  <c r="AE101" i="36"/>
  <c r="AB101" i="36"/>
  <c r="AA101" i="36"/>
  <c r="AF101" i="36" s="1"/>
  <c r="Y101" i="36"/>
  <c r="AE100" i="36"/>
  <c r="AB100" i="36"/>
  <c r="AA100" i="36"/>
  <c r="AF100" i="36" s="1"/>
  <c r="Y100" i="36"/>
  <c r="AE99" i="36"/>
  <c r="AB99" i="36"/>
  <c r="AA99" i="36"/>
  <c r="AF99" i="36" s="1"/>
  <c r="Y99" i="36"/>
  <c r="AE98" i="36"/>
  <c r="AB98" i="36"/>
  <c r="AA98" i="36"/>
  <c r="AF98" i="36" s="1"/>
  <c r="Y98" i="36"/>
  <c r="AE97" i="36"/>
  <c r="AB97" i="36"/>
  <c r="AA97" i="36"/>
  <c r="AF97" i="36" s="1"/>
  <c r="Y97" i="36"/>
  <c r="AE96" i="36"/>
  <c r="AB96" i="36"/>
  <c r="AA96" i="36"/>
  <c r="AF96" i="36" s="1"/>
  <c r="Y96" i="36"/>
  <c r="AE95" i="36"/>
  <c r="AB95" i="36"/>
  <c r="AA95" i="36"/>
  <c r="AF95" i="36" s="1"/>
  <c r="Y95" i="36"/>
  <c r="AE94" i="36"/>
  <c r="AB94" i="36"/>
  <c r="AA94" i="36"/>
  <c r="AF94" i="36" s="1"/>
  <c r="Y94" i="36"/>
  <c r="AE93" i="36"/>
  <c r="AB93" i="36"/>
  <c r="AA93" i="36"/>
  <c r="AF93" i="36" s="1"/>
  <c r="Y93" i="36"/>
  <c r="AE92" i="36"/>
  <c r="AB92" i="36"/>
  <c r="AA92" i="36"/>
  <c r="AF92" i="36" s="1"/>
  <c r="Y92" i="36"/>
  <c r="Z91" i="36"/>
  <c r="AA91" i="36" s="1"/>
  <c r="Y91" i="36"/>
  <c r="AA90" i="36"/>
  <c r="AE90" i="36" s="1"/>
  <c r="Y90" i="36"/>
  <c r="AA89" i="36"/>
  <c r="AE89" i="36" s="1"/>
  <c r="Z89" i="36"/>
  <c r="AB89" i="36" s="1"/>
  <c r="Y89" i="36"/>
  <c r="AE88" i="36"/>
  <c r="AB88" i="36"/>
  <c r="AA88" i="36"/>
  <c r="AF88" i="36" s="1"/>
  <c r="Y88" i="36"/>
  <c r="AE87" i="36"/>
  <c r="AB87" i="36"/>
  <c r="AA87" i="36"/>
  <c r="AF87" i="36" s="1"/>
  <c r="Y87" i="36"/>
  <c r="AE86" i="36"/>
  <c r="AB86" i="36"/>
  <c r="AA86" i="36"/>
  <c r="AF86" i="36" s="1"/>
  <c r="Y86" i="36"/>
  <c r="AE85" i="36"/>
  <c r="AB85" i="36"/>
  <c r="AA85" i="36"/>
  <c r="AF85" i="36" s="1"/>
  <c r="Y85" i="36"/>
  <c r="AE84" i="36"/>
  <c r="AB84" i="36"/>
  <c r="AA84" i="36"/>
  <c r="AF84" i="36" s="1"/>
  <c r="Y84" i="36"/>
  <c r="AE83" i="36"/>
  <c r="AB83" i="36"/>
  <c r="AA83" i="36"/>
  <c r="AF83" i="36" s="1"/>
  <c r="Y83" i="36"/>
  <c r="AE82" i="36"/>
  <c r="AB82" i="36"/>
  <c r="AA82" i="36"/>
  <c r="AF82" i="36" s="1"/>
  <c r="Y82" i="36"/>
  <c r="AE81" i="36"/>
  <c r="AB81" i="36"/>
  <c r="AA81" i="36"/>
  <c r="AF81" i="36" s="1"/>
  <c r="Y81" i="36"/>
  <c r="AE80" i="36"/>
  <c r="AB80" i="36"/>
  <c r="AA80" i="36"/>
  <c r="AF80" i="36" s="1"/>
  <c r="Y80" i="36"/>
  <c r="AE79" i="36"/>
  <c r="AB79" i="36"/>
  <c r="AA79" i="36"/>
  <c r="AF79" i="36" s="1"/>
  <c r="Y79" i="36"/>
  <c r="AE78" i="36"/>
  <c r="AB78" i="36"/>
  <c r="AA78" i="36"/>
  <c r="AF78" i="36" s="1"/>
  <c r="Y78" i="36"/>
  <c r="AE77" i="36"/>
  <c r="AB77" i="36"/>
  <c r="AA77" i="36"/>
  <c r="AF77" i="36" s="1"/>
  <c r="Y77" i="36"/>
  <c r="AE76" i="36"/>
  <c r="AB76" i="36"/>
  <c r="AA76" i="36"/>
  <c r="AF76" i="36" s="1"/>
  <c r="Y76" i="36"/>
  <c r="AE75" i="36"/>
  <c r="AB75" i="36"/>
  <c r="AA75" i="36"/>
  <c r="AF75" i="36" s="1"/>
  <c r="Y75" i="36"/>
  <c r="AE74" i="36"/>
  <c r="AB74" i="36"/>
  <c r="AA74" i="36"/>
  <c r="AF74" i="36" s="1"/>
  <c r="Y74" i="36"/>
  <c r="AE73" i="36"/>
  <c r="AB73" i="36"/>
  <c r="AA73" i="36"/>
  <c r="AF73" i="36" s="1"/>
  <c r="Y73" i="36"/>
  <c r="AE72" i="36"/>
  <c r="AB72" i="36"/>
  <c r="AA72" i="36"/>
  <c r="AF72" i="36" s="1"/>
  <c r="Y72" i="36"/>
  <c r="AE71" i="36"/>
  <c r="AB71" i="36"/>
  <c r="AA71" i="36"/>
  <c r="AF71" i="36" s="1"/>
  <c r="Y71" i="36"/>
  <c r="AE70" i="36"/>
  <c r="AB70" i="36"/>
  <c r="AA70" i="36"/>
  <c r="AF70" i="36" s="1"/>
  <c r="Y70" i="36"/>
  <c r="AE69" i="36"/>
  <c r="AB69" i="36"/>
  <c r="AA69" i="36"/>
  <c r="AF69" i="36" s="1"/>
  <c r="Y69" i="36"/>
  <c r="AE68" i="36"/>
  <c r="AB68" i="36"/>
  <c r="AA68" i="36"/>
  <c r="AF68" i="36" s="1"/>
  <c r="Y68" i="36"/>
  <c r="AE67" i="36"/>
  <c r="AB67" i="36"/>
  <c r="AA67" i="36"/>
  <c r="AF67" i="36" s="1"/>
  <c r="Y67" i="36"/>
  <c r="AE66" i="36"/>
  <c r="AB66" i="36"/>
  <c r="AA66" i="36"/>
  <c r="AF66" i="36" s="1"/>
  <c r="Y66" i="36"/>
  <c r="AE65" i="36"/>
  <c r="AB65" i="36"/>
  <c r="AA65" i="36"/>
  <c r="AF65" i="36" s="1"/>
  <c r="Y65" i="36"/>
  <c r="AE64" i="36"/>
  <c r="AB64" i="36"/>
  <c r="AA64" i="36"/>
  <c r="AF64" i="36" s="1"/>
  <c r="Y64" i="36"/>
  <c r="AE63" i="36"/>
  <c r="AB63" i="36"/>
  <c r="AA63" i="36"/>
  <c r="AF63" i="36" s="1"/>
  <c r="Y63" i="36"/>
  <c r="AE62" i="36"/>
  <c r="AB62" i="36"/>
  <c r="AA62" i="36"/>
  <c r="AF62" i="36" s="1"/>
  <c r="Y62" i="36"/>
  <c r="AB61" i="36"/>
  <c r="AA61" i="36"/>
  <c r="Y61" i="36"/>
  <c r="AE60" i="36"/>
  <c r="AB60" i="36"/>
  <c r="AA60" i="36"/>
  <c r="AF60" i="36" s="1"/>
  <c r="Y60" i="36"/>
  <c r="AE59" i="36"/>
  <c r="AB59" i="36"/>
  <c r="AA59" i="36"/>
  <c r="AF59" i="36" s="1"/>
  <c r="Y59" i="36"/>
  <c r="AE58" i="36"/>
  <c r="AB58" i="36"/>
  <c r="AA58" i="36"/>
  <c r="AF58" i="36" s="1"/>
  <c r="Y58" i="36"/>
  <c r="AE57" i="36"/>
  <c r="AB57" i="36"/>
  <c r="AA57" i="36"/>
  <c r="AF57" i="36" s="1"/>
  <c r="Y57" i="36"/>
  <c r="AE56" i="36"/>
  <c r="AB56" i="36"/>
  <c r="AA56" i="36"/>
  <c r="AF56" i="36" s="1"/>
  <c r="Y56" i="36"/>
  <c r="AE55" i="36"/>
  <c r="AB55" i="36"/>
  <c r="AA55" i="36"/>
  <c r="AF55" i="36" s="1"/>
  <c r="Y55" i="36"/>
  <c r="AE54" i="36"/>
  <c r="AB54" i="36"/>
  <c r="AA54" i="36"/>
  <c r="AF54" i="36" s="1"/>
  <c r="Y54" i="36"/>
  <c r="AE53" i="36"/>
  <c r="AB53" i="36"/>
  <c r="AA53" i="36"/>
  <c r="AF53" i="36" s="1"/>
  <c r="Y53" i="36"/>
  <c r="AE52" i="36"/>
  <c r="AB52" i="36"/>
  <c r="AA52" i="36"/>
  <c r="AF52" i="36" s="1"/>
  <c r="Y52" i="36"/>
  <c r="AE51" i="36"/>
  <c r="AB51" i="36"/>
  <c r="AA51" i="36"/>
  <c r="AF51" i="36" s="1"/>
  <c r="Y51" i="36"/>
  <c r="AE50" i="36"/>
  <c r="AB50" i="36"/>
  <c r="AA50" i="36"/>
  <c r="AF50" i="36" s="1"/>
  <c r="Y50" i="36"/>
  <c r="AE49" i="36"/>
  <c r="AB49" i="36"/>
  <c r="AA49" i="36"/>
  <c r="AF49" i="36" s="1"/>
  <c r="Y49" i="36"/>
  <c r="AE48" i="36"/>
  <c r="AB48" i="36"/>
  <c r="AA48" i="36"/>
  <c r="AF48" i="36" s="1"/>
  <c r="Y48" i="36"/>
  <c r="AE47" i="36"/>
  <c r="AB47" i="36"/>
  <c r="AA47" i="36"/>
  <c r="AF47" i="36" s="1"/>
  <c r="Y47" i="36"/>
  <c r="AE46" i="36"/>
  <c r="AB46" i="36"/>
  <c r="AA46" i="36"/>
  <c r="AF46" i="36" s="1"/>
  <c r="Y46" i="36"/>
  <c r="AE45" i="36"/>
  <c r="AB45" i="36"/>
  <c r="AA45" i="36"/>
  <c r="AF45" i="36" s="1"/>
  <c r="Y45" i="36"/>
  <c r="AE44" i="36"/>
  <c r="AB44" i="36"/>
  <c r="AA44" i="36"/>
  <c r="AF44" i="36" s="1"/>
  <c r="Y44" i="36"/>
  <c r="AE43" i="36"/>
  <c r="AB43" i="36"/>
  <c r="AA43" i="36"/>
  <c r="AF43" i="36" s="1"/>
  <c r="Y43" i="36"/>
  <c r="AE42" i="36"/>
  <c r="AB42" i="36"/>
  <c r="AA42" i="36"/>
  <c r="AF42" i="36" s="1"/>
  <c r="Y42" i="36"/>
  <c r="AE41" i="36"/>
  <c r="AB41" i="36"/>
  <c r="AA41" i="36"/>
  <c r="AF41" i="36" s="1"/>
  <c r="Y41" i="36"/>
  <c r="AE40" i="36"/>
  <c r="AB40" i="36"/>
  <c r="AA40" i="36"/>
  <c r="AF40" i="36" s="1"/>
  <c r="Y40" i="36"/>
  <c r="AE39" i="36"/>
  <c r="AB39" i="36"/>
  <c r="AA39" i="36"/>
  <c r="AF39" i="36" s="1"/>
  <c r="Y39" i="36"/>
  <c r="AE38" i="36"/>
  <c r="AB38" i="36"/>
  <c r="AA38" i="36"/>
  <c r="AF38" i="36" s="1"/>
  <c r="Y38" i="36"/>
  <c r="AE37" i="36"/>
  <c r="AB37" i="36"/>
  <c r="AA37" i="36"/>
  <c r="AF37" i="36" s="1"/>
  <c r="Y37" i="36"/>
  <c r="AE36" i="36"/>
  <c r="AB36" i="36"/>
  <c r="AA36" i="36"/>
  <c r="AF36" i="36" s="1"/>
  <c r="Y36" i="36"/>
  <c r="AE35" i="36"/>
  <c r="AB35" i="36"/>
  <c r="AA35" i="36"/>
  <c r="AF35" i="36" s="1"/>
  <c r="Y35" i="36"/>
  <c r="AE34" i="36"/>
  <c r="AB34" i="36"/>
  <c r="AA34" i="36"/>
  <c r="AF34" i="36" s="1"/>
  <c r="Y34" i="36"/>
  <c r="AE33" i="36"/>
  <c r="AB33" i="36"/>
  <c r="AA33" i="36"/>
  <c r="AF33" i="36" s="1"/>
  <c r="Y33" i="36"/>
  <c r="AE32" i="36"/>
  <c r="AB32" i="36"/>
  <c r="AA32" i="36"/>
  <c r="AF32" i="36" s="1"/>
  <c r="Y32" i="36"/>
  <c r="AE31" i="36"/>
  <c r="AB31" i="36"/>
  <c r="AA31" i="36"/>
  <c r="AF31" i="36" s="1"/>
  <c r="Y31" i="36"/>
  <c r="AE30" i="36"/>
  <c r="AB30" i="36"/>
  <c r="AA30" i="36"/>
  <c r="AF30" i="36" s="1"/>
  <c r="Y30" i="36"/>
  <c r="AE29" i="36"/>
  <c r="AB29" i="36"/>
  <c r="AA29" i="36"/>
  <c r="AF29" i="36" s="1"/>
  <c r="Y29" i="36"/>
  <c r="AE28" i="36"/>
  <c r="AB28" i="36"/>
  <c r="AA28" i="36"/>
  <c r="AF28" i="36" s="1"/>
  <c r="Y28" i="36"/>
  <c r="AE27" i="36"/>
  <c r="AB27" i="36"/>
  <c r="AA27" i="36"/>
  <c r="AF27" i="36" s="1"/>
  <c r="Y27" i="36"/>
  <c r="AE26" i="36"/>
  <c r="AB26" i="36"/>
  <c r="AA26" i="36"/>
  <c r="AF26" i="36" s="1"/>
  <c r="Y26" i="36"/>
  <c r="Z25" i="36"/>
  <c r="AA25" i="36" s="1"/>
  <c r="Y25" i="36"/>
  <c r="AA24" i="36"/>
  <c r="AE24" i="36" s="1"/>
  <c r="Y24" i="36"/>
  <c r="AB23" i="36"/>
  <c r="AA23" i="36"/>
  <c r="AE23" i="36" s="1"/>
  <c r="Y23" i="36"/>
  <c r="AA22" i="36"/>
  <c r="AE22" i="36" s="1"/>
  <c r="Y22" i="36"/>
  <c r="AB21" i="36"/>
  <c r="AA21" i="36"/>
  <c r="AE21" i="36" s="1"/>
  <c r="Y21" i="36"/>
  <c r="AB20" i="36"/>
  <c r="AA20" i="36"/>
  <c r="AE20" i="36" s="1"/>
  <c r="Y20" i="36"/>
  <c r="AA19" i="36"/>
  <c r="AE19" i="36" s="1"/>
  <c r="Y19" i="36"/>
  <c r="AA18" i="36"/>
  <c r="AE18" i="36" s="1"/>
  <c r="Y18" i="36"/>
  <c r="AA17" i="36"/>
  <c r="AE17" i="36" s="1"/>
  <c r="Y17" i="36"/>
  <c r="AB16" i="36"/>
  <c r="AA16" i="36"/>
  <c r="AE16" i="36" s="1"/>
  <c r="Y16" i="36"/>
  <c r="AA15" i="36"/>
  <c r="AE15" i="36" s="1"/>
  <c r="Y15" i="36"/>
  <c r="AB14" i="36"/>
  <c r="AA14" i="36"/>
  <c r="AE14" i="36" s="1"/>
  <c r="Y14" i="36"/>
  <c r="AA13" i="36"/>
  <c r="AE13" i="36" s="1"/>
  <c r="Y13" i="36"/>
  <c r="AA12" i="36"/>
  <c r="AE12" i="36" s="1"/>
  <c r="Y12" i="36"/>
  <c r="AA11" i="36"/>
  <c r="AE11" i="36" s="1"/>
  <c r="Y11" i="36"/>
  <c r="AB10" i="36"/>
  <c r="AA10" i="36"/>
  <c r="AE10" i="36" s="1"/>
  <c r="Y10" i="36"/>
  <c r="AA9" i="36"/>
  <c r="AE9" i="36" s="1"/>
  <c r="Y9" i="36"/>
  <c r="AA8" i="36"/>
  <c r="AE8" i="36" s="1"/>
  <c r="Y8" i="36"/>
  <c r="AB7" i="36"/>
  <c r="AA7" i="36"/>
  <c r="AE7" i="36" s="1"/>
  <c r="Y7" i="36"/>
  <c r="AD5" i="39" l="1"/>
  <c r="AD6" i="39"/>
  <c r="Y4" i="38"/>
  <c r="W6" i="38"/>
  <c r="X6" i="38" s="1"/>
  <c r="Y6" i="38" s="1"/>
  <c r="Z6" i="38" s="1"/>
  <c r="AA103" i="37"/>
  <c r="Q6" i="37"/>
  <c r="R6" i="37" s="1"/>
  <c r="Q5" i="37"/>
  <c r="AD25" i="36"/>
  <c r="AE25" i="36"/>
  <c r="AF25" i="36" s="1"/>
  <c r="AF7" i="36"/>
  <c r="AD8" i="36"/>
  <c r="AF8" i="36"/>
  <c r="AF9" i="36"/>
  <c r="AD10" i="36"/>
  <c r="AF12" i="36"/>
  <c r="AD13" i="36"/>
  <c r="AD14" i="36"/>
  <c r="AF17" i="36"/>
  <c r="AF18" i="36"/>
  <c r="AD19" i="36"/>
  <c r="AD20" i="36"/>
  <c r="AF21" i="36"/>
  <c r="AD22" i="36"/>
  <c r="AF23" i="36"/>
  <c r="AD24" i="36"/>
  <c r="AF24" i="36"/>
  <c r="AB25" i="36"/>
  <c r="AD91" i="36"/>
  <c r="AE91" i="36"/>
  <c r="AF91" i="36" s="1"/>
  <c r="AD7" i="36"/>
  <c r="AD9" i="36"/>
  <c r="AF10" i="36"/>
  <c r="AD11" i="36"/>
  <c r="AF11" i="36"/>
  <c r="AD12" i="36"/>
  <c r="AF13" i="36"/>
  <c r="AF14" i="36"/>
  <c r="AD15" i="36"/>
  <c r="AF15" i="36"/>
  <c r="AD16" i="36"/>
  <c r="AF16" i="36"/>
  <c r="AD17" i="36"/>
  <c r="AD18" i="36"/>
  <c r="AF19" i="36"/>
  <c r="AF20" i="36"/>
  <c r="AD21" i="36"/>
  <c r="AF22" i="36"/>
  <c r="AD23" i="36"/>
  <c r="AB8" i="36"/>
  <c r="AB9" i="36"/>
  <c r="AB11" i="36"/>
  <c r="AB12" i="36"/>
  <c r="AB13" i="36"/>
  <c r="AB15" i="36"/>
  <c r="AB17" i="36"/>
  <c r="AB18" i="36"/>
  <c r="AB19" i="36"/>
  <c r="AB22" i="36"/>
  <c r="AB24" i="36"/>
  <c r="AD26" i="36"/>
  <c r="AD27" i="36"/>
  <c r="AD28" i="36"/>
  <c r="AD29" i="36"/>
  <c r="AD30" i="36"/>
  <c r="AD31" i="36"/>
  <c r="AD32" i="36"/>
  <c r="AD33" i="36"/>
  <c r="AD34" i="36"/>
  <c r="AD35" i="36"/>
  <c r="AD36" i="36"/>
  <c r="AD37" i="36"/>
  <c r="AD38" i="36"/>
  <c r="AD39" i="36"/>
  <c r="AD40" i="36"/>
  <c r="AD41" i="36"/>
  <c r="AD42" i="36"/>
  <c r="AD43" i="36"/>
  <c r="AD44" i="36"/>
  <c r="AD45" i="36"/>
  <c r="AD46" i="36"/>
  <c r="AD47" i="36"/>
  <c r="AD48" i="36"/>
  <c r="AD49" i="36"/>
  <c r="AD50" i="36"/>
  <c r="AD51" i="36"/>
  <c r="AD52" i="36"/>
  <c r="AD53" i="36"/>
  <c r="AD54" i="36"/>
  <c r="AD55" i="36"/>
  <c r="AD56" i="36"/>
  <c r="AD57" i="36"/>
  <c r="AD58" i="36"/>
  <c r="AD59" i="36"/>
  <c r="AD60" i="36"/>
  <c r="AD61" i="36"/>
  <c r="AE61" i="36"/>
  <c r="AF61" i="36" s="1"/>
  <c r="AD89" i="36"/>
  <c r="AF89" i="36"/>
  <c r="AD90" i="36"/>
  <c r="AF90" i="36"/>
  <c r="AB91" i="36"/>
  <c r="AE102" i="36"/>
  <c r="AD62" i="36"/>
  <c r="AD63" i="36"/>
  <c r="AD64" i="36"/>
  <c r="AD65" i="36"/>
  <c r="AD66" i="36"/>
  <c r="AD67" i="36"/>
  <c r="AD68" i="36"/>
  <c r="AD69" i="36"/>
  <c r="AD70" i="36"/>
  <c r="AD71" i="36"/>
  <c r="AD72" i="36"/>
  <c r="AD73" i="36"/>
  <c r="AD74" i="36"/>
  <c r="AD75" i="36"/>
  <c r="AD76" i="36"/>
  <c r="AD77" i="36"/>
  <c r="AD78" i="36"/>
  <c r="AD79" i="36"/>
  <c r="AD80" i="36"/>
  <c r="AD81" i="36"/>
  <c r="AD82" i="36"/>
  <c r="AD83" i="36"/>
  <c r="AD84" i="36"/>
  <c r="AD85" i="36"/>
  <c r="AD86" i="36"/>
  <c r="AD87" i="36"/>
  <c r="AD88" i="36"/>
  <c r="AB90" i="36"/>
  <c r="AD92" i="36"/>
  <c r="AD93" i="36"/>
  <c r="AD94" i="36"/>
  <c r="AD95" i="36"/>
  <c r="AD96" i="36"/>
  <c r="AD97" i="36"/>
  <c r="AD98" i="36"/>
  <c r="AD99" i="36"/>
  <c r="AD100" i="36"/>
  <c r="AD101" i="36"/>
  <c r="AD102" i="36"/>
  <c r="AA6" i="38" l="1"/>
  <c r="AA5" i="38"/>
  <c r="S6" i="37"/>
  <c r="T6" i="37" s="1"/>
  <c r="S5" i="37"/>
  <c r="AD103" i="37"/>
  <c r="AB103" i="37"/>
  <c r="AE103" i="37"/>
  <c r="AF103" i="37" s="1"/>
  <c r="X103" i="36"/>
  <c r="Y103" i="36" s="1"/>
  <c r="W103" i="36"/>
  <c r="V103" i="36"/>
  <c r="T103" i="36"/>
  <c r="U103" i="36" s="1"/>
  <c r="P103" i="36"/>
  <c r="Q103" i="36" s="1"/>
  <c r="O103" i="36"/>
  <c r="M103" i="36"/>
  <c r="L103" i="36"/>
  <c r="K103" i="36"/>
  <c r="N103" i="36" s="1"/>
  <c r="H103" i="36"/>
  <c r="S102" i="36"/>
  <c r="R102" i="36"/>
  <c r="Q102" i="36"/>
  <c r="N102" i="36"/>
  <c r="R101" i="36"/>
  <c r="S101" i="36" s="1"/>
  <c r="Q101" i="36"/>
  <c r="N101" i="36"/>
  <c r="S100" i="36"/>
  <c r="R100" i="36"/>
  <c r="Q100" i="36"/>
  <c r="N100" i="36"/>
  <c r="R99" i="36"/>
  <c r="N99" i="36"/>
  <c r="S98" i="36"/>
  <c r="R98" i="36"/>
  <c r="Q98" i="36"/>
  <c r="N98" i="36"/>
  <c r="R97" i="36"/>
  <c r="S97" i="36" s="1"/>
  <c r="Q97" i="36"/>
  <c r="N97" i="36"/>
  <c r="S96" i="36"/>
  <c r="R96" i="36"/>
  <c r="Q96" i="36"/>
  <c r="N96" i="36"/>
  <c r="R95" i="36"/>
  <c r="N95" i="36"/>
  <c r="S94" i="36"/>
  <c r="R94" i="36"/>
  <c r="Q94" i="36"/>
  <c r="N94" i="36"/>
  <c r="R93" i="36"/>
  <c r="N93" i="36"/>
  <c r="S92" i="36"/>
  <c r="R92" i="36"/>
  <c r="Q92" i="36"/>
  <c r="N92" i="36"/>
  <c r="R91" i="36"/>
  <c r="N91" i="36"/>
  <c r="R90" i="36"/>
  <c r="S90" i="36" s="1"/>
  <c r="Q90" i="36"/>
  <c r="N90" i="36"/>
  <c r="R89" i="36"/>
  <c r="S89" i="36" s="1"/>
  <c r="Q89" i="36"/>
  <c r="N89" i="36"/>
  <c r="S88" i="36"/>
  <c r="R88" i="36"/>
  <c r="Q88" i="36"/>
  <c r="N88" i="36"/>
  <c r="R87" i="36"/>
  <c r="S87" i="36" s="1"/>
  <c r="Q87" i="36"/>
  <c r="N87" i="36"/>
  <c r="R86" i="36"/>
  <c r="N86" i="36"/>
  <c r="R85" i="36"/>
  <c r="N85" i="36"/>
  <c r="R84" i="36"/>
  <c r="S84" i="36" s="1"/>
  <c r="Q84" i="36"/>
  <c r="N84" i="36"/>
  <c r="S83" i="36"/>
  <c r="R83" i="36"/>
  <c r="Q83" i="36"/>
  <c r="N83" i="36"/>
  <c r="R82" i="36"/>
  <c r="S82" i="36" s="1"/>
  <c r="Q82" i="36"/>
  <c r="N82" i="36"/>
  <c r="S81" i="36"/>
  <c r="R81" i="36"/>
  <c r="Q81" i="36"/>
  <c r="N81" i="36"/>
  <c r="R80" i="36"/>
  <c r="N80" i="36"/>
  <c r="R79" i="36"/>
  <c r="S78" i="36"/>
  <c r="R78" i="36"/>
  <c r="Q78" i="36"/>
  <c r="N78" i="36"/>
  <c r="R77" i="36"/>
  <c r="N77" i="36"/>
  <c r="R76" i="36"/>
  <c r="N76" i="36"/>
  <c r="R75" i="36"/>
  <c r="S75" i="36" s="1"/>
  <c r="Q75" i="36"/>
  <c r="N75" i="36"/>
  <c r="S74" i="36"/>
  <c r="R74" i="36"/>
  <c r="Q74" i="36"/>
  <c r="N74" i="36"/>
  <c r="S73" i="36"/>
  <c r="R73" i="36"/>
  <c r="Q73" i="36"/>
  <c r="N73" i="36"/>
  <c r="R72" i="36"/>
  <c r="S72" i="36" s="1"/>
  <c r="Q72" i="36"/>
  <c r="N72" i="36"/>
  <c r="S71" i="36"/>
  <c r="R71" i="36"/>
  <c r="Q71" i="36"/>
  <c r="N71" i="36"/>
  <c r="R70" i="36"/>
  <c r="S70" i="36" s="1"/>
  <c r="Q70" i="36"/>
  <c r="N70" i="36"/>
  <c r="R69" i="36"/>
  <c r="N69" i="36"/>
  <c r="R68" i="36"/>
  <c r="S68" i="36" s="1"/>
  <c r="Q68" i="36"/>
  <c r="N68" i="36"/>
  <c r="S67" i="36"/>
  <c r="R67" i="36"/>
  <c r="Q67" i="36"/>
  <c r="N67" i="36"/>
  <c r="R66" i="36"/>
  <c r="S66" i="36" s="1"/>
  <c r="Q66" i="36"/>
  <c r="N66" i="36"/>
  <c r="S65" i="36"/>
  <c r="R65" i="36"/>
  <c r="Q65" i="36"/>
  <c r="N65" i="36"/>
  <c r="R64" i="36"/>
  <c r="S64" i="36" s="1"/>
  <c r="Q64" i="36"/>
  <c r="N64" i="36"/>
  <c r="R63" i="36"/>
  <c r="N63" i="36"/>
  <c r="R62" i="36"/>
  <c r="S61" i="36"/>
  <c r="R61" i="36"/>
  <c r="Q61" i="36"/>
  <c r="N61" i="36"/>
  <c r="R60" i="36"/>
  <c r="S60" i="36" s="1"/>
  <c r="Q60" i="36"/>
  <c r="N60" i="36"/>
  <c r="S59" i="36"/>
  <c r="R59" i="36"/>
  <c r="Q59" i="36"/>
  <c r="N59" i="36"/>
  <c r="R58" i="36"/>
  <c r="S58" i="36" s="1"/>
  <c r="Q58" i="36"/>
  <c r="N58" i="36"/>
  <c r="S57" i="36"/>
  <c r="R57" i="36"/>
  <c r="Q57" i="36"/>
  <c r="N57" i="36"/>
  <c r="R56" i="36"/>
  <c r="S56" i="36" s="1"/>
  <c r="Q56" i="36"/>
  <c r="N56" i="36"/>
  <c r="S55" i="36"/>
  <c r="R55" i="36"/>
  <c r="Q55" i="36"/>
  <c r="N55" i="36"/>
  <c r="R54" i="36"/>
  <c r="S54" i="36" s="1"/>
  <c r="Q54" i="36"/>
  <c r="N54" i="36"/>
  <c r="S53" i="36"/>
  <c r="R53" i="36"/>
  <c r="Q53" i="36"/>
  <c r="N53" i="36"/>
  <c r="R52" i="36"/>
  <c r="S52" i="36" s="1"/>
  <c r="Q52" i="36"/>
  <c r="N52" i="36"/>
  <c r="S51" i="36"/>
  <c r="R51" i="36"/>
  <c r="Q51" i="36"/>
  <c r="N51" i="36"/>
  <c r="R50" i="36"/>
  <c r="S50" i="36" s="1"/>
  <c r="Q50" i="36"/>
  <c r="N50" i="36"/>
  <c r="R49" i="36"/>
  <c r="N49" i="36"/>
  <c r="R48" i="36"/>
  <c r="S48" i="36" s="1"/>
  <c r="Q48" i="36"/>
  <c r="N48" i="36"/>
  <c r="R47" i="36"/>
  <c r="S47" i="36" s="1"/>
  <c r="Q47" i="36"/>
  <c r="N47" i="36"/>
  <c r="R46" i="36"/>
  <c r="N46" i="36"/>
  <c r="R45" i="36"/>
  <c r="S45" i="36" s="1"/>
  <c r="Q45" i="36"/>
  <c r="N45" i="36"/>
  <c r="R44" i="36"/>
  <c r="N44" i="36"/>
  <c r="R43" i="36"/>
  <c r="S43" i="36" s="1"/>
  <c r="Q43" i="36"/>
  <c r="N43" i="36"/>
  <c r="S42" i="36"/>
  <c r="R42" i="36"/>
  <c r="Q42" i="36"/>
  <c r="N42" i="36"/>
  <c r="R41" i="36"/>
  <c r="N41" i="36"/>
  <c r="S40" i="36"/>
  <c r="R40" i="36"/>
  <c r="Q40" i="36"/>
  <c r="N40" i="36"/>
  <c r="R39" i="36"/>
  <c r="N39" i="36"/>
  <c r="S38" i="36"/>
  <c r="R38" i="36"/>
  <c r="Q38" i="36"/>
  <c r="N38" i="36"/>
  <c r="R37" i="36"/>
  <c r="S37" i="36" s="1"/>
  <c r="Q37" i="36"/>
  <c r="N37" i="36"/>
  <c r="S36" i="36"/>
  <c r="R36" i="36"/>
  <c r="Q36" i="36"/>
  <c r="N36" i="36"/>
  <c r="S35" i="36"/>
  <c r="R35" i="36"/>
  <c r="Q35" i="36"/>
  <c r="N35" i="36"/>
  <c r="R34" i="36"/>
  <c r="S34" i="36" s="1"/>
  <c r="Q34" i="36"/>
  <c r="N34" i="36"/>
  <c r="S33" i="36"/>
  <c r="R33" i="36"/>
  <c r="Q33" i="36"/>
  <c r="N33" i="36"/>
  <c r="R32" i="36"/>
  <c r="S32" i="36" s="1"/>
  <c r="Q32" i="36"/>
  <c r="N32" i="36"/>
  <c r="S31" i="36"/>
  <c r="R31" i="36"/>
  <c r="Q31" i="36"/>
  <c r="N31" i="36"/>
  <c r="R30" i="36"/>
  <c r="R29" i="36"/>
  <c r="S29" i="36" s="1"/>
  <c r="Q29" i="36"/>
  <c r="N29" i="36"/>
  <c r="R28" i="36"/>
  <c r="N28" i="36"/>
  <c r="R27" i="36"/>
  <c r="S27" i="36" s="1"/>
  <c r="Q27" i="36"/>
  <c r="N27" i="36"/>
  <c r="S26" i="36"/>
  <c r="R26" i="36"/>
  <c r="Q26" i="36"/>
  <c r="N26" i="36"/>
  <c r="Z103" i="36"/>
  <c r="S25" i="36"/>
  <c r="R25" i="36"/>
  <c r="Q25" i="36"/>
  <c r="N25" i="36"/>
  <c r="R24" i="36"/>
  <c r="S24" i="36" s="1"/>
  <c r="Q24" i="36"/>
  <c r="N24" i="36"/>
  <c r="R23" i="36"/>
  <c r="N23" i="36"/>
  <c r="R22" i="36"/>
  <c r="S22" i="36" s="1"/>
  <c r="Q22" i="36"/>
  <c r="N22" i="36"/>
  <c r="S21" i="36"/>
  <c r="R21" i="36"/>
  <c r="Q21" i="36"/>
  <c r="N21" i="36"/>
  <c r="R20" i="36"/>
  <c r="N20" i="36"/>
  <c r="S19" i="36"/>
  <c r="R19" i="36"/>
  <c r="Q19" i="36"/>
  <c r="N19" i="36"/>
  <c r="R18" i="36"/>
  <c r="S18" i="36" s="1"/>
  <c r="Q18" i="36"/>
  <c r="N18" i="36"/>
  <c r="S17" i="36"/>
  <c r="R17" i="36"/>
  <c r="Q17" i="36"/>
  <c r="N17" i="36"/>
  <c r="R16" i="36"/>
  <c r="S16" i="36" s="1"/>
  <c r="Q16" i="36"/>
  <c r="N16" i="36"/>
  <c r="S15" i="36"/>
  <c r="R15" i="36"/>
  <c r="Q15" i="36"/>
  <c r="N15" i="36"/>
  <c r="R14" i="36"/>
  <c r="R13" i="36"/>
  <c r="S13" i="36" s="1"/>
  <c r="Q13" i="36"/>
  <c r="N13" i="36"/>
  <c r="S12" i="36"/>
  <c r="R12" i="36"/>
  <c r="Q12" i="36"/>
  <c r="N12" i="36"/>
  <c r="R11" i="36"/>
  <c r="S11" i="36" s="1"/>
  <c r="Q11" i="36"/>
  <c r="N11" i="36"/>
  <c r="S10" i="36"/>
  <c r="R10" i="36"/>
  <c r="Q10" i="36"/>
  <c r="N10" i="36"/>
  <c r="R9" i="36"/>
  <c r="S9" i="36" s="1"/>
  <c r="Q9" i="36"/>
  <c r="N9" i="36"/>
  <c r="S8" i="36"/>
  <c r="R8" i="36"/>
  <c r="Q8" i="36"/>
  <c r="N8" i="36"/>
  <c r="N7" i="36"/>
  <c r="H6" i="36"/>
  <c r="I6" i="36" s="1"/>
  <c r="J6" i="36" s="1"/>
  <c r="K6" i="36" s="1"/>
  <c r="C6" i="36"/>
  <c r="D6" i="36" s="1"/>
  <c r="E6" i="36" s="1"/>
  <c r="F6" i="36" s="1"/>
  <c r="B6" i="36"/>
  <c r="AB6" i="38" l="1"/>
  <c r="AC6" i="38" s="1"/>
  <c r="AF5" i="38"/>
  <c r="AB5" i="38"/>
  <c r="U6" i="37"/>
  <c r="V6" i="37" s="1"/>
  <c r="U5" i="37"/>
  <c r="L6" i="36"/>
  <c r="M6" i="36" s="1"/>
  <c r="N6" i="36" s="1"/>
  <c r="O6" i="36" s="1"/>
  <c r="P6" i="36" s="1"/>
  <c r="N4" i="36"/>
  <c r="R103" i="36"/>
  <c r="S103" i="36" s="1"/>
  <c r="AB102" i="35"/>
  <c r="AA102" i="35"/>
  <c r="AF102" i="35" s="1"/>
  <c r="Y102" i="35"/>
  <c r="AA101" i="35"/>
  <c r="Y101" i="35"/>
  <c r="AB100" i="35"/>
  <c r="AA100" i="35"/>
  <c r="Y100" i="35"/>
  <c r="AA99" i="35"/>
  <c r="Y99" i="35"/>
  <c r="AB98" i="35"/>
  <c r="AA98" i="35"/>
  <c r="AF98" i="35" s="1"/>
  <c r="Y98" i="35"/>
  <c r="AA97" i="35"/>
  <c r="Y97" i="35"/>
  <c r="AB96" i="35"/>
  <c r="AA96" i="35"/>
  <c r="AF96" i="35" s="1"/>
  <c r="Y96" i="35"/>
  <c r="AB95" i="35"/>
  <c r="AA95" i="35"/>
  <c r="Y95" i="35"/>
  <c r="AA94" i="35"/>
  <c r="Y94" i="35"/>
  <c r="AB93" i="35"/>
  <c r="AA93" i="35"/>
  <c r="Y93" i="35"/>
  <c r="AB92" i="35"/>
  <c r="AA92" i="35"/>
  <c r="Y92" i="35"/>
  <c r="AA91" i="35"/>
  <c r="Z91" i="35"/>
  <c r="AB91" i="35" s="1"/>
  <c r="Y91" i="35"/>
  <c r="AA90" i="35"/>
  <c r="Y90" i="35"/>
  <c r="Z89" i="35"/>
  <c r="Y89" i="35"/>
  <c r="AB88" i="35"/>
  <c r="AA88" i="35"/>
  <c r="Y88" i="35"/>
  <c r="AA87" i="35"/>
  <c r="Y87" i="35"/>
  <c r="AF86" i="35"/>
  <c r="AD86" i="35"/>
  <c r="AB86" i="35"/>
  <c r="AA86" i="35"/>
  <c r="Y86" i="35"/>
  <c r="AB85" i="35"/>
  <c r="AA85" i="35"/>
  <c r="Y85" i="35"/>
  <c r="AA84" i="35"/>
  <c r="Y84" i="35"/>
  <c r="AB83" i="35"/>
  <c r="AA83" i="35"/>
  <c r="Y83" i="35"/>
  <c r="AB82" i="35"/>
  <c r="AA82" i="35"/>
  <c r="Y82" i="35"/>
  <c r="AB81" i="35"/>
  <c r="AA81" i="35"/>
  <c r="Y81" i="35"/>
  <c r="AB80" i="35"/>
  <c r="AA80" i="35"/>
  <c r="Y80" i="35"/>
  <c r="AF79" i="35"/>
  <c r="AD79" i="35"/>
  <c r="AB79" i="35"/>
  <c r="AA79" i="35"/>
  <c r="Y79" i="35"/>
  <c r="AA78" i="35"/>
  <c r="Y78" i="35"/>
  <c r="AF77" i="35"/>
  <c r="AD77" i="35"/>
  <c r="AB77" i="35"/>
  <c r="AA77" i="35"/>
  <c r="Y77" i="35"/>
  <c r="AA76" i="35"/>
  <c r="Y76" i="35"/>
  <c r="AF75" i="35"/>
  <c r="AD75" i="35"/>
  <c r="AB75" i="35"/>
  <c r="AA75" i="35"/>
  <c r="Y75" i="35"/>
  <c r="AA74" i="35"/>
  <c r="Y74" i="35"/>
  <c r="AA73" i="35"/>
  <c r="Y73" i="35"/>
  <c r="AB72" i="35"/>
  <c r="AA72" i="35"/>
  <c r="Y72" i="35"/>
  <c r="AA71" i="35"/>
  <c r="Y71" i="35"/>
  <c r="AB70" i="35"/>
  <c r="AA70" i="35"/>
  <c r="Y70" i="35"/>
  <c r="AB69" i="35"/>
  <c r="AA69" i="35"/>
  <c r="Y69" i="35"/>
  <c r="AB68" i="35"/>
  <c r="AA68" i="35"/>
  <c r="Y68" i="35"/>
  <c r="AB67" i="35"/>
  <c r="AA67" i="35"/>
  <c r="Y67" i="35"/>
  <c r="AA66" i="35"/>
  <c r="Y66" i="35"/>
  <c r="AB65" i="35"/>
  <c r="AA65" i="35"/>
  <c r="Y65" i="35"/>
  <c r="AB64" i="35"/>
  <c r="AA64" i="35"/>
  <c r="Y64" i="35"/>
  <c r="AB63" i="35"/>
  <c r="AA63" i="35"/>
  <c r="Y63" i="35"/>
  <c r="AB62" i="35"/>
  <c r="AA62" i="35"/>
  <c r="Y62" i="35"/>
  <c r="AA61" i="35"/>
  <c r="Y61" i="35"/>
  <c r="AF60" i="35"/>
  <c r="AD60" i="35"/>
  <c r="AB60" i="35"/>
  <c r="AA60" i="35"/>
  <c r="Y60" i="35"/>
  <c r="AA59" i="35"/>
  <c r="Y59" i="35"/>
  <c r="AB58" i="35"/>
  <c r="AA58" i="35"/>
  <c r="Y58" i="35"/>
  <c r="AA57" i="35"/>
  <c r="Y57" i="35"/>
  <c r="AB56" i="35"/>
  <c r="AA56" i="35"/>
  <c r="Y56" i="35"/>
  <c r="AA55" i="35"/>
  <c r="Y55" i="35"/>
  <c r="AB54" i="35"/>
  <c r="AA54" i="35"/>
  <c r="Y54" i="35"/>
  <c r="AA53" i="35"/>
  <c r="Y53" i="35"/>
  <c r="AB52" i="35"/>
  <c r="AA52" i="35"/>
  <c r="Y52" i="35"/>
  <c r="AA51" i="35"/>
  <c r="Y51" i="35"/>
  <c r="AB50" i="35"/>
  <c r="AA50" i="35"/>
  <c r="Y50" i="35"/>
  <c r="AA49" i="35"/>
  <c r="Y49" i="35"/>
  <c r="AB48" i="35"/>
  <c r="AA48" i="35"/>
  <c r="Y48" i="35"/>
  <c r="AA47" i="35"/>
  <c r="Y47" i="35"/>
  <c r="AB46" i="35"/>
  <c r="AA46" i="35"/>
  <c r="Y46" i="35"/>
  <c r="AA45" i="35"/>
  <c r="Y45" i="35"/>
  <c r="AF44" i="35"/>
  <c r="AD44" i="35"/>
  <c r="AB44" i="35"/>
  <c r="AA44" i="35"/>
  <c r="Y44" i="35"/>
  <c r="AA43" i="35"/>
  <c r="Y43" i="35"/>
  <c r="AB42" i="35"/>
  <c r="AA42" i="35"/>
  <c r="Y42" i="35"/>
  <c r="AA41" i="35"/>
  <c r="Y41" i="35"/>
  <c r="AF40" i="35"/>
  <c r="AD40" i="35"/>
  <c r="AB40" i="35"/>
  <c r="AA40" i="35"/>
  <c r="Y40" i="35"/>
  <c r="AB39" i="35"/>
  <c r="AA39" i="35"/>
  <c r="Y39" i="35"/>
  <c r="AB38" i="35"/>
  <c r="AA38" i="35"/>
  <c r="Y38" i="35"/>
  <c r="AA37" i="35"/>
  <c r="Y37" i="35"/>
  <c r="AF36" i="35"/>
  <c r="AD36" i="35"/>
  <c r="AB36" i="35"/>
  <c r="AA36" i="35"/>
  <c r="Y36" i="35"/>
  <c r="AE35" i="35"/>
  <c r="AB35" i="35"/>
  <c r="AA35" i="35"/>
  <c r="AF35" i="35" s="1"/>
  <c r="Y35" i="35"/>
  <c r="AA34" i="35"/>
  <c r="Y34" i="35"/>
  <c r="AB33" i="35"/>
  <c r="AA33" i="35"/>
  <c r="Y33" i="35"/>
  <c r="AB32" i="35"/>
  <c r="AA32" i="35"/>
  <c r="Y32" i="35"/>
  <c r="AB31" i="35"/>
  <c r="AA31" i="35"/>
  <c r="Y31" i="35"/>
  <c r="AB30" i="35"/>
  <c r="AA30" i="35"/>
  <c r="Y30" i="35"/>
  <c r="AB29" i="35"/>
  <c r="AA29" i="35"/>
  <c r="Y29" i="35"/>
  <c r="AA28" i="35"/>
  <c r="Y28" i="35"/>
  <c r="AB27" i="35"/>
  <c r="AA27" i="35"/>
  <c r="Y27" i="35"/>
  <c r="AA26" i="35"/>
  <c r="Y26" i="35"/>
  <c r="AB25" i="35"/>
  <c r="Z25" i="35"/>
  <c r="AA25" i="35" s="1"/>
  <c r="Y25" i="35"/>
  <c r="AB24" i="35"/>
  <c r="AA24" i="35"/>
  <c r="Y24" i="35"/>
  <c r="AB23" i="35"/>
  <c r="AA23" i="35"/>
  <c r="Y23" i="35"/>
  <c r="AB22" i="35"/>
  <c r="AA22" i="35"/>
  <c r="Y22" i="35"/>
  <c r="AB21" i="35"/>
  <c r="AA21" i="35"/>
  <c r="Y21" i="35"/>
  <c r="AF20" i="35"/>
  <c r="AD20" i="35"/>
  <c r="AB20" i="35"/>
  <c r="AA20" i="35"/>
  <c r="Y20" i="35"/>
  <c r="AC19" i="35"/>
  <c r="AA19" i="35"/>
  <c r="Y19" i="35"/>
  <c r="AB18" i="35"/>
  <c r="AA18" i="35"/>
  <c r="Y18" i="35"/>
  <c r="AA17" i="35"/>
  <c r="AC17" i="35" s="1"/>
  <c r="Y17" i="35"/>
  <c r="AF16" i="35"/>
  <c r="AD16" i="35"/>
  <c r="AB16" i="35"/>
  <c r="AA16" i="35"/>
  <c r="Y16" i="35"/>
  <c r="AC15" i="35"/>
  <c r="AA15" i="35"/>
  <c r="Y15" i="35"/>
  <c r="AF14" i="35"/>
  <c r="AD14" i="35"/>
  <c r="AB14" i="35"/>
  <c r="AA14" i="35"/>
  <c r="Y14" i="35"/>
  <c r="AA13" i="35"/>
  <c r="AC13" i="35" s="1"/>
  <c r="Y13" i="35"/>
  <c r="AB12" i="35"/>
  <c r="AA12" i="35"/>
  <c r="Y12" i="35"/>
  <c r="AC11" i="35"/>
  <c r="AA11" i="35"/>
  <c r="Y11" i="35"/>
  <c r="AF10" i="35"/>
  <c r="AD10" i="35"/>
  <c r="AB10" i="35"/>
  <c r="AA10" i="35"/>
  <c r="Y10" i="35"/>
  <c r="AA9" i="35"/>
  <c r="AC9" i="35" s="1"/>
  <c r="Y9" i="35"/>
  <c r="AB8" i="35"/>
  <c r="AA8" i="35"/>
  <c r="Y8" i="35"/>
  <c r="AB7" i="35"/>
  <c r="AA7" i="35"/>
  <c r="Y7" i="35"/>
  <c r="AD6" i="38" l="1"/>
  <c r="AD5" i="38"/>
  <c r="W6" i="37"/>
  <c r="X6" i="37" s="1"/>
  <c r="Y6" i="37" s="1"/>
  <c r="Z6" i="37" s="1"/>
  <c r="Y4" i="37"/>
  <c r="AA103" i="36"/>
  <c r="AC103" i="36"/>
  <c r="Q5" i="36"/>
  <c r="Q6" i="36"/>
  <c r="R6" i="36" s="1"/>
  <c r="AD11" i="35"/>
  <c r="AB11" i="35"/>
  <c r="AE11" i="35"/>
  <c r="AF11" i="35" s="1"/>
  <c r="AD15" i="35"/>
  <c r="AB15" i="35"/>
  <c r="AE15" i="35"/>
  <c r="AF15" i="35" s="1"/>
  <c r="AD19" i="35"/>
  <c r="AB19" i="35"/>
  <c r="AE19" i="35"/>
  <c r="AF19" i="35" s="1"/>
  <c r="AB26" i="35"/>
  <c r="AF7" i="35"/>
  <c r="AD7" i="35"/>
  <c r="AC7" i="35"/>
  <c r="AE7" i="35" s="1"/>
  <c r="AD9" i="35"/>
  <c r="AB9" i="35"/>
  <c r="AE9" i="35"/>
  <c r="AF9" i="35" s="1"/>
  <c r="AD13" i="35"/>
  <c r="AB13" i="35"/>
  <c r="AE13" i="35"/>
  <c r="AF13" i="35" s="1"/>
  <c r="AD17" i="35"/>
  <c r="AB17" i="35"/>
  <c r="AE17" i="35"/>
  <c r="AF17" i="35" s="1"/>
  <c r="AF21" i="35"/>
  <c r="AD21" i="35"/>
  <c r="AC21" i="35"/>
  <c r="AE21" i="35" s="1"/>
  <c r="AF23" i="35"/>
  <c r="AD23" i="35"/>
  <c r="AC23" i="35"/>
  <c r="AE23" i="35" s="1"/>
  <c r="AC25" i="35"/>
  <c r="AE25" i="35" s="1"/>
  <c r="AF25" i="35" s="1"/>
  <c r="AC26" i="35"/>
  <c r="AD26" i="35" s="1"/>
  <c r="AC28" i="35"/>
  <c r="AE28" i="35" s="1"/>
  <c r="AF28" i="35" s="1"/>
  <c r="AD28" i="35"/>
  <c r="AB28" i="35"/>
  <c r="AC8" i="35"/>
  <c r="AD8" i="35" s="1"/>
  <c r="AC10" i="35"/>
  <c r="AE10" i="35" s="1"/>
  <c r="AC12" i="35"/>
  <c r="AD12" i="35" s="1"/>
  <c r="AC14" i="35"/>
  <c r="AE14" i="35" s="1"/>
  <c r="AC16" i="35"/>
  <c r="AE16" i="35" s="1"/>
  <c r="AC18" i="35"/>
  <c r="AD18" i="35" s="1"/>
  <c r="AC20" i="35"/>
  <c r="AE20" i="35" s="1"/>
  <c r="AC22" i="35"/>
  <c r="AD22" i="35" s="1"/>
  <c r="AC24" i="35"/>
  <c r="AD24" i="35" s="1"/>
  <c r="AC27" i="35"/>
  <c r="AD27" i="35" s="1"/>
  <c r="AC29" i="35"/>
  <c r="AD29" i="35" s="1"/>
  <c r="AD30" i="35"/>
  <c r="AF30" i="35"/>
  <c r="AC31" i="35"/>
  <c r="AD31" i="35" s="1"/>
  <c r="AD32" i="35"/>
  <c r="AF32" i="35"/>
  <c r="AC33" i="35"/>
  <c r="AD33" i="35" s="1"/>
  <c r="AB34" i="35"/>
  <c r="AD35" i="35"/>
  <c r="AC36" i="35"/>
  <c r="AE36" i="35" s="1"/>
  <c r="AB37" i="35"/>
  <c r="AC38" i="35"/>
  <c r="AD38" i="35" s="1"/>
  <c r="AD39" i="35"/>
  <c r="AF39" i="35"/>
  <c r="AC40" i="35"/>
  <c r="AE40" i="35" s="1"/>
  <c r="AB41" i="35"/>
  <c r="AC42" i="35"/>
  <c r="AD42" i="35" s="1"/>
  <c r="AB43" i="35"/>
  <c r="AC44" i="35"/>
  <c r="AE44" i="35" s="1"/>
  <c r="AB45" i="35"/>
  <c r="AC46" i="35"/>
  <c r="AD46" i="35" s="1"/>
  <c r="AB47" i="35"/>
  <c r="AC48" i="35"/>
  <c r="AD48" i="35" s="1"/>
  <c r="AB49" i="35"/>
  <c r="AC50" i="35"/>
  <c r="AD50" i="35" s="1"/>
  <c r="AB51" i="35"/>
  <c r="AC52" i="35"/>
  <c r="AD52" i="35" s="1"/>
  <c r="AB53" i="35"/>
  <c r="AC54" i="35"/>
  <c r="AD54" i="35" s="1"/>
  <c r="AB55" i="35"/>
  <c r="AC56" i="35"/>
  <c r="AD56" i="35" s="1"/>
  <c r="AB57" i="35"/>
  <c r="AC58" i="35"/>
  <c r="AD58" i="35" s="1"/>
  <c r="AB59" i="35"/>
  <c r="AC60" i="35"/>
  <c r="AE60" i="35" s="1"/>
  <c r="AB61" i="35"/>
  <c r="AE61" i="35"/>
  <c r="AF61" i="35" s="1"/>
  <c r="AD62" i="35"/>
  <c r="AF62" i="35"/>
  <c r="AC63" i="35"/>
  <c r="AD63" i="35" s="1"/>
  <c r="AD64" i="35"/>
  <c r="AF64" i="35"/>
  <c r="AC65" i="35"/>
  <c r="AD65" i="35" s="1"/>
  <c r="AB66" i="35"/>
  <c r="AF67" i="35"/>
  <c r="AD67" i="35"/>
  <c r="AC67" i="35"/>
  <c r="AE67" i="35" s="1"/>
  <c r="AF69" i="35"/>
  <c r="AD69" i="35"/>
  <c r="AC69" i="35"/>
  <c r="AE69" i="35" s="1"/>
  <c r="AC30" i="35"/>
  <c r="AE30" i="35" s="1"/>
  <c r="AC32" i="35"/>
  <c r="AE32" i="35" s="1"/>
  <c r="AC34" i="35"/>
  <c r="AE34" i="35" s="1"/>
  <c r="AF34" i="35" s="1"/>
  <c r="AC37" i="35"/>
  <c r="AE37" i="35" s="1"/>
  <c r="AF37" i="35" s="1"/>
  <c r="AC39" i="35"/>
  <c r="AE39" i="35" s="1"/>
  <c r="AC41" i="35"/>
  <c r="AE41" i="35" s="1"/>
  <c r="AF41" i="35" s="1"/>
  <c r="AC43" i="35"/>
  <c r="AE43" i="35" s="1"/>
  <c r="AF43" i="35" s="1"/>
  <c r="AC45" i="35"/>
  <c r="AE45" i="35" s="1"/>
  <c r="AF45" i="35" s="1"/>
  <c r="AC47" i="35"/>
  <c r="AE47" i="35" s="1"/>
  <c r="AF47" i="35" s="1"/>
  <c r="AC49" i="35"/>
  <c r="AE49" i="35" s="1"/>
  <c r="AF49" i="35" s="1"/>
  <c r="AC51" i="35"/>
  <c r="AE51" i="35" s="1"/>
  <c r="AF51" i="35" s="1"/>
  <c r="AC53" i="35"/>
  <c r="AE53" i="35" s="1"/>
  <c r="AF53" i="35" s="1"/>
  <c r="AC55" i="35"/>
  <c r="AE55" i="35" s="1"/>
  <c r="AF55" i="35" s="1"/>
  <c r="AC57" i="35"/>
  <c r="AE57" i="35" s="1"/>
  <c r="AF57" i="35" s="1"/>
  <c r="AC59" i="35"/>
  <c r="AE59" i="35" s="1"/>
  <c r="AF59" i="35" s="1"/>
  <c r="AD61" i="35"/>
  <c r="AC62" i="35"/>
  <c r="AE62" i="35" s="1"/>
  <c r="AC64" i="35"/>
  <c r="AE64" i="35" s="1"/>
  <c r="AC66" i="35"/>
  <c r="AE66" i="35" s="1"/>
  <c r="AF66" i="35" s="1"/>
  <c r="AC68" i="35"/>
  <c r="AD68" i="35" s="1"/>
  <c r="AC70" i="35"/>
  <c r="AD70" i="35" s="1"/>
  <c r="AB71" i="35"/>
  <c r="AC72" i="35"/>
  <c r="AD72" i="35" s="1"/>
  <c r="AB73" i="35"/>
  <c r="AE73" i="35"/>
  <c r="AF73" i="35" s="1"/>
  <c r="AB74" i="35"/>
  <c r="AC75" i="35"/>
  <c r="AE75" i="35" s="1"/>
  <c r="AB76" i="35"/>
  <c r="AC77" i="35"/>
  <c r="AE77" i="35" s="1"/>
  <c r="AB78" i="35"/>
  <c r="AC79" i="35"/>
  <c r="AE79" i="35" s="1"/>
  <c r="AD80" i="35"/>
  <c r="AF80" i="35"/>
  <c r="AC81" i="35"/>
  <c r="AD81" i="35" s="1"/>
  <c r="AD82" i="35"/>
  <c r="AF82" i="35"/>
  <c r="AC83" i="35"/>
  <c r="AD83" i="35" s="1"/>
  <c r="AB84" i="35"/>
  <c r="AE84" i="35"/>
  <c r="AF84" i="35" s="1"/>
  <c r="AD85" i="35"/>
  <c r="AF85" i="35"/>
  <c r="AC86" i="35"/>
  <c r="AE86" i="35" s="1"/>
  <c r="AB87" i="35"/>
  <c r="AC88" i="35"/>
  <c r="AD88" i="35" s="1"/>
  <c r="AE88" i="35"/>
  <c r="AF88" i="35" s="1"/>
  <c r="AA89" i="35"/>
  <c r="AB90" i="35"/>
  <c r="AC92" i="35"/>
  <c r="AE92" i="35"/>
  <c r="AF92" i="35" s="1"/>
  <c r="AD93" i="35"/>
  <c r="AF93" i="35"/>
  <c r="AC94" i="35"/>
  <c r="AE94" i="35"/>
  <c r="AF94" i="35" s="1"/>
  <c r="AD95" i="35"/>
  <c r="AF95" i="35"/>
  <c r="AC96" i="35"/>
  <c r="AE96" i="35"/>
  <c r="AB97" i="35"/>
  <c r="AC98" i="35"/>
  <c r="AE98" i="35" s="1"/>
  <c r="AB99" i="35"/>
  <c r="AC100" i="35"/>
  <c r="AE100" i="35"/>
  <c r="AF100" i="35" s="1"/>
  <c r="AB101" i="35"/>
  <c r="AC102" i="35"/>
  <c r="AE102" i="35" s="1"/>
  <c r="AC71" i="35"/>
  <c r="AD71" i="35" s="1"/>
  <c r="AD73" i="35"/>
  <c r="AC74" i="35"/>
  <c r="AD74" i="35" s="1"/>
  <c r="AC76" i="35"/>
  <c r="AD76" i="35" s="1"/>
  <c r="AC78" i="35"/>
  <c r="AD78" i="35" s="1"/>
  <c r="AC80" i="35"/>
  <c r="AE80" i="35" s="1"/>
  <c r="AC82" i="35"/>
  <c r="AE82" i="35" s="1"/>
  <c r="AD84" i="35"/>
  <c r="AC85" i="35"/>
  <c r="AE85" i="35" s="1"/>
  <c r="AC87" i="35"/>
  <c r="AE87" i="35" s="1"/>
  <c r="AF87" i="35" s="1"/>
  <c r="AC90" i="35"/>
  <c r="AE90" i="35" s="1"/>
  <c r="AF90" i="35" s="1"/>
  <c r="AC91" i="35"/>
  <c r="AE91" i="35" s="1"/>
  <c r="AF91" i="35" s="1"/>
  <c r="AD92" i="35"/>
  <c r="AC93" i="35"/>
  <c r="AE93" i="35" s="1"/>
  <c r="AB94" i="35"/>
  <c r="AD94" i="35"/>
  <c r="AC95" i="35"/>
  <c r="AE95" i="35" s="1"/>
  <c r="AD96" i="35"/>
  <c r="AC97" i="35"/>
  <c r="AD97" i="35" s="1"/>
  <c r="AD98" i="35"/>
  <c r="AC99" i="35"/>
  <c r="AE99" i="35" s="1"/>
  <c r="AF99" i="35" s="1"/>
  <c r="AD100" i="35"/>
  <c r="AC101" i="35"/>
  <c r="AE101" i="35" s="1"/>
  <c r="AF101" i="35" s="1"/>
  <c r="AD102" i="35"/>
  <c r="AA103" i="35"/>
  <c r="Z103" i="35"/>
  <c r="AB103" i="35" s="1"/>
  <c r="X103" i="35"/>
  <c r="Y103" i="35" s="1"/>
  <c r="W103" i="35"/>
  <c r="V103" i="35"/>
  <c r="U103" i="35"/>
  <c r="T103" i="35"/>
  <c r="Q103" i="35"/>
  <c r="P103" i="35"/>
  <c r="O103" i="35"/>
  <c r="N103" i="35"/>
  <c r="M103" i="35"/>
  <c r="L103" i="35"/>
  <c r="K103" i="35"/>
  <c r="H103" i="35"/>
  <c r="S102" i="35"/>
  <c r="R102" i="35"/>
  <c r="Q102" i="35"/>
  <c r="N102" i="35"/>
  <c r="S101" i="35"/>
  <c r="R101" i="35"/>
  <c r="Q101" i="35"/>
  <c r="N101" i="35"/>
  <c r="S100" i="35"/>
  <c r="R100" i="35"/>
  <c r="Q100" i="35"/>
  <c r="N100" i="35"/>
  <c r="R99" i="35"/>
  <c r="N99" i="35"/>
  <c r="S98" i="35"/>
  <c r="R98" i="35"/>
  <c r="Q98" i="35"/>
  <c r="N98" i="35"/>
  <c r="S97" i="35"/>
  <c r="R97" i="35"/>
  <c r="Q97" i="35"/>
  <c r="N97" i="35"/>
  <c r="S96" i="35"/>
  <c r="R96" i="35"/>
  <c r="Q96" i="35"/>
  <c r="N96" i="35"/>
  <c r="R95" i="35"/>
  <c r="N95" i="35"/>
  <c r="S94" i="35"/>
  <c r="R94" i="35"/>
  <c r="Q94" i="35"/>
  <c r="N94" i="35"/>
  <c r="R93" i="35"/>
  <c r="N93" i="35"/>
  <c r="S92" i="35"/>
  <c r="R92" i="35"/>
  <c r="Q92" i="35"/>
  <c r="N92" i="35"/>
  <c r="R91" i="35"/>
  <c r="N91" i="35"/>
  <c r="S90" i="35"/>
  <c r="R90" i="35"/>
  <c r="Q90" i="35"/>
  <c r="N90" i="35"/>
  <c r="S89" i="35"/>
  <c r="R89" i="35"/>
  <c r="Q89" i="35"/>
  <c r="N89" i="35"/>
  <c r="S88" i="35"/>
  <c r="R88" i="35"/>
  <c r="Q88" i="35"/>
  <c r="N88" i="35"/>
  <c r="S87" i="35"/>
  <c r="R87" i="35"/>
  <c r="Q87" i="35"/>
  <c r="N87" i="35"/>
  <c r="R86" i="35"/>
  <c r="N86" i="35"/>
  <c r="R85" i="35"/>
  <c r="N85" i="35"/>
  <c r="S84" i="35"/>
  <c r="R84" i="35"/>
  <c r="Q84" i="35"/>
  <c r="N84" i="35"/>
  <c r="S83" i="35"/>
  <c r="R83" i="35"/>
  <c r="Q83" i="35"/>
  <c r="N83" i="35"/>
  <c r="S82" i="35"/>
  <c r="R82" i="35"/>
  <c r="Q82" i="35"/>
  <c r="N82" i="35"/>
  <c r="S81" i="35"/>
  <c r="R81" i="35"/>
  <c r="Q81" i="35"/>
  <c r="N81" i="35"/>
  <c r="R80" i="35"/>
  <c r="N80" i="35"/>
  <c r="R79" i="35"/>
  <c r="S78" i="35"/>
  <c r="R78" i="35"/>
  <c r="Q78" i="35"/>
  <c r="N78" i="35"/>
  <c r="R77" i="35"/>
  <c r="N77" i="35"/>
  <c r="R76" i="35"/>
  <c r="N76" i="35"/>
  <c r="S75" i="35"/>
  <c r="R75" i="35"/>
  <c r="Q75" i="35"/>
  <c r="N75" i="35"/>
  <c r="S74" i="35"/>
  <c r="R74" i="35"/>
  <c r="Q74" i="35"/>
  <c r="N74" i="35"/>
  <c r="S73" i="35"/>
  <c r="R73" i="35"/>
  <c r="Q73" i="35"/>
  <c r="N73" i="35"/>
  <c r="S72" i="35"/>
  <c r="R72" i="35"/>
  <c r="Q72" i="35"/>
  <c r="N72" i="35"/>
  <c r="S71" i="35"/>
  <c r="R71" i="35"/>
  <c r="Q71" i="35"/>
  <c r="N71" i="35"/>
  <c r="S70" i="35"/>
  <c r="R70" i="35"/>
  <c r="Q70" i="35"/>
  <c r="N70" i="35"/>
  <c r="R69" i="35"/>
  <c r="N69" i="35"/>
  <c r="S68" i="35"/>
  <c r="R68" i="35"/>
  <c r="Q68" i="35"/>
  <c r="N68" i="35"/>
  <c r="S67" i="35"/>
  <c r="R67" i="35"/>
  <c r="Q67" i="35"/>
  <c r="N67" i="35"/>
  <c r="S66" i="35"/>
  <c r="R66" i="35"/>
  <c r="Q66" i="35"/>
  <c r="N66" i="35"/>
  <c r="S65" i="35"/>
  <c r="R65" i="35"/>
  <c r="Q65" i="35"/>
  <c r="N65" i="35"/>
  <c r="S64" i="35"/>
  <c r="R64" i="35"/>
  <c r="Q64" i="35"/>
  <c r="N64" i="35"/>
  <c r="R63" i="35"/>
  <c r="N63" i="35"/>
  <c r="R62" i="35"/>
  <c r="S61" i="35"/>
  <c r="R61" i="35"/>
  <c r="Q61" i="35"/>
  <c r="N61" i="35"/>
  <c r="S60" i="35"/>
  <c r="R60" i="35"/>
  <c r="Q60" i="35"/>
  <c r="N60" i="35"/>
  <c r="S59" i="35"/>
  <c r="R59" i="35"/>
  <c r="Q59" i="35"/>
  <c r="N59" i="35"/>
  <c r="S58" i="35"/>
  <c r="R58" i="35"/>
  <c r="Q58" i="35"/>
  <c r="N58" i="35"/>
  <c r="S57" i="35"/>
  <c r="R57" i="35"/>
  <c r="Q57" i="35"/>
  <c r="N57" i="35"/>
  <c r="S56" i="35"/>
  <c r="R56" i="35"/>
  <c r="Q56" i="35"/>
  <c r="N56" i="35"/>
  <c r="S55" i="35"/>
  <c r="R55" i="35"/>
  <c r="Q55" i="35"/>
  <c r="N55" i="35"/>
  <c r="S54" i="35"/>
  <c r="R54" i="35"/>
  <c r="Q54" i="35"/>
  <c r="N54" i="35"/>
  <c r="S53" i="35"/>
  <c r="R53" i="35"/>
  <c r="Q53" i="35"/>
  <c r="N53" i="35"/>
  <c r="S52" i="35"/>
  <c r="R52" i="35"/>
  <c r="Q52" i="35"/>
  <c r="N52" i="35"/>
  <c r="S51" i="35"/>
  <c r="R51" i="35"/>
  <c r="Q51" i="35"/>
  <c r="N51" i="35"/>
  <c r="S50" i="35"/>
  <c r="R50" i="35"/>
  <c r="Q50" i="35"/>
  <c r="N50" i="35"/>
  <c r="R49" i="35"/>
  <c r="N49" i="35"/>
  <c r="S48" i="35"/>
  <c r="R48" i="35"/>
  <c r="Q48" i="35"/>
  <c r="N48" i="35"/>
  <c r="S47" i="35"/>
  <c r="R47" i="35"/>
  <c r="Q47" i="35"/>
  <c r="N47" i="35"/>
  <c r="R46" i="35"/>
  <c r="N46" i="35"/>
  <c r="S45" i="35"/>
  <c r="R45" i="35"/>
  <c r="Q45" i="35"/>
  <c r="N45" i="35"/>
  <c r="R44" i="35"/>
  <c r="N44" i="35"/>
  <c r="S43" i="35"/>
  <c r="R43" i="35"/>
  <c r="Q43" i="35"/>
  <c r="N43" i="35"/>
  <c r="S42" i="35"/>
  <c r="R42" i="35"/>
  <c r="Q42" i="35"/>
  <c r="N42" i="35"/>
  <c r="R41" i="35"/>
  <c r="N41" i="35"/>
  <c r="S40" i="35"/>
  <c r="R40" i="35"/>
  <c r="Q40" i="35"/>
  <c r="N40" i="35"/>
  <c r="R39" i="35"/>
  <c r="N39" i="35"/>
  <c r="S38" i="35"/>
  <c r="R38" i="35"/>
  <c r="Q38" i="35"/>
  <c r="N38" i="35"/>
  <c r="S37" i="35"/>
  <c r="R37" i="35"/>
  <c r="Q37" i="35"/>
  <c r="N37" i="35"/>
  <c r="S36" i="35"/>
  <c r="R36" i="35"/>
  <c r="Q36" i="35"/>
  <c r="N36" i="35"/>
  <c r="S35" i="35"/>
  <c r="R35" i="35"/>
  <c r="Q35" i="35"/>
  <c r="N35" i="35"/>
  <c r="S34" i="35"/>
  <c r="R34" i="35"/>
  <c r="Q34" i="35"/>
  <c r="N34" i="35"/>
  <c r="S33" i="35"/>
  <c r="R33" i="35"/>
  <c r="Q33" i="35"/>
  <c r="N33" i="35"/>
  <c r="S32" i="35"/>
  <c r="R32" i="35"/>
  <c r="Q32" i="35"/>
  <c r="N32" i="35"/>
  <c r="S31" i="35"/>
  <c r="R31" i="35"/>
  <c r="Q31" i="35"/>
  <c r="N31" i="35"/>
  <c r="R30" i="35"/>
  <c r="S29" i="35"/>
  <c r="R29" i="35"/>
  <c r="Q29" i="35"/>
  <c r="N29" i="35"/>
  <c r="R28" i="35"/>
  <c r="N28" i="35"/>
  <c r="S27" i="35"/>
  <c r="R27" i="35"/>
  <c r="Q27" i="35"/>
  <c r="N27" i="35"/>
  <c r="S26" i="35"/>
  <c r="R26" i="35"/>
  <c r="Q26" i="35"/>
  <c r="N26" i="35"/>
  <c r="S25" i="35"/>
  <c r="R25" i="35"/>
  <c r="Q25" i="35"/>
  <c r="N25" i="35"/>
  <c r="S24" i="35"/>
  <c r="R24" i="35"/>
  <c r="Q24" i="35"/>
  <c r="N24" i="35"/>
  <c r="R23" i="35"/>
  <c r="N23" i="35"/>
  <c r="S22" i="35"/>
  <c r="R22" i="35"/>
  <c r="Q22" i="35"/>
  <c r="N22" i="35"/>
  <c r="S21" i="35"/>
  <c r="R21" i="35"/>
  <c r="Q21" i="35"/>
  <c r="N21" i="35"/>
  <c r="R20" i="35"/>
  <c r="N20" i="35"/>
  <c r="S19" i="35"/>
  <c r="R19" i="35"/>
  <c r="Q19" i="35"/>
  <c r="N19" i="35"/>
  <c r="S18" i="35"/>
  <c r="R18" i="35"/>
  <c r="Q18" i="35"/>
  <c r="N18" i="35"/>
  <c r="S17" i="35"/>
  <c r="R17" i="35"/>
  <c r="Q17" i="35"/>
  <c r="N17" i="35"/>
  <c r="S16" i="35"/>
  <c r="R16" i="35"/>
  <c r="Q16" i="35"/>
  <c r="N16" i="35"/>
  <c r="S15" i="35"/>
  <c r="R15" i="35"/>
  <c r="Q15" i="35"/>
  <c r="N15" i="35"/>
  <c r="R14" i="35"/>
  <c r="S13" i="35"/>
  <c r="R13" i="35"/>
  <c r="Q13" i="35"/>
  <c r="N13" i="35"/>
  <c r="S12" i="35"/>
  <c r="R12" i="35"/>
  <c r="Q12" i="35"/>
  <c r="N12" i="35"/>
  <c r="S11" i="35"/>
  <c r="R11" i="35"/>
  <c r="Q11" i="35"/>
  <c r="N11" i="35"/>
  <c r="S10" i="35"/>
  <c r="R10" i="35"/>
  <c r="Q10" i="35"/>
  <c r="N10" i="35"/>
  <c r="S9" i="35"/>
  <c r="R9" i="35"/>
  <c r="Q9" i="35"/>
  <c r="N9" i="35"/>
  <c r="S8" i="35"/>
  <c r="R8" i="35"/>
  <c r="R103" i="35" s="1"/>
  <c r="S103" i="35" s="1"/>
  <c r="Q8" i="35"/>
  <c r="N8" i="35"/>
  <c r="N7" i="35"/>
  <c r="C6" i="35"/>
  <c r="D6" i="35" s="1"/>
  <c r="E6" i="35" s="1"/>
  <c r="F6" i="35" s="1"/>
  <c r="H6" i="35" s="1"/>
  <c r="I6" i="35" s="1"/>
  <c r="J6" i="35" s="1"/>
  <c r="K6" i="35" s="1"/>
  <c r="B6" i="35"/>
  <c r="AA6" i="37" l="1"/>
  <c r="AA5" i="37"/>
  <c r="S6" i="36"/>
  <c r="T6" i="36" s="1"/>
  <c r="S5" i="36"/>
  <c r="AD103" i="36"/>
  <c r="AB103" i="36"/>
  <c r="AE103" i="36"/>
  <c r="AF103" i="36" s="1"/>
  <c r="AD99" i="35"/>
  <c r="AD91" i="35"/>
  <c r="AD90" i="35"/>
  <c r="AC89" i="35"/>
  <c r="AC103" i="35" s="1"/>
  <c r="AD87" i="35"/>
  <c r="AE81" i="35"/>
  <c r="AF81" i="35" s="1"/>
  <c r="AE78" i="35"/>
  <c r="AF78" i="35" s="1"/>
  <c r="AE74" i="35"/>
  <c r="AF74" i="35" s="1"/>
  <c r="AE70" i="35"/>
  <c r="AF70" i="35" s="1"/>
  <c r="AD66" i="35"/>
  <c r="AE97" i="35"/>
  <c r="AF97" i="35" s="1"/>
  <c r="AE76" i="35"/>
  <c r="AF76" i="35" s="1"/>
  <c r="AE71" i="35"/>
  <c r="AF71" i="35" s="1"/>
  <c r="AD59" i="35"/>
  <c r="AD57" i="35"/>
  <c r="AD55" i="35"/>
  <c r="AD53" i="35"/>
  <c r="AD51" i="35"/>
  <c r="AD49" i="35"/>
  <c r="AD47" i="35"/>
  <c r="AD45" i="35"/>
  <c r="AD43" i="35"/>
  <c r="AD41" i="35"/>
  <c r="AD34" i="35"/>
  <c r="AE63" i="35"/>
  <c r="AF63" i="35" s="1"/>
  <c r="AE38" i="35"/>
  <c r="AF38" i="35" s="1"/>
  <c r="AE33" i="35"/>
  <c r="AF33" i="35" s="1"/>
  <c r="AE29" i="35"/>
  <c r="AF29" i="35" s="1"/>
  <c r="AE18" i="35"/>
  <c r="AF18" i="35" s="1"/>
  <c r="AE58" i="35"/>
  <c r="AF58" i="35" s="1"/>
  <c r="AE54" i="35"/>
  <c r="AF54" i="35" s="1"/>
  <c r="AE50" i="35"/>
  <c r="AF50" i="35" s="1"/>
  <c r="AE46" i="35"/>
  <c r="AF46" i="35" s="1"/>
  <c r="AE42" i="35"/>
  <c r="AF42" i="35" s="1"/>
  <c r="AE26" i="35"/>
  <c r="AF26" i="35" s="1"/>
  <c r="AE24" i="35"/>
  <c r="AF24" i="35" s="1"/>
  <c r="AE12" i="35"/>
  <c r="AF12" i="35" s="1"/>
  <c r="AD101" i="35"/>
  <c r="AB89" i="35"/>
  <c r="AE83" i="35"/>
  <c r="AF83" i="35" s="1"/>
  <c r="AE68" i="35"/>
  <c r="AF68" i="35" s="1"/>
  <c r="AE72" i="35"/>
  <c r="AF72" i="35" s="1"/>
  <c r="AD37" i="35"/>
  <c r="AE65" i="35"/>
  <c r="AF65" i="35" s="1"/>
  <c r="AE56" i="35"/>
  <c r="AF56" i="35" s="1"/>
  <c r="AE52" i="35"/>
  <c r="AF52" i="35" s="1"/>
  <c r="AE48" i="35"/>
  <c r="AF48" i="35" s="1"/>
  <c r="AE31" i="35"/>
  <c r="AF31" i="35" s="1"/>
  <c r="AD25" i="35"/>
  <c r="AE27" i="35"/>
  <c r="AF27" i="35" s="1"/>
  <c r="AE22" i="35"/>
  <c r="AF22" i="35" s="1"/>
  <c r="AE8" i="35"/>
  <c r="AF8" i="35" s="1"/>
  <c r="L6" i="35"/>
  <c r="M6" i="35" s="1"/>
  <c r="N6" i="35" s="1"/>
  <c r="O6" i="35" s="1"/>
  <c r="P6" i="35" s="1"/>
  <c r="N4" i="35"/>
  <c r="AD103" i="35"/>
  <c r="AF102" i="34"/>
  <c r="AD102" i="34"/>
  <c r="AB102" i="34"/>
  <c r="Y102" i="34"/>
  <c r="AF101" i="34"/>
  <c r="AD101" i="34"/>
  <c r="AB101" i="34"/>
  <c r="Y101" i="34"/>
  <c r="AF100" i="34"/>
  <c r="AD100" i="34"/>
  <c r="AB100" i="34"/>
  <c r="Y100" i="34"/>
  <c r="AA99" i="34"/>
  <c r="Y99" i="34"/>
  <c r="AF98" i="34"/>
  <c r="AD98" i="34"/>
  <c r="AB98" i="34"/>
  <c r="Y98" i="34"/>
  <c r="AF97" i="34"/>
  <c r="AD97" i="34"/>
  <c r="AB97" i="34"/>
  <c r="Y97" i="34"/>
  <c r="AF96" i="34"/>
  <c r="AD96" i="34"/>
  <c r="AB96" i="34"/>
  <c r="Y96" i="34"/>
  <c r="AF95" i="34"/>
  <c r="AD95" i="34"/>
  <c r="AB95" i="34"/>
  <c r="Y95" i="34"/>
  <c r="AF94" i="34"/>
  <c r="AD94" i="34"/>
  <c r="AB94" i="34"/>
  <c r="Y94" i="34"/>
  <c r="AF93" i="34"/>
  <c r="AD93" i="34"/>
  <c r="AB93" i="34"/>
  <c r="Y93" i="34"/>
  <c r="AF92" i="34"/>
  <c r="AD92" i="34"/>
  <c r="AB92" i="34"/>
  <c r="Y92" i="34"/>
  <c r="AF91" i="34"/>
  <c r="AC91" i="34"/>
  <c r="AD91" i="34" s="1"/>
  <c r="Z91" i="34"/>
  <c r="AB91" i="34" s="1"/>
  <c r="Y91" i="34"/>
  <c r="AA90" i="34"/>
  <c r="Y90" i="34"/>
  <c r="AF89" i="34"/>
  <c r="AD89" i="34"/>
  <c r="AB89" i="34"/>
  <c r="Z89" i="34"/>
  <c r="Y89" i="34"/>
  <c r="AF88" i="34"/>
  <c r="AD88" i="34"/>
  <c r="AB88" i="34"/>
  <c r="Y88" i="34"/>
  <c r="AF87" i="34"/>
  <c r="AD87" i="34"/>
  <c r="AB87" i="34"/>
  <c r="Y87" i="34"/>
  <c r="AF86" i="34"/>
  <c r="AD86" i="34"/>
  <c r="AB86" i="34"/>
  <c r="Y86" i="34"/>
  <c r="AF85" i="34"/>
  <c r="AD85" i="34"/>
  <c r="AB85" i="34"/>
  <c r="Y85" i="34"/>
  <c r="AE84" i="34"/>
  <c r="AB84" i="34"/>
  <c r="AA84" i="34"/>
  <c r="AF84" i="34" s="1"/>
  <c r="Y84" i="34"/>
  <c r="AF83" i="34"/>
  <c r="AD83" i="34"/>
  <c r="AB83" i="34"/>
  <c r="Y83" i="34"/>
  <c r="AF82" i="34"/>
  <c r="AD82" i="34"/>
  <c r="AB82" i="34"/>
  <c r="Y82" i="34"/>
  <c r="AF81" i="34"/>
  <c r="AD81" i="34"/>
  <c r="AB81" i="34"/>
  <c r="Y81" i="34"/>
  <c r="AF80" i="34"/>
  <c r="AD80" i="34"/>
  <c r="AB80" i="34"/>
  <c r="Y80" i="34"/>
  <c r="AF79" i="34"/>
  <c r="AD79" i="34"/>
  <c r="AB79" i="34"/>
  <c r="Y79" i="34"/>
  <c r="AF78" i="34"/>
  <c r="AD78" i="34"/>
  <c r="AB78" i="34"/>
  <c r="Y78" i="34"/>
  <c r="AF77" i="34"/>
  <c r="AD77" i="34"/>
  <c r="AB77" i="34"/>
  <c r="Y77" i="34"/>
  <c r="AF76" i="34"/>
  <c r="AD76" i="34"/>
  <c r="AB76" i="34"/>
  <c r="Y76" i="34"/>
  <c r="AF75" i="34"/>
  <c r="AD75" i="34"/>
  <c r="AB75" i="34"/>
  <c r="Y75" i="34"/>
  <c r="AF74" i="34"/>
  <c r="AD74" i="34"/>
  <c r="AB74" i="34"/>
  <c r="Y74" i="34"/>
  <c r="AF73" i="34"/>
  <c r="AD73" i="34"/>
  <c r="AB73" i="34"/>
  <c r="Y73" i="34"/>
  <c r="AF72" i="34"/>
  <c r="AD72" i="34"/>
  <c r="AB72" i="34"/>
  <c r="Y72" i="34"/>
  <c r="AB71" i="34"/>
  <c r="AA71" i="34"/>
  <c r="AE71" i="34" s="1"/>
  <c r="Y71" i="34"/>
  <c r="AE70" i="34"/>
  <c r="AB70" i="34"/>
  <c r="AA70" i="34"/>
  <c r="AF70" i="34" s="1"/>
  <c r="Y70" i="34"/>
  <c r="AF69" i="34"/>
  <c r="AD69" i="34"/>
  <c r="AB69" i="34"/>
  <c r="Y69" i="34"/>
  <c r="AF68" i="34"/>
  <c r="AD68" i="34"/>
  <c r="AC68" i="34"/>
  <c r="AB68" i="34"/>
  <c r="Y68" i="34"/>
  <c r="AF67" i="34"/>
  <c r="AE67" i="34"/>
  <c r="AD67" i="34"/>
  <c r="AB67" i="34"/>
  <c r="Y67" i="34"/>
  <c r="AF66" i="34"/>
  <c r="AD66" i="34"/>
  <c r="AB66" i="34"/>
  <c r="Y66" i="34"/>
  <c r="AF65" i="34"/>
  <c r="AD65" i="34"/>
  <c r="AB65" i="34"/>
  <c r="Y65" i="34"/>
  <c r="AF64" i="34"/>
  <c r="AD64" i="34"/>
  <c r="AB64" i="34"/>
  <c r="Y64" i="34"/>
  <c r="AE63" i="34"/>
  <c r="AB63" i="34"/>
  <c r="AA63" i="34"/>
  <c r="AF63" i="34" s="1"/>
  <c r="Y63" i="34"/>
  <c r="AF62" i="34"/>
  <c r="AD62" i="34"/>
  <c r="AB62" i="34"/>
  <c r="Y62" i="34"/>
  <c r="AF61" i="34"/>
  <c r="AD61" i="34"/>
  <c r="AB61" i="34"/>
  <c r="Y61" i="34"/>
  <c r="AF60" i="34"/>
  <c r="AD60" i="34"/>
  <c r="AB60" i="34"/>
  <c r="Y60" i="34"/>
  <c r="AF59" i="34"/>
  <c r="AD59" i="34"/>
  <c r="AB59" i="34"/>
  <c r="Y59" i="34"/>
  <c r="AE58" i="34"/>
  <c r="AB58" i="34"/>
  <c r="AA58" i="34"/>
  <c r="AF58" i="34" s="1"/>
  <c r="Y58" i="34"/>
  <c r="AF57" i="34"/>
  <c r="AD57" i="34"/>
  <c r="AB57" i="34"/>
  <c r="Y57" i="34"/>
  <c r="AF56" i="34"/>
  <c r="AD56" i="34"/>
  <c r="AB56" i="34"/>
  <c r="Y56" i="34"/>
  <c r="AF55" i="34"/>
  <c r="AD55" i="34"/>
  <c r="AB55" i="34"/>
  <c r="Y55" i="34"/>
  <c r="AF54" i="34"/>
  <c r="AD54" i="34"/>
  <c r="AB54" i="34"/>
  <c r="Y54" i="34"/>
  <c r="AF53" i="34"/>
  <c r="AD53" i="34"/>
  <c r="AB53" i="34"/>
  <c r="Y53" i="34"/>
  <c r="AF52" i="34"/>
  <c r="AD52" i="34"/>
  <c r="AB52" i="34"/>
  <c r="Y52" i="34"/>
  <c r="AF51" i="34"/>
  <c r="AD51" i="34"/>
  <c r="AB51" i="34"/>
  <c r="Y51" i="34"/>
  <c r="AF50" i="34"/>
  <c r="AD50" i="34"/>
  <c r="AB50" i="34"/>
  <c r="Y50" i="34"/>
  <c r="AF49" i="34"/>
  <c r="AD49" i="34"/>
  <c r="AB49" i="34"/>
  <c r="Y49" i="34"/>
  <c r="AF48" i="34"/>
  <c r="AD48" i="34"/>
  <c r="AB48" i="34"/>
  <c r="Y48" i="34"/>
  <c r="AA47" i="34"/>
  <c r="AE47" i="34" s="1"/>
  <c r="Y47" i="34"/>
  <c r="AF46" i="34"/>
  <c r="AD46" i="34"/>
  <c r="AB46" i="34"/>
  <c r="Y46" i="34"/>
  <c r="AF45" i="34"/>
  <c r="AD45" i="34"/>
  <c r="AB45" i="34"/>
  <c r="Y45" i="34"/>
  <c r="AF44" i="34"/>
  <c r="AD44" i="34"/>
  <c r="AB44" i="34"/>
  <c r="Y44" i="34"/>
  <c r="AF43" i="34"/>
  <c r="AD43" i="34"/>
  <c r="AB43" i="34"/>
  <c r="Y43" i="34"/>
  <c r="AF42" i="34"/>
  <c r="AC42" i="34"/>
  <c r="AD42" i="34" s="1"/>
  <c r="AB42" i="34"/>
  <c r="Y42" i="34"/>
  <c r="AB41" i="34"/>
  <c r="AA41" i="34"/>
  <c r="AF41" i="34" s="1"/>
  <c r="Y41" i="34"/>
  <c r="AF40" i="34"/>
  <c r="AE40" i="34"/>
  <c r="AD40" i="34"/>
  <c r="AB40" i="34"/>
  <c r="Y40" i="34"/>
  <c r="AF39" i="34"/>
  <c r="AD39" i="34"/>
  <c r="AB39" i="34"/>
  <c r="Y39" i="34"/>
  <c r="AF38" i="34"/>
  <c r="AD38" i="34"/>
  <c r="AB38" i="34"/>
  <c r="Y38" i="34"/>
  <c r="AF37" i="34"/>
  <c r="AE37" i="34"/>
  <c r="AD37" i="34"/>
  <c r="AB37" i="34"/>
  <c r="Y37" i="34"/>
  <c r="AF36" i="34"/>
  <c r="AD36" i="34"/>
  <c r="AB36" i="34"/>
  <c r="Y36" i="34"/>
  <c r="AF35" i="34"/>
  <c r="AD35" i="34"/>
  <c r="AC35" i="34"/>
  <c r="AB35" i="34"/>
  <c r="Y35" i="34"/>
  <c r="AF34" i="34"/>
  <c r="AD34" i="34"/>
  <c r="AB34" i="34"/>
  <c r="Y34" i="34"/>
  <c r="AF33" i="34"/>
  <c r="AD33" i="34"/>
  <c r="AB33" i="34"/>
  <c r="Y33" i="34"/>
  <c r="AF32" i="34"/>
  <c r="AD32" i="34"/>
  <c r="AB32" i="34"/>
  <c r="Y32" i="34"/>
  <c r="AF31" i="34"/>
  <c r="AC31" i="34"/>
  <c r="AD31" i="34" s="1"/>
  <c r="AB31" i="34"/>
  <c r="Y31" i="34"/>
  <c r="AF30" i="34"/>
  <c r="AD30" i="34"/>
  <c r="AB30" i="34"/>
  <c r="Y30" i="34"/>
  <c r="AF29" i="34"/>
  <c r="AD29" i="34"/>
  <c r="AB29" i="34"/>
  <c r="Y29" i="34"/>
  <c r="AF28" i="34"/>
  <c r="AD28" i="34"/>
  <c r="AB28" i="34"/>
  <c r="Y28" i="34"/>
  <c r="AF27" i="34"/>
  <c r="AD27" i="34"/>
  <c r="AB27" i="34"/>
  <c r="Y27" i="34"/>
  <c r="AF26" i="34"/>
  <c r="AD26" i="34"/>
  <c r="AB26" i="34"/>
  <c r="Y26" i="34"/>
  <c r="AF25" i="34"/>
  <c r="AD25" i="34"/>
  <c r="Z25" i="34"/>
  <c r="AB25" i="34" s="1"/>
  <c r="Y25" i="34"/>
  <c r="AF24" i="34"/>
  <c r="AD24" i="34"/>
  <c r="AB24" i="34"/>
  <c r="Y24" i="34"/>
  <c r="AF23" i="34"/>
  <c r="AD23" i="34"/>
  <c r="AB23" i="34"/>
  <c r="Y23" i="34"/>
  <c r="AF22" i="34"/>
  <c r="AC22" i="34"/>
  <c r="AD22" i="34" s="1"/>
  <c r="AB22" i="34"/>
  <c r="Y22" i="34"/>
  <c r="AF21" i="34"/>
  <c r="AD21" i="34"/>
  <c r="AB21" i="34"/>
  <c r="Y21" i="34"/>
  <c r="AF20" i="34"/>
  <c r="AD20" i="34"/>
  <c r="AB20" i="34"/>
  <c r="Y20" i="34"/>
  <c r="AF19" i="34"/>
  <c r="AD19" i="34"/>
  <c r="AB19" i="34"/>
  <c r="Y19" i="34"/>
  <c r="AF18" i="34"/>
  <c r="AD18" i="34"/>
  <c r="AB18" i="34"/>
  <c r="Y18" i="34"/>
  <c r="AF17" i="34"/>
  <c r="AD17" i="34"/>
  <c r="AB17" i="34"/>
  <c r="Y17" i="34"/>
  <c r="AF16" i="34"/>
  <c r="AD16" i="34"/>
  <c r="AB16" i="34"/>
  <c r="Y16" i="34"/>
  <c r="AB15" i="34"/>
  <c r="AA15" i="34"/>
  <c r="AE15" i="34" s="1"/>
  <c r="Y15" i="34"/>
  <c r="AF14" i="34"/>
  <c r="AD14" i="34"/>
  <c r="AB14" i="34"/>
  <c r="Y14" i="34"/>
  <c r="AF13" i="34"/>
  <c r="AD13" i="34"/>
  <c r="AB13" i="34"/>
  <c r="Y13" i="34"/>
  <c r="AF12" i="34"/>
  <c r="AD12" i="34"/>
  <c r="AB12" i="34"/>
  <c r="Y12" i="34"/>
  <c r="AF11" i="34"/>
  <c r="AC11" i="34"/>
  <c r="AD11" i="34" s="1"/>
  <c r="AB11" i="34"/>
  <c r="Y11" i="34"/>
  <c r="AF10" i="34"/>
  <c r="AD10" i="34"/>
  <c r="AB10" i="34"/>
  <c r="Y10" i="34"/>
  <c r="AF9" i="34"/>
  <c r="AD9" i="34"/>
  <c r="AB9" i="34"/>
  <c r="Y9" i="34"/>
  <c r="AF8" i="34"/>
  <c r="AD8" i="34"/>
  <c r="AB8" i="34"/>
  <c r="Y8" i="34"/>
  <c r="AF7" i="34"/>
  <c r="AD7" i="34"/>
  <c r="AB7" i="34"/>
  <c r="Y7" i="34"/>
  <c r="AB6" i="37" l="1"/>
  <c r="AC6" i="37" s="1"/>
  <c r="AB5" i="37"/>
  <c r="AF5" i="37"/>
  <c r="U6" i="36"/>
  <c r="V6" i="36" s="1"/>
  <c r="U5" i="36"/>
  <c r="AE89" i="35"/>
  <c r="AD89" i="35"/>
  <c r="Q6" i="35"/>
  <c r="R6" i="35" s="1"/>
  <c r="Q5" i="35"/>
  <c r="AD15" i="34"/>
  <c r="AF15" i="34"/>
  <c r="AD41" i="34"/>
  <c r="AD47" i="34"/>
  <c r="AF47" i="34"/>
  <c r="AD58" i="34"/>
  <c r="AD63" i="34"/>
  <c r="AD70" i="34"/>
  <c r="AD71" i="34"/>
  <c r="AF71" i="34"/>
  <c r="AD84" i="34"/>
  <c r="AB90" i="34"/>
  <c r="AE90" i="34"/>
  <c r="AF90" i="34" s="1"/>
  <c r="AB99" i="34"/>
  <c r="AE99" i="34"/>
  <c r="AF99" i="34" s="1"/>
  <c r="AB47" i="34"/>
  <c r="AD90" i="34"/>
  <c r="AD99" i="34"/>
  <c r="AD5" i="37" l="1"/>
  <c r="AD6" i="37"/>
  <c r="W6" i="36"/>
  <c r="X6" i="36" s="1"/>
  <c r="Y6" i="36" s="1"/>
  <c r="Z6" i="36" s="1"/>
  <c r="Y4" i="36"/>
  <c r="AE103" i="35"/>
  <c r="AF103" i="35" s="1"/>
  <c r="AF89" i="35"/>
  <c r="S5" i="35"/>
  <c r="S6" i="35"/>
  <c r="T6" i="35" s="1"/>
  <c r="X103" i="34"/>
  <c r="Y103" i="34" s="1"/>
  <c r="W103" i="34"/>
  <c r="V103" i="34"/>
  <c r="T103" i="34"/>
  <c r="U103" i="34" s="1"/>
  <c r="P103" i="34"/>
  <c r="Q103" i="34" s="1"/>
  <c r="O103" i="34"/>
  <c r="M103" i="34"/>
  <c r="L103" i="34"/>
  <c r="K103" i="34"/>
  <c r="N103" i="34" s="1"/>
  <c r="H103" i="34"/>
  <c r="R102" i="34"/>
  <c r="S102" i="34" s="1"/>
  <c r="Q102" i="34"/>
  <c r="N102" i="34"/>
  <c r="R101" i="34"/>
  <c r="S101" i="34" s="1"/>
  <c r="Q101" i="34"/>
  <c r="N101" i="34"/>
  <c r="R100" i="34"/>
  <c r="S100" i="34" s="1"/>
  <c r="Q100" i="34"/>
  <c r="N100" i="34"/>
  <c r="R99" i="34"/>
  <c r="N99" i="34"/>
  <c r="R98" i="34"/>
  <c r="S98" i="34" s="1"/>
  <c r="Q98" i="34"/>
  <c r="N98" i="34"/>
  <c r="R97" i="34"/>
  <c r="S97" i="34" s="1"/>
  <c r="Q97" i="34"/>
  <c r="N97" i="34"/>
  <c r="R96" i="34"/>
  <c r="S96" i="34" s="1"/>
  <c r="Q96" i="34"/>
  <c r="N96" i="34"/>
  <c r="R95" i="34"/>
  <c r="N95" i="34"/>
  <c r="R94" i="34"/>
  <c r="S94" i="34" s="1"/>
  <c r="Q94" i="34"/>
  <c r="N94" i="34"/>
  <c r="R93" i="34"/>
  <c r="N93" i="34"/>
  <c r="R92" i="34"/>
  <c r="S92" i="34" s="1"/>
  <c r="Q92" i="34"/>
  <c r="N92" i="34"/>
  <c r="R91" i="34"/>
  <c r="N91" i="34"/>
  <c r="R90" i="34"/>
  <c r="S90" i="34" s="1"/>
  <c r="Q90" i="34"/>
  <c r="N90" i="34"/>
  <c r="S89" i="34"/>
  <c r="R89" i="34"/>
  <c r="Q89" i="34"/>
  <c r="N89" i="34"/>
  <c r="S88" i="34"/>
  <c r="R88" i="34"/>
  <c r="Q88" i="34"/>
  <c r="N88" i="34"/>
  <c r="S87" i="34"/>
  <c r="R87" i="34"/>
  <c r="Q87" i="34"/>
  <c r="N87" i="34"/>
  <c r="R86" i="34"/>
  <c r="N86" i="34"/>
  <c r="R85" i="34"/>
  <c r="N85" i="34"/>
  <c r="S84" i="34"/>
  <c r="R84" i="34"/>
  <c r="Q84" i="34"/>
  <c r="N84" i="34"/>
  <c r="S83" i="34"/>
  <c r="R83" i="34"/>
  <c r="Q83" i="34"/>
  <c r="N83" i="34"/>
  <c r="S82" i="34"/>
  <c r="R82" i="34"/>
  <c r="Q82" i="34"/>
  <c r="N82" i="34"/>
  <c r="S81" i="34"/>
  <c r="R81" i="34"/>
  <c r="Q81" i="34"/>
  <c r="N81" i="34"/>
  <c r="R80" i="34"/>
  <c r="N80" i="34"/>
  <c r="R79" i="34"/>
  <c r="R78" i="34"/>
  <c r="S78" i="34" s="1"/>
  <c r="Q78" i="34"/>
  <c r="N78" i="34"/>
  <c r="R77" i="34"/>
  <c r="N77" i="34"/>
  <c r="R76" i="34"/>
  <c r="N76" i="34"/>
  <c r="R75" i="34"/>
  <c r="S75" i="34" s="1"/>
  <c r="Q75" i="34"/>
  <c r="N75" i="34"/>
  <c r="R74" i="34"/>
  <c r="S74" i="34" s="1"/>
  <c r="Q74" i="34"/>
  <c r="N74" i="34"/>
  <c r="R73" i="34"/>
  <c r="S73" i="34" s="1"/>
  <c r="Q73" i="34"/>
  <c r="N73" i="34"/>
  <c r="R72" i="34"/>
  <c r="S72" i="34" s="1"/>
  <c r="Q72" i="34"/>
  <c r="N72" i="34"/>
  <c r="R71" i="34"/>
  <c r="S71" i="34" s="1"/>
  <c r="Q71" i="34"/>
  <c r="N71" i="34"/>
  <c r="R70" i="34"/>
  <c r="S70" i="34" s="1"/>
  <c r="Q70" i="34"/>
  <c r="N70" i="34"/>
  <c r="R69" i="34"/>
  <c r="N69" i="34"/>
  <c r="S68" i="34"/>
  <c r="R68" i="34"/>
  <c r="Q68" i="34"/>
  <c r="N68" i="34"/>
  <c r="R67" i="34"/>
  <c r="S67" i="34" s="1"/>
  <c r="Q67" i="34"/>
  <c r="N67" i="34"/>
  <c r="R66" i="34"/>
  <c r="S66" i="34" s="1"/>
  <c r="Q66" i="34"/>
  <c r="N66" i="34"/>
  <c r="R65" i="34"/>
  <c r="S65" i="34" s="1"/>
  <c r="Q65" i="34"/>
  <c r="N65" i="34"/>
  <c r="R64" i="34"/>
  <c r="S64" i="34" s="1"/>
  <c r="Q64" i="34"/>
  <c r="N64" i="34"/>
  <c r="R63" i="34"/>
  <c r="N63" i="34"/>
  <c r="R62" i="34"/>
  <c r="S61" i="34"/>
  <c r="R61" i="34"/>
  <c r="Q61" i="34"/>
  <c r="N61" i="34"/>
  <c r="S60" i="34"/>
  <c r="R60" i="34"/>
  <c r="Q60" i="34"/>
  <c r="N60" i="34"/>
  <c r="S59" i="34"/>
  <c r="R59" i="34"/>
  <c r="Q59" i="34"/>
  <c r="N59" i="34"/>
  <c r="S58" i="34"/>
  <c r="R58" i="34"/>
  <c r="Q58" i="34"/>
  <c r="N58" i="34"/>
  <c r="S57" i="34"/>
  <c r="R57" i="34"/>
  <c r="Q57" i="34"/>
  <c r="N57" i="34"/>
  <c r="S56" i="34"/>
  <c r="R56" i="34"/>
  <c r="Q56" i="34"/>
  <c r="N56" i="34"/>
  <c r="S55" i="34"/>
  <c r="R55" i="34"/>
  <c r="Q55" i="34"/>
  <c r="N55" i="34"/>
  <c r="S54" i="34"/>
  <c r="R54" i="34"/>
  <c r="Q54" i="34"/>
  <c r="N54" i="34"/>
  <c r="S53" i="34"/>
  <c r="R53" i="34"/>
  <c r="Q53" i="34"/>
  <c r="N53" i="34"/>
  <c r="S52" i="34"/>
  <c r="R52" i="34"/>
  <c r="Q52" i="34"/>
  <c r="N52" i="34"/>
  <c r="S51" i="34"/>
  <c r="R51" i="34"/>
  <c r="Q51" i="34"/>
  <c r="N51" i="34"/>
  <c r="S50" i="34"/>
  <c r="R50" i="34"/>
  <c r="Q50" i="34"/>
  <c r="N50" i="34"/>
  <c r="R49" i="34"/>
  <c r="N49" i="34"/>
  <c r="S48" i="34"/>
  <c r="R48" i="34"/>
  <c r="Q48" i="34"/>
  <c r="N48" i="34"/>
  <c r="S47" i="34"/>
  <c r="R47" i="34"/>
  <c r="Q47" i="34"/>
  <c r="N47" i="34"/>
  <c r="R46" i="34"/>
  <c r="N46" i="34"/>
  <c r="S45" i="34"/>
  <c r="R45" i="34"/>
  <c r="Q45" i="34"/>
  <c r="N45" i="34"/>
  <c r="R44" i="34"/>
  <c r="N44" i="34"/>
  <c r="S43" i="34"/>
  <c r="R43" i="34"/>
  <c r="Q43" i="34"/>
  <c r="N43" i="34"/>
  <c r="R42" i="34"/>
  <c r="S42" i="34" s="1"/>
  <c r="Q42" i="34"/>
  <c r="N42" i="34"/>
  <c r="R41" i="34"/>
  <c r="N41" i="34"/>
  <c r="R40" i="34"/>
  <c r="S40" i="34" s="1"/>
  <c r="Q40" i="34"/>
  <c r="N40" i="34"/>
  <c r="R39" i="34"/>
  <c r="N39" i="34"/>
  <c r="R38" i="34"/>
  <c r="S38" i="34" s="1"/>
  <c r="Q38" i="34"/>
  <c r="N38" i="34"/>
  <c r="S37" i="34"/>
  <c r="R37" i="34"/>
  <c r="Q37" i="34"/>
  <c r="N37" i="34"/>
  <c r="S36" i="34"/>
  <c r="R36" i="34"/>
  <c r="Q36" i="34"/>
  <c r="N36" i="34"/>
  <c r="R35" i="34"/>
  <c r="S35" i="34" s="1"/>
  <c r="Q35" i="34"/>
  <c r="N35" i="34"/>
  <c r="R34" i="34"/>
  <c r="S34" i="34" s="1"/>
  <c r="Q34" i="34"/>
  <c r="N34" i="34"/>
  <c r="R33" i="34"/>
  <c r="S33" i="34" s="1"/>
  <c r="Q33" i="34"/>
  <c r="N33" i="34"/>
  <c r="R32" i="34"/>
  <c r="S32" i="34" s="1"/>
  <c r="Q32" i="34"/>
  <c r="N32" i="34"/>
  <c r="S31" i="34"/>
  <c r="R31" i="34"/>
  <c r="Q31" i="34"/>
  <c r="N31" i="34"/>
  <c r="R30" i="34"/>
  <c r="R29" i="34"/>
  <c r="S29" i="34" s="1"/>
  <c r="Q29" i="34"/>
  <c r="N29" i="34"/>
  <c r="R28" i="34"/>
  <c r="N28" i="34"/>
  <c r="R27" i="34"/>
  <c r="S27" i="34" s="1"/>
  <c r="Q27" i="34"/>
  <c r="N27" i="34"/>
  <c r="R26" i="34"/>
  <c r="S26" i="34" s="1"/>
  <c r="Q26" i="34"/>
  <c r="N26" i="34"/>
  <c r="Z103" i="34"/>
  <c r="S25" i="34"/>
  <c r="R25" i="34"/>
  <c r="Q25" i="34"/>
  <c r="N25" i="34"/>
  <c r="S24" i="34"/>
  <c r="R24" i="34"/>
  <c r="Q24" i="34"/>
  <c r="N24" i="34"/>
  <c r="R23" i="34"/>
  <c r="N23" i="34"/>
  <c r="R22" i="34"/>
  <c r="S22" i="34" s="1"/>
  <c r="Q22" i="34"/>
  <c r="N22" i="34"/>
  <c r="R21" i="34"/>
  <c r="S21" i="34" s="1"/>
  <c r="Q21" i="34"/>
  <c r="N21" i="34"/>
  <c r="R20" i="34"/>
  <c r="N20" i="34"/>
  <c r="R19" i="34"/>
  <c r="S19" i="34" s="1"/>
  <c r="Q19" i="34"/>
  <c r="N19" i="34"/>
  <c r="R18" i="34"/>
  <c r="S18" i="34" s="1"/>
  <c r="Q18" i="34"/>
  <c r="N18" i="34"/>
  <c r="R17" i="34"/>
  <c r="S17" i="34" s="1"/>
  <c r="Q17" i="34"/>
  <c r="N17" i="34"/>
  <c r="R16" i="34"/>
  <c r="S16" i="34" s="1"/>
  <c r="Q16" i="34"/>
  <c r="N16" i="34"/>
  <c r="AA103" i="34"/>
  <c r="R15" i="34"/>
  <c r="S15" i="34" s="1"/>
  <c r="Q15" i="34"/>
  <c r="N15" i="34"/>
  <c r="R14" i="34"/>
  <c r="S13" i="34"/>
  <c r="R13" i="34"/>
  <c r="Q13" i="34"/>
  <c r="N13" i="34"/>
  <c r="S12" i="34"/>
  <c r="R12" i="34"/>
  <c r="Q12" i="34"/>
  <c r="N12" i="34"/>
  <c r="R11" i="34"/>
  <c r="S11" i="34" s="1"/>
  <c r="Q11" i="34"/>
  <c r="N11" i="34"/>
  <c r="R10" i="34"/>
  <c r="S10" i="34" s="1"/>
  <c r="Q10" i="34"/>
  <c r="N10" i="34"/>
  <c r="R9" i="34"/>
  <c r="S9" i="34" s="1"/>
  <c r="Q9" i="34"/>
  <c r="N9" i="34"/>
  <c r="R8" i="34"/>
  <c r="Q8" i="34"/>
  <c r="N8" i="34"/>
  <c r="N7" i="34"/>
  <c r="B6" i="34"/>
  <c r="C6" i="34" s="1"/>
  <c r="D6" i="34" s="1"/>
  <c r="E6" i="34" s="1"/>
  <c r="F6" i="34" s="1"/>
  <c r="G6" i="34" s="1"/>
  <c r="H6" i="34" s="1"/>
  <c r="I6" i="34" s="1"/>
  <c r="J6" i="34" s="1"/>
  <c r="K6" i="34" s="1"/>
  <c r="AA6" i="36" l="1"/>
  <c r="AA5" i="36"/>
  <c r="U5" i="35"/>
  <c r="U6" i="35"/>
  <c r="V6" i="35" s="1"/>
  <c r="L6" i="34"/>
  <c r="M6" i="34" s="1"/>
  <c r="N6" i="34" s="1"/>
  <c r="O6" i="34" s="1"/>
  <c r="P6" i="34" s="1"/>
  <c r="N4" i="34"/>
  <c r="R103" i="34"/>
  <c r="S103" i="34" s="1"/>
  <c r="S8" i="34"/>
  <c r="AC103" i="34"/>
  <c r="AD103" i="34" s="1"/>
  <c r="AB103" i="34"/>
  <c r="AF102" i="33"/>
  <c r="AD102" i="33"/>
  <c r="AB102" i="33"/>
  <c r="Y102" i="33"/>
  <c r="AF101" i="33"/>
  <c r="AD101" i="33"/>
  <c r="AB101" i="33"/>
  <c r="Y101" i="33"/>
  <c r="AF100" i="33"/>
  <c r="AD100" i="33"/>
  <c r="AB100" i="33"/>
  <c r="Y100" i="33"/>
  <c r="AB99" i="33"/>
  <c r="AA99" i="33"/>
  <c r="Y99" i="33"/>
  <c r="AF98" i="33"/>
  <c r="AD98" i="33"/>
  <c r="AB98" i="33"/>
  <c r="Y98" i="33"/>
  <c r="AF97" i="33"/>
  <c r="AD97" i="33"/>
  <c r="AB97" i="33"/>
  <c r="Y97" i="33"/>
  <c r="AF96" i="33"/>
  <c r="AD96" i="33"/>
  <c r="AB96" i="33"/>
  <c r="Y96" i="33"/>
  <c r="AF95" i="33"/>
  <c r="AD95" i="33"/>
  <c r="AB95" i="33"/>
  <c r="Y95" i="33"/>
  <c r="AF94" i="33"/>
  <c r="AD94" i="33"/>
  <c r="AB94" i="33"/>
  <c r="Y94" i="33"/>
  <c r="AF93" i="33"/>
  <c r="AD93" i="33"/>
  <c r="AB93" i="33"/>
  <c r="Y93" i="33"/>
  <c r="AF92" i="33"/>
  <c r="AD92" i="33"/>
  <c r="AB92" i="33"/>
  <c r="Y92" i="33"/>
  <c r="AF91" i="33"/>
  <c r="AC91" i="33"/>
  <c r="AD91" i="33" s="1"/>
  <c r="Z91" i="33"/>
  <c r="AB91" i="33" s="1"/>
  <c r="Y91" i="33"/>
  <c r="AA90" i="33"/>
  <c r="Y90" i="33"/>
  <c r="AF89" i="33"/>
  <c r="AD89" i="33"/>
  <c r="AB89" i="33"/>
  <c r="Z89" i="33"/>
  <c r="Y89" i="33"/>
  <c r="AF88" i="33"/>
  <c r="AD88" i="33"/>
  <c r="AB88" i="33"/>
  <c r="Y88" i="33"/>
  <c r="AF87" i="33"/>
  <c r="AD87" i="33"/>
  <c r="AB87" i="33"/>
  <c r="Y87" i="33"/>
  <c r="AF86" i="33"/>
  <c r="AD86" i="33"/>
  <c r="AB86" i="33"/>
  <c r="Y86" i="33"/>
  <c r="AF85" i="33"/>
  <c r="AD85" i="33"/>
  <c r="AB85" i="33"/>
  <c r="Y85" i="33"/>
  <c r="AE84" i="33"/>
  <c r="AB84" i="33"/>
  <c r="AA84" i="33"/>
  <c r="AF84" i="33" s="1"/>
  <c r="Y84" i="33"/>
  <c r="AF83" i="33"/>
  <c r="AD83" i="33"/>
  <c r="AB83" i="33"/>
  <c r="Y83" i="33"/>
  <c r="AF82" i="33"/>
  <c r="AD82" i="33"/>
  <c r="AB82" i="33"/>
  <c r="Y82" i="33"/>
  <c r="AF81" i="33"/>
  <c r="AD81" i="33"/>
  <c r="AB81" i="33"/>
  <c r="Y81" i="33"/>
  <c r="AF80" i="33"/>
  <c r="AD80" i="33"/>
  <c r="AB80" i="33"/>
  <c r="Y80" i="33"/>
  <c r="AF79" i="33"/>
  <c r="AD79" i="33"/>
  <c r="AB79" i="33"/>
  <c r="Y79" i="33"/>
  <c r="AF78" i="33"/>
  <c r="AD78" i="33"/>
  <c r="AB78" i="33"/>
  <c r="Y78" i="33"/>
  <c r="AF77" i="33"/>
  <c r="AD77" i="33"/>
  <c r="AB77" i="33"/>
  <c r="Y77" i="33"/>
  <c r="AF76" i="33"/>
  <c r="AD76" i="33"/>
  <c r="AB76" i="33"/>
  <c r="Y76" i="33"/>
  <c r="AF75" i="33"/>
  <c r="AD75" i="33"/>
  <c r="AB75" i="33"/>
  <c r="Y75" i="33"/>
  <c r="AF74" i="33"/>
  <c r="AD74" i="33"/>
  <c r="AB74" i="33"/>
  <c r="Y74" i="33"/>
  <c r="AF73" i="33"/>
  <c r="AD73" i="33"/>
  <c r="AB73" i="33"/>
  <c r="Y73" i="33"/>
  <c r="AF72" i="33"/>
  <c r="AD72" i="33"/>
  <c r="AB72" i="33"/>
  <c r="Y72" i="33"/>
  <c r="AA71" i="33"/>
  <c r="AE71" i="33" s="1"/>
  <c r="Y71" i="33"/>
  <c r="AA70" i="33"/>
  <c r="AE70" i="33" s="1"/>
  <c r="Y70" i="33"/>
  <c r="AF69" i="33"/>
  <c r="AD69" i="33"/>
  <c r="AB69" i="33"/>
  <c r="Y69" i="33"/>
  <c r="AF68" i="33"/>
  <c r="AC68" i="33"/>
  <c r="AD68" i="33" s="1"/>
  <c r="AB68" i="33"/>
  <c r="Y68" i="33"/>
  <c r="AF67" i="33"/>
  <c r="AE67" i="33"/>
  <c r="AD67" i="33"/>
  <c r="AB67" i="33"/>
  <c r="Y67" i="33"/>
  <c r="AF66" i="33"/>
  <c r="AD66" i="33"/>
  <c r="AB66" i="33"/>
  <c r="Y66" i="33"/>
  <c r="AF65" i="33"/>
  <c r="AD65" i="33"/>
  <c r="AB65" i="33"/>
  <c r="Y65" i="33"/>
  <c r="AF64" i="33"/>
  <c r="AD64" i="33"/>
  <c r="AB64" i="33"/>
  <c r="Y64" i="33"/>
  <c r="AB63" i="33"/>
  <c r="AA63" i="33"/>
  <c r="AE63" i="33" s="1"/>
  <c r="Y63" i="33"/>
  <c r="AF62" i="33"/>
  <c r="AD62" i="33"/>
  <c r="AB62" i="33"/>
  <c r="Y62" i="33"/>
  <c r="AF61" i="33"/>
  <c r="AD61" i="33"/>
  <c r="AB61" i="33"/>
  <c r="Y61" i="33"/>
  <c r="AF60" i="33"/>
  <c r="AD60" i="33"/>
  <c r="AB60" i="33"/>
  <c r="Y60" i="33"/>
  <c r="AF59" i="33"/>
  <c r="AD59" i="33"/>
  <c r="AB59" i="33"/>
  <c r="Y59" i="33"/>
  <c r="AA58" i="33"/>
  <c r="AE58" i="33" s="1"/>
  <c r="Y58" i="33"/>
  <c r="AF57" i="33"/>
  <c r="AD57" i="33"/>
  <c r="AB57" i="33"/>
  <c r="Y57" i="33"/>
  <c r="AF56" i="33"/>
  <c r="AD56" i="33"/>
  <c r="AB56" i="33"/>
  <c r="Y56" i="33"/>
  <c r="AF55" i="33"/>
  <c r="AD55" i="33"/>
  <c r="AB55" i="33"/>
  <c r="Y55" i="33"/>
  <c r="AF54" i="33"/>
  <c r="AD54" i="33"/>
  <c r="AB54" i="33"/>
  <c r="Y54" i="33"/>
  <c r="AF53" i="33"/>
  <c r="AD53" i="33"/>
  <c r="AB53" i="33"/>
  <c r="Y53" i="33"/>
  <c r="AF52" i="33"/>
  <c r="AD52" i="33"/>
  <c r="AB52" i="33"/>
  <c r="Y52" i="33"/>
  <c r="AF51" i="33"/>
  <c r="AD51" i="33"/>
  <c r="AB51" i="33"/>
  <c r="Y51" i="33"/>
  <c r="AF50" i="33"/>
  <c r="AD50" i="33"/>
  <c r="AB50" i="33"/>
  <c r="Y50" i="33"/>
  <c r="AF49" i="33"/>
  <c r="AD49" i="33"/>
  <c r="AB49" i="33"/>
  <c r="Y49" i="33"/>
  <c r="AF48" i="33"/>
  <c r="AD48" i="33"/>
  <c r="AB48" i="33"/>
  <c r="Y48" i="33"/>
  <c r="AA47" i="33"/>
  <c r="AE47" i="33" s="1"/>
  <c r="Y47" i="33"/>
  <c r="AF46" i="33"/>
  <c r="AD46" i="33"/>
  <c r="AB46" i="33"/>
  <c r="Y46" i="33"/>
  <c r="AF45" i="33"/>
  <c r="AD45" i="33"/>
  <c r="AB45" i="33"/>
  <c r="Y45" i="33"/>
  <c r="AF44" i="33"/>
  <c r="AD44" i="33"/>
  <c r="AB44" i="33"/>
  <c r="Y44" i="33"/>
  <c r="AF43" i="33"/>
  <c r="AD43" i="33"/>
  <c r="AB43" i="33"/>
  <c r="Y43" i="33"/>
  <c r="AF42" i="33"/>
  <c r="AC42" i="33"/>
  <c r="AD42" i="33" s="1"/>
  <c r="AB42" i="33"/>
  <c r="Y42" i="33"/>
  <c r="AA41" i="33"/>
  <c r="AF41" i="33" s="1"/>
  <c r="Y41" i="33"/>
  <c r="AF40" i="33"/>
  <c r="AE40" i="33"/>
  <c r="AD40" i="33"/>
  <c r="AB40" i="33"/>
  <c r="Y40" i="33"/>
  <c r="AF39" i="33"/>
  <c r="AD39" i="33"/>
  <c r="AB39" i="33"/>
  <c r="Y39" i="33"/>
  <c r="AF38" i="33"/>
  <c r="AD38" i="33"/>
  <c r="AB38" i="33"/>
  <c r="Y38" i="33"/>
  <c r="AE37" i="33"/>
  <c r="AF37" i="33" s="1"/>
  <c r="AD37" i="33"/>
  <c r="AB37" i="33"/>
  <c r="Y37" i="33"/>
  <c r="AF36" i="33"/>
  <c r="AD36" i="33"/>
  <c r="AB36" i="33"/>
  <c r="Y36" i="33"/>
  <c r="AF35" i="33"/>
  <c r="AC35" i="33"/>
  <c r="AD35" i="33" s="1"/>
  <c r="AB35" i="33"/>
  <c r="Y35" i="33"/>
  <c r="AF34" i="33"/>
  <c r="AD34" i="33"/>
  <c r="AB34" i="33"/>
  <c r="Y34" i="33"/>
  <c r="AF33" i="33"/>
  <c r="AD33" i="33"/>
  <c r="AB33" i="33"/>
  <c r="Y33" i="33"/>
  <c r="AF32" i="33"/>
  <c r="AD32" i="33"/>
  <c r="AB32" i="33"/>
  <c r="Y32" i="33"/>
  <c r="AF31" i="33"/>
  <c r="AD31" i="33"/>
  <c r="AC31" i="33"/>
  <c r="AB31" i="33"/>
  <c r="Y31" i="33"/>
  <c r="AF30" i="33"/>
  <c r="AD30" i="33"/>
  <c r="AB30" i="33"/>
  <c r="Y30" i="33"/>
  <c r="AF29" i="33"/>
  <c r="AD29" i="33"/>
  <c r="AB29" i="33"/>
  <c r="Y29" i="33"/>
  <c r="AF28" i="33"/>
  <c r="AD28" i="33"/>
  <c r="AB28" i="33"/>
  <c r="Y28" i="33"/>
  <c r="AF27" i="33"/>
  <c r="AD27" i="33"/>
  <c r="AB27" i="33"/>
  <c r="Y27" i="33"/>
  <c r="AF26" i="33"/>
  <c r="AD26" i="33"/>
  <c r="AB26" i="33"/>
  <c r="Y26" i="33"/>
  <c r="AF25" i="33"/>
  <c r="AD25" i="33"/>
  <c r="AB25" i="33"/>
  <c r="Z25" i="33"/>
  <c r="Y25" i="33"/>
  <c r="AF24" i="33"/>
  <c r="AD24" i="33"/>
  <c r="AB24" i="33"/>
  <c r="Y24" i="33"/>
  <c r="AF23" i="33"/>
  <c r="AD23" i="33"/>
  <c r="AB23" i="33"/>
  <c r="Y23" i="33"/>
  <c r="AF22" i="33"/>
  <c r="AD22" i="33"/>
  <c r="AC22" i="33"/>
  <c r="AB22" i="33"/>
  <c r="Y22" i="33"/>
  <c r="AF21" i="33"/>
  <c r="AD21" i="33"/>
  <c r="AB21" i="33"/>
  <c r="Y21" i="33"/>
  <c r="AF20" i="33"/>
  <c r="AD20" i="33"/>
  <c r="AB20" i="33"/>
  <c r="Y20" i="33"/>
  <c r="AF19" i="33"/>
  <c r="AD19" i="33"/>
  <c r="AB19" i="33"/>
  <c r="Y19" i="33"/>
  <c r="AF18" i="33"/>
  <c r="AD18" i="33"/>
  <c r="AB18" i="33"/>
  <c r="Y18" i="33"/>
  <c r="AF17" i="33"/>
  <c r="AD17" i="33"/>
  <c r="AB17" i="33"/>
  <c r="Y17" i="33"/>
  <c r="AF16" i="33"/>
  <c r="AD16" i="33"/>
  <c r="AB16" i="33"/>
  <c r="Y16" i="33"/>
  <c r="AA15" i="33"/>
  <c r="AE15" i="33" s="1"/>
  <c r="Y15" i="33"/>
  <c r="AF14" i="33"/>
  <c r="AD14" i="33"/>
  <c r="AB14" i="33"/>
  <c r="Y14" i="33"/>
  <c r="AF13" i="33"/>
  <c r="AD13" i="33"/>
  <c r="AB13" i="33"/>
  <c r="Y13" i="33"/>
  <c r="AF12" i="33"/>
  <c r="AD12" i="33"/>
  <c r="AB12" i="33"/>
  <c r="Y12" i="33"/>
  <c r="AF11" i="33"/>
  <c r="AC11" i="33"/>
  <c r="AD11" i="33" s="1"/>
  <c r="AB11" i="33"/>
  <c r="Y11" i="33"/>
  <c r="AF10" i="33"/>
  <c r="AD10" i="33"/>
  <c r="AB10" i="33"/>
  <c r="Y10" i="33"/>
  <c r="AF9" i="33"/>
  <c r="AD9" i="33"/>
  <c r="AB9" i="33"/>
  <c r="Y9" i="33"/>
  <c r="AF8" i="33"/>
  <c r="AD8" i="33"/>
  <c r="AB8" i="33"/>
  <c r="Y8" i="33"/>
  <c r="AF7" i="33"/>
  <c r="AD7" i="33"/>
  <c r="AB7" i="33"/>
  <c r="Y7" i="33"/>
  <c r="AF5" i="36" l="1"/>
  <c r="AB6" i="36"/>
  <c r="AC6" i="36" s="1"/>
  <c r="AB5" i="36"/>
  <c r="Y4" i="35"/>
  <c r="W6" i="35"/>
  <c r="X6" i="35" s="1"/>
  <c r="Y6" i="35" s="1"/>
  <c r="Z6" i="35" s="1"/>
  <c r="AE103" i="34"/>
  <c r="AF103" i="34" s="1"/>
  <c r="Q6" i="34"/>
  <c r="R6" i="34" s="1"/>
  <c r="Q5" i="34"/>
  <c r="AD15" i="33"/>
  <c r="AF15" i="33"/>
  <c r="AD41" i="33"/>
  <c r="AD47" i="33"/>
  <c r="AF47" i="33"/>
  <c r="AD58" i="33"/>
  <c r="AF58" i="33"/>
  <c r="AD63" i="33"/>
  <c r="AF63" i="33"/>
  <c r="AD70" i="33"/>
  <c r="AF70" i="33"/>
  <c r="AD71" i="33"/>
  <c r="AF71" i="33"/>
  <c r="AD84" i="33"/>
  <c r="AB90" i="33"/>
  <c r="AE90" i="33"/>
  <c r="AF90" i="33" s="1"/>
  <c r="AE99" i="33"/>
  <c r="AF99" i="33" s="1"/>
  <c r="AB15" i="33"/>
  <c r="AB41" i="33"/>
  <c r="AB47" i="33"/>
  <c r="AB58" i="33"/>
  <c r="AB70" i="33"/>
  <c r="AB71" i="33"/>
  <c r="AD90" i="33"/>
  <c r="AD99" i="33"/>
  <c r="AD6" i="36" l="1"/>
  <c r="AD5" i="36"/>
  <c r="AA6" i="35"/>
  <c r="AA5" i="35"/>
  <c r="S6" i="34"/>
  <c r="T6" i="34" s="1"/>
  <c r="S5" i="34"/>
  <c r="AE103" i="33"/>
  <c r="AA103" i="33"/>
  <c r="AF103" i="33" s="1"/>
  <c r="X103" i="33"/>
  <c r="Y103" i="33" s="1"/>
  <c r="W103" i="33"/>
  <c r="V103" i="33"/>
  <c r="T103" i="33"/>
  <c r="U103" i="33" s="1"/>
  <c r="P103" i="33"/>
  <c r="Q103" i="33" s="1"/>
  <c r="O103" i="33"/>
  <c r="M103" i="33"/>
  <c r="L103" i="33"/>
  <c r="K103" i="33"/>
  <c r="N103" i="33" s="1"/>
  <c r="H103" i="33"/>
  <c r="S102" i="33"/>
  <c r="R102" i="33"/>
  <c r="Q102" i="33"/>
  <c r="N102" i="33"/>
  <c r="R101" i="33"/>
  <c r="S101" i="33" s="1"/>
  <c r="Q101" i="33"/>
  <c r="N101" i="33"/>
  <c r="S100" i="33"/>
  <c r="R100" i="33"/>
  <c r="Q100" i="33"/>
  <c r="N100" i="33"/>
  <c r="R99" i="33"/>
  <c r="N99" i="33"/>
  <c r="S98" i="33"/>
  <c r="R98" i="33"/>
  <c r="Q98" i="33"/>
  <c r="N98" i="33"/>
  <c r="R97" i="33"/>
  <c r="S97" i="33" s="1"/>
  <c r="Q97" i="33"/>
  <c r="N97" i="33"/>
  <c r="S96" i="33"/>
  <c r="R96" i="33"/>
  <c r="Q96" i="33"/>
  <c r="N96" i="33"/>
  <c r="R95" i="33"/>
  <c r="N95" i="33"/>
  <c r="S94" i="33"/>
  <c r="R94" i="33"/>
  <c r="Q94" i="33"/>
  <c r="N94" i="33"/>
  <c r="R93" i="33"/>
  <c r="N93" i="33"/>
  <c r="S92" i="33"/>
  <c r="R92" i="33"/>
  <c r="Q92" i="33"/>
  <c r="N92" i="33"/>
  <c r="R91" i="33"/>
  <c r="N91" i="33"/>
  <c r="S90" i="33"/>
  <c r="R90" i="33"/>
  <c r="Q90" i="33"/>
  <c r="N90" i="33"/>
  <c r="S89" i="33"/>
  <c r="R89" i="33"/>
  <c r="Q89" i="33"/>
  <c r="N89" i="33"/>
  <c r="R88" i="33"/>
  <c r="S88" i="33" s="1"/>
  <c r="Q88" i="33"/>
  <c r="N88" i="33"/>
  <c r="S87" i="33"/>
  <c r="R87" i="33"/>
  <c r="Q87" i="33"/>
  <c r="N87" i="33"/>
  <c r="R86" i="33"/>
  <c r="N86" i="33"/>
  <c r="R85" i="33"/>
  <c r="N85" i="33"/>
  <c r="R84" i="33"/>
  <c r="S84" i="33" s="1"/>
  <c r="Q84" i="33"/>
  <c r="N84" i="33"/>
  <c r="S83" i="33"/>
  <c r="R83" i="33"/>
  <c r="Q83" i="33"/>
  <c r="N83" i="33"/>
  <c r="R82" i="33"/>
  <c r="S82" i="33" s="1"/>
  <c r="Q82" i="33"/>
  <c r="N82" i="33"/>
  <c r="S81" i="33"/>
  <c r="R81" i="33"/>
  <c r="Q81" i="33"/>
  <c r="N81" i="33"/>
  <c r="R80" i="33"/>
  <c r="N80" i="33"/>
  <c r="R79" i="33"/>
  <c r="S78" i="33"/>
  <c r="R78" i="33"/>
  <c r="Q78" i="33"/>
  <c r="N78" i="33"/>
  <c r="R77" i="33"/>
  <c r="N77" i="33"/>
  <c r="R76" i="33"/>
  <c r="N76" i="33"/>
  <c r="R75" i="33"/>
  <c r="S75" i="33" s="1"/>
  <c r="Q75" i="33"/>
  <c r="N75" i="33"/>
  <c r="S74" i="33"/>
  <c r="R74" i="33"/>
  <c r="Q74" i="33"/>
  <c r="N74" i="33"/>
  <c r="R73" i="33"/>
  <c r="S73" i="33" s="1"/>
  <c r="Q73" i="33"/>
  <c r="N73" i="33"/>
  <c r="S72" i="33"/>
  <c r="R72" i="33"/>
  <c r="Q72" i="33"/>
  <c r="N72" i="33"/>
  <c r="R71" i="33"/>
  <c r="S71" i="33" s="1"/>
  <c r="Q71" i="33"/>
  <c r="N71" i="33"/>
  <c r="S70" i="33"/>
  <c r="R70" i="33"/>
  <c r="Q70" i="33"/>
  <c r="N70" i="33"/>
  <c r="R69" i="33"/>
  <c r="N69" i="33"/>
  <c r="R68" i="33"/>
  <c r="S68" i="33" s="1"/>
  <c r="Q68" i="33"/>
  <c r="N68" i="33"/>
  <c r="S67" i="33"/>
  <c r="R67" i="33"/>
  <c r="Q67" i="33"/>
  <c r="N67" i="33"/>
  <c r="R66" i="33"/>
  <c r="S66" i="33" s="1"/>
  <c r="Q66" i="33"/>
  <c r="N66" i="33"/>
  <c r="S65" i="33"/>
  <c r="R65" i="33"/>
  <c r="Q65" i="33"/>
  <c r="N65" i="33"/>
  <c r="R64" i="33"/>
  <c r="S64" i="33" s="1"/>
  <c r="Q64" i="33"/>
  <c r="N64" i="33"/>
  <c r="R63" i="33"/>
  <c r="N63" i="33"/>
  <c r="R62" i="33"/>
  <c r="R61" i="33"/>
  <c r="S61" i="33" s="1"/>
  <c r="Q61" i="33"/>
  <c r="N61" i="33"/>
  <c r="S60" i="33"/>
  <c r="R60" i="33"/>
  <c r="Q60" i="33"/>
  <c r="N60" i="33"/>
  <c r="R59" i="33"/>
  <c r="S59" i="33" s="1"/>
  <c r="Q59" i="33"/>
  <c r="N59" i="33"/>
  <c r="S58" i="33"/>
  <c r="R58" i="33"/>
  <c r="Q58" i="33"/>
  <c r="N58" i="33"/>
  <c r="R57" i="33"/>
  <c r="S57" i="33" s="1"/>
  <c r="Q57" i="33"/>
  <c r="N57" i="33"/>
  <c r="S56" i="33"/>
  <c r="R56" i="33"/>
  <c r="Q56" i="33"/>
  <c r="N56" i="33"/>
  <c r="R55" i="33"/>
  <c r="S55" i="33" s="1"/>
  <c r="Q55" i="33"/>
  <c r="N55" i="33"/>
  <c r="S54" i="33"/>
  <c r="R54" i="33"/>
  <c r="Q54" i="33"/>
  <c r="N54" i="33"/>
  <c r="R53" i="33"/>
  <c r="S53" i="33" s="1"/>
  <c r="Q53" i="33"/>
  <c r="N53" i="33"/>
  <c r="S52" i="33"/>
  <c r="R52" i="33"/>
  <c r="Q52" i="33"/>
  <c r="N52" i="33"/>
  <c r="R51" i="33"/>
  <c r="S51" i="33" s="1"/>
  <c r="Q51" i="33"/>
  <c r="N51" i="33"/>
  <c r="S50" i="33"/>
  <c r="R50" i="33"/>
  <c r="Q50" i="33"/>
  <c r="N50" i="33"/>
  <c r="R49" i="33"/>
  <c r="N49" i="33"/>
  <c r="S48" i="33"/>
  <c r="R48" i="33"/>
  <c r="Q48" i="33"/>
  <c r="N48" i="33"/>
  <c r="R47" i="33"/>
  <c r="S47" i="33" s="1"/>
  <c r="Q47" i="33"/>
  <c r="N47" i="33"/>
  <c r="R46" i="33"/>
  <c r="N46" i="33"/>
  <c r="R45" i="33"/>
  <c r="S45" i="33" s="1"/>
  <c r="Q45" i="33"/>
  <c r="N45" i="33"/>
  <c r="R44" i="33"/>
  <c r="N44" i="33"/>
  <c r="R43" i="33"/>
  <c r="S43" i="33" s="1"/>
  <c r="Q43" i="33"/>
  <c r="N43" i="33"/>
  <c r="R42" i="33"/>
  <c r="S42" i="33" s="1"/>
  <c r="Q42" i="33"/>
  <c r="N42" i="33"/>
  <c r="R41" i="33"/>
  <c r="N41" i="33"/>
  <c r="R40" i="33"/>
  <c r="S40" i="33" s="1"/>
  <c r="Q40" i="33"/>
  <c r="N40" i="33"/>
  <c r="R39" i="33"/>
  <c r="N39" i="33"/>
  <c r="R38" i="33"/>
  <c r="S38" i="33" s="1"/>
  <c r="Q38" i="33"/>
  <c r="N38" i="33"/>
  <c r="S37" i="33"/>
  <c r="R37" i="33"/>
  <c r="Q37" i="33"/>
  <c r="N37" i="33"/>
  <c r="R36" i="33"/>
  <c r="S36" i="33" s="1"/>
  <c r="Q36" i="33"/>
  <c r="N36" i="33"/>
  <c r="R35" i="33"/>
  <c r="S35" i="33" s="1"/>
  <c r="Q35" i="33"/>
  <c r="N35" i="33"/>
  <c r="S34" i="33"/>
  <c r="R34" i="33"/>
  <c r="Q34" i="33"/>
  <c r="N34" i="33"/>
  <c r="R33" i="33"/>
  <c r="S33" i="33" s="1"/>
  <c r="Q33" i="33"/>
  <c r="N33" i="33"/>
  <c r="S32" i="33"/>
  <c r="R32" i="33"/>
  <c r="Q32" i="33"/>
  <c r="N32" i="33"/>
  <c r="S31" i="33"/>
  <c r="R31" i="33"/>
  <c r="Q31" i="33"/>
  <c r="N31" i="33"/>
  <c r="R30" i="33"/>
  <c r="R29" i="33"/>
  <c r="S29" i="33" s="1"/>
  <c r="Q29" i="33"/>
  <c r="N29" i="33"/>
  <c r="R28" i="33"/>
  <c r="N28" i="33"/>
  <c r="R27" i="33"/>
  <c r="S27" i="33" s="1"/>
  <c r="Q27" i="33"/>
  <c r="N27" i="33"/>
  <c r="S26" i="33"/>
  <c r="R26" i="33"/>
  <c r="Q26" i="33"/>
  <c r="N26" i="33"/>
  <c r="Z103" i="33"/>
  <c r="AB103" i="33" s="1"/>
  <c r="S25" i="33"/>
  <c r="R25" i="33"/>
  <c r="Q25" i="33"/>
  <c r="N25" i="33"/>
  <c r="R24" i="33"/>
  <c r="S24" i="33" s="1"/>
  <c r="Q24" i="33"/>
  <c r="N24" i="33"/>
  <c r="R23" i="33"/>
  <c r="N23" i="33"/>
  <c r="S22" i="33"/>
  <c r="R22" i="33"/>
  <c r="Q22" i="33"/>
  <c r="N22" i="33"/>
  <c r="R21" i="33"/>
  <c r="S21" i="33" s="1"/>
  <c r="Q21" i="33"/>
  <c r="N21" i="33"/>
  <c r="R20" i="33"/>
  <c r="N20" i="33"/>
  <c r="R19" i="33"/>
  <c r="S19" i="33" s="1"/>
  <c r="Q19" i="33"/>
  <c r="N19" i="33"/>
  <c r="S18" i="33"/>
  <c r="R18" i="33"/>
  <c r="Q18" i="33"/>
  <c r="N18" i="33"/>
  <c r="R17" i="33"/>
  <c r="S17" i="33" s="1"/>
  <c r="Q17" i="33"/>
  <c r="N17" i="33"/>
  <c r="S16" i="33"/>
  <c r="R16" i="33"/>
  <c r="Q16" i="33"/>
  <c r="N16" i="33"/>
  <c r="R15" i="33"/>
  <c r="S15" i="33" s="1"/>
  <c r="Q15" i="33"/>
  <c r="N15" i="33"/>
  <c r="R14" i="33"/>
  <c r="S13" i="33"/>
  <c r="R13" i="33"/>
  <c r="Q13" i="33"/>
  <c r="N13" i="33"/>
  <c r="R12" i="33"/>
  <c r="S12" i="33" s="1"/>
  <c r="Q12" i="33"/>
  <c r="N12" i="33"/>
  <c r="AC103" i="33"/>
  <c r="R11" i="33"/>
  <c r="S11" i="33" s="1"/>
  <c r="Q11" i="33"/>
  <c r="N11" i="33"/>
  <c r="S10" i="33"/>
  <c r="R10" i="33"/>
  <c r="Q10" i="33"/>
  <c r="N10" i="33"/>
  <c r="R9" i="33"/>
  <c r="S9" i="33" s="1"/>
  <c r="Q9" i="33"/>
  <c r="N9" i="33"/>
  <c r="S8" i="33"/>
  <c r="R8" i="33"/>
  <c r="R103" i="33" s="1"/>
  <c r="S103" i="33" s="1"/>
  <c r="Q8" i="33"/>
  <c r="N8" i="33"/>
  <c r="N7" i="33"/>
  <c r="B6" i="33"/>
  <c r="C6" i="33" s="1"/>
  <c r="D6" i="33" s="1"/>
  <c r="E6" i="33" s="1"/>
  <c r="F6" i="33" s="1"/>
  <c r="G6" i="33" s="1"/>
  <c r="H6" i="33" s="1"/>
  <c r="I6" i="33" s="1"/>
  <c r="J6" i="33" s="1"/>
  <c r="K6" i="33" s="1"/>
  <c r="AB6" i="35" l="1"/>
  <c r="AC6" i="35" s="1"/>
  <c r="AB5" i="35"/>
  <c r="AF5" i="35"/>
  <c r="U6" i="34"/>
  <c r="V6" i="34" s="1"/>
  <c r="U5" i="34"/>
  <c r="N4" i="33"/>
  <c r="L6" i="33"/>
  <c r="M6" i="33" s="1"/>
  <c r="N6" i="33" s="1"/>
  <c r="O6" i="33" s="1"/>
  <c r="P6" i="33" s="1"/>
  <c r="AD103" i="33"/>
  <c r="AF102" i="32"/>
  <c r="AD102" i="32"/>
  <c r="Y102" i="32"/>
  <c r="AF101" i="32"/>
  <c r="AD101" i="32"/>
  <c r="Y101" i="32"/>
  <c r="AF100" i="32"/>
  <c r="AD100" i="32"/>
  <c r="Y100" i="32"/>
  <c r="AF99" i="32"/>
  <c r="AD99" i="32"/>
  <c r="Y99" i="32"/>
  <c r="AF98" i="32"/>
  <c r="AD98" i="32"/>
  <c r="Y98" i="32"/>
  <c r="AF97" i="32"/>
  <c r="AD97" i="32"/>
  <c r="Y97" i="32"/>
  <c r="AF96" i="32"/>
  <c r="AD96" i="32"/>
  <c r="Y96" i="32"/>
  <c r="AF95" i="32"/>
  <c r="AD95" i="32"/>
  <c r="Y95" i="32"/>
  <c r="AF94" i="32"/>
  <c r="AD94" i="32"/>
  <c r="Y94" i="32"/>
  <c r="AF93" i="32"/>
  <c r="AD93" i="32"/>
  <c r="Y93" i="32"/>
  <c r="AF92" i="32"/>
  <c r="AD92" i="32"/>
  <c r="Y92" i="32"/>
  <c r="AF91" i="32"/>
  <c r="AD91" i="32"/>
  <c r="AC91" i="32"/>
  <c r="Z91" i="32"/>
  <c r="Y91" i="32"/>
  <c r="AF90" i="32"/>
  <c r="AD90" i="32"/>
  <c r="Y90" i="32"/>
  <c r="AF89" i="32"/>
  <c r="AD89" i="32"/>
  <c r="Z89" i="32"/>
  <c r="Y89" i="32"/>
  <c r="AF88" i="32"/>
  <c r="AD88" i="32"/>
  <c r="Y88" i="32"/>
  <c r="AF87" i="32"/>
  <c r="AD87" i="32"/>
  <c r="Y87" i="32"/>
  <c r="AF86" i="32"/>
  <c r="AD86" i="32"/>
  <c r="Y86" i="32"/>
  <c r="AF85" i="32"/>
  <c r="AD85" i="32"/>
  <c r="Y85" i="32"/>
  <c r="AF84" i="32"/>
  <c r="AD84" i="32"/>
  <c r="Y84" i="32"/>
  <c r="AF83" i="32"/>
  <c r="AD83" i="32"/>
  <c r="Y83" i="32"/>
  <c r="AF82" i="32"/>
  <c r="AD82" i="32"/>
  <c r="Y82" i="32"/>
  <c r="AF81" i="32"/>
  <c r="AD81" i="32"/>
  <c r="Y81" i="32"/>
  <c r="AF80" i="32"/>
  <c r="AD80" i="32"/>
  <c r="Y80" i="32"/>
  <c r="AF79" i="32"/>
  <c r="AD79" i="32"/>
  <c r="Y79" i="32"/>
  <c r="AF78" i="32"/>
  <c r="AD78" i="32"/>
  <c r="Y78" i="32"/>
  <c r="AF77" i="32"/>
  <c r="AD77" i="32"/>
  <c r="Y77" i="32"/>
  <c r="AF76" i="32"/>
  <c r="AD76" i="32"/>
  <c r="Y76" i="32"/>
  <c r="AF75" i="32"/>
  <c r="AD75" i="32"/>
  <c r="Y75" i="32"/>
  <c r="AF74" i="32"/>
  <c r="AD74" i="32"/>
  <c r="Y74" i="32"/>
  <c r="AF73" i="32"/>
  <c r="AD73" i="32"/>
  <c r="Y73" i="32"/>
  <c r="AF72" i="32"/>
  <c r="AD72" i="32"/>
  <c r="Y72" i="32"/>
  <c r="AF71" i="32"/>
  <c r="AD71" i="32"/>
  <c r="Y71" i="32"/>
  <c r="AF70" i="32"/>
  <c r="AD70" i="32"/>
  <c r="Y70" i="32"/>
  <c r="AF69" i="32"/>
  <c r="AD69" i="32"/>
  <c r="Y69" i="32"/>
  <c r="AF68" i="32"/>
  <c r="AD68" i="32"/>
  <c r="AC68" i="32"/>
  <c r="Y68" i="32"/>
  <c r="AF67" i="32"/>
  <c r="AD67" i="32"/>
  <c r="Y67" i="32"/>
  <c r="AF66" i="32"/>
  <c r="AD66" i="32"/>
  <c r="Y66" i="32"/>
  <c r="AF65" i="32"/>
  <c r="AD65" i="32"/>
  <c r="Y65" i="32"/>
  <c r="AF64" i="32"/>
  <c r="AD64" i="32"/>
  <c r="Y64" i="32"/>
  <c r="AF63" i="32"/>
  <c r="AD63" i="32"/>
  <c r="Y63" i="32"/>
  <c r="AF62" i="32"/>
  <c r="AD62" i="32"/>
  <c r="Y62" i="32"/>
  <c r="AF61" i="32"/>
  <c r="AD61" i="32"/>
  <c r="Y61" i="32"/>
  <c r="AF60" i="32"/>
  <c r="AD60" i="32"/>
  <c r="Y60" i="32"/>
  <c r="AF59" i="32"/>
  <c r="AD59" i="32"/>
  <c r="Y59" i="32"/>
  <c r="AF58" i="32"/>
  <c r="AD58" i="32"/>
  <c r="Y58" i="32"/>
  <c r="AF57" i="32"/>
  <c r="AD57" i="32"/>
  <c r="Y57" i="32"/>
  <c r="AF56" i="32"/>
  <c r="AD56" i="32"/>
  <c r="Y56" i="32"/>
  <c r="AF55" i="32"/>
  <c r="AD55" i="32"/>
  <c r="Y55" i="32"/>
  <c r="AF54" i="32"/>
  <c r="AD54" i="32"/>
  <c r="Y54" i="32"/>
  <c r="AF53" i="32"/>
  <c r="AD53" i="32"/>
  <c r="Y53" i="32"/>
  <c r="AF52" i="32"/>
  <c r="AD52" i="32"/>
  <c r="Y52" i="32"/>
  <c r="AF51" i="32"/>
  <c r="AD51" i="32"/>
  <c r="Y51" i="32"/>
  <c r="AF50" i="32"/>
  <c r="AD50" i="32"/>
  <c r="Y50" i="32"/>
  <c r="AF49" i="32"/>
  <c r="AD49" i="32"/>
  <c r="Y49" i="32"/>
  <c r="AF48" i="32"/>
  <c r="AD48" i="32"/>
  <c r="Y48" i="32"/>
  <c r="AF47" i="32"/>
  <c r="AD47" i="32"/>
  <c r="Y47" i="32"/>
  <c r="AF46" i="32"/>
  <c r="AD46" i="32"/>
  <c r="Y46" i="32"/>
  <c r="AF45" i="32"/>
  <c r="AD45" i="32"/>
  <c r="Y45" i="32"/>
  <c r="AF44" i="32"/>
  <c r="AD44" i="32"/>
  <c r="Y44" i="32"/>
  <c r="AF43" i="32"/>
  <c r="AD43" i="32"/>
  <c r="Y43" i="32"/>
  <c r="AF42" i="32"/>
  <c r="AC42" i="32"/>
  <c r="AD42" i="32" s="1"/>
  <c r="Y42" i="32"/>
  <c r="AF41" i="32"/>
  <c r="AD41" i="32"/>
  <c r="Y41" i="32"/>
  <c r="AF40" i="32"/>
  <c r="AD40" i="32"/>
  <c r="Y40" i="32"/>
  <c r="AF39" i="32"/>
  <c r="AD39" i="32"/>
  <c r="Y39" i="32"/>
  <c r="AF38" i="32"/>
  <c r="AD38" i="32"/>
  <c r="Y38" i="32"/>
  <c r="AF37" i="32"/>
  <c r="AD37" i="32"/>
  <c r="Y37" i="32"/>
  <c r="AF36" i="32"/>
  <c r="AD36" i="32"/>
  <c r="Y36" i="32"/>
  <c r="AF35" i="32"/>
  <c r="AD35" i="32"/>
  <c r="AC35" i="32"/>
  <c r="Y35" i="32"/>
  <c r="AF34" i="32"/>
  <c r="AD34" i="32"/>
  <c r="Y34" i="32"/>
  <c r="AF33" i="32"/>
  <c r="AD33" i="32"/>
  <c r="Y33" i="32"/>
  <c r="AF32" i="32"/>
  <c r="AD32" i="32"/>
  <c r="Y32" i="32"/>
  <c r="AF31" i="32"/>
  <c r="AC31" i="32"/>
  <c r="AD31" i="32" s="1"/>
  <c r="Y31" i="32"/>
  <c r="AF30" i="32"/>
  <c r="AD30" i="32"/>
  <c r="Y30" i="32"/>
  <c r="AF29" i="32"/>
  <c r="AD29" i="32"/>
  <c r="Y29" i="32"/>
  <c r="AF28" i="32"/>
  <c r="AD28" i="32"/>
  <c r="Y28" i="32"/>
  <c r="AF27" i="32"/>
  <c r="AD27" i="32"/>
  <c r="Y27" i="32"/>
  <c r="AF26" i="32"/>
  <c r="AD26" i="32"/>
  <c r="Y26" i="32"/>
  <c r="AF25" i="32"/>
  <c r="AD25" i="32"/>
  <c r="Z25" i="32"/>
  <c r="Y25" i="32"/>
  <c r="AF24" i="32"/>
  <c r="AD24" i="32"/>
  <c r="Y24" i="32"/>
  <c r="AF23" i="32"/>
  <c r="AD23" i="32"/>
  <c r="Y23" i="32"/>
  <c r="AF22" i="32"/>
  <c r="AC22" i="32"/>
  <c r="AD22" i="32" s="1"/>
  <c r="Y22" i="32"/>
  <c r="AF21" i="32"/>
  <c r="AD21" i="32"/>
  <c r="Y21" i="32"/>
  <c r="AF20" i="32"/>
  <c r="AD20" i="32"/>
  <c r="Y20" i="32"/>
  <c r="AF19" i="32"/>
  <c r="AD19" i="32"/>
  <c r="Y19" i="32"/>
  <c r="AF18" i="32"/>
  <c r="AD18" i="32"/>
  <c r="Y18" i="32"/>
  <c r="AF17" i="32"/>
  <c r="AD17" i="32"/>
  <c r="Y17" i="32"/>
  <c r="AF16" i="32"/>
  <c r="AD16" i="32"/>
  <c r="Y16" i="32"/>
  <c r="AF15" i="32"/>
  <c r="AD15" i="32"/>
  <c r="Y15" i="32"/>
  <c r="AF14" i="32"/>
  <c r="AD14" i="32"/>
  <c r="Y14" i="32"/>
  <c r="AF13" i="32"/>
  <c r="AD13" i="32"/>
  <c r="Y13" i="32"/>
  <c r="AF12" i="32"/>
  <c r="AD12" i="32"/>
  <c r="Y12" i="32"/>
  <c r="AF11" i="32"/>
  <c r="AC11" i="32"/>
  <c r="AD11" i="32" s="1"/>
  <c r="Y11" i="32"/>
  <c r="AF10" i="32"/>
  <c r="AD10" i="32"/>
  <c r="Y10" i="32"/>
  <c r="AF9" i="32"/>
  <c r="AD9" i="32"/>
  <c r="Y9" i="32"/>
  <c r="AF8" i="32"/>
  <c r="AD8" i="32"/>
  <c r="Y8" i="32"/>
  <c r="AF7" i="32"/>
  <c r="AD7" i="32"/>
  <c r="Y7" i="32"/>
  <c r="AD6" i="35" l="1"/>
  <c r="AD5" i="35"/>
  <c r="W6" i="34"/>
  <c r="X6" i="34" s="1"/>
  <c r="Y6" i="34" s="1"/>
  <c r="Z6" i="34" s="1"/>
  <c r="Y4" i="34"/>
  <c r="Q6" i="33"/>
  <c r="R6" i="33" s="1"/>
  <c r="Q5" i="33"/>
  <c r="AE103" i="32"/>
  <c r="AA103" i="32"/>
  <c r="AF103" i="32" s="1"/>
  <c r="X103" i="32"/>
  <c r="W103" i="32"/>
  <c r="V103" i="32"/>
  <c r="T103" i="32"/>
  <c r="U103" i="32" s="1"/>
  <c r="P103" i="32"/>
  <c r="Q103" i="32" s="1"/>
  <c r="O103" i="32"/>
  <c r="M103" i="32"/>
  <c r="L103" i="32"/>
  <c r="K103" i="32"/>
  <c r="N103" i="32" s="1"/>
  <c r="H103" i="32"/>
  <c r="Y103" i="32" s="1"/>
  <c r="R102" i="32"/>
  <c r="S102" i="32" s="1"/>
  <c r="Q102" i="32"/>
  <c r="N102" i="32"/>
  <c r="R101" i="32"/>
  <c r="S101" i="32" s="1"/>
  <c r="Q101" i="32"/>
  <c r="N101" i="32"/>
  <c r="R100" i="32"/>
  <c r="S100" i="32" s="1"/>
  <c r="Q100" i="32"/>
  <c r="N100" i="32"/>
  <c r="R99" i="32"/>
  <c r="N99" i="32"/>
  <c r="S98" i="32"/>
  <c r="R98" i="32"/>
  <c r="Q98" i="32"/>
  <c r="N98" i="32"/>
  <c r="R97" i="32"/>
  <c r="S97" i="32" s="1"/>
  <c r="Q97" i="32"/>
  <c r="N97" i="32"/>
  <c r="S96" i="32"/>
  <c r="R96" i="32"/>
  <c r="Q96" i="32"/>
  <c r="N96" i="32"/>
  <c r="R95" i="32"/>
  <c r="N95" i="32"/>
  <c r="S94" i="32"/>
  <c r="R94" i="32"/>
  <c r="Q94" i="32"/>
  <c r="N94" i="32"/>
  <c r="R93" i="32"/>
  <c r="N93" i="32"/>
  <c r="S92" i="32"/>
  <c r="R92" i="32"/>
  <c r="Q92" i="32"/>
  <c r="N92" i="32"/>
  <c r="R91" i="32"/>
  <c r="N91" i="32"/>
  <c r="S90" i="32"/>
  <c r="R90" i="32"/>
  <c r="Q90" i="32"/>
  <c r="N90" i="32"/>
  <c r="S89" i="32"/>
  <c r="R89" i="32"/>
  <c r="Q89" i="32"/>
  <c r="N89" i="32"/>
  <c r="R88" i="32"/>
  <c r="S88" i="32" s="1"/>
  <c r="Q88" i="32"/>
  <c r="N88" i="32"/>
  <c r="S87" i="32"/>
  <c r="R87" i="32"/>
  <c r="Q87" i="32"/>
  <c r="N87" i="32"/>
  <c r="R86" i="32"/>
  <c r="N86" i="32"/>
  <c r="R85" i="32"/>
  <c r="N85" i="32"/>
  <c r="R84" i="32"/>
  <c r="S84" i="32" s="1"/>
  <c r="Q84" i="32"/>
  <c r="N84" i="32"/>
  <c r="S83" i="32"/>
  <c r="R83" i="32"/>
  <c r="Q83" i="32"/>
  <c r="N83" i="32"/>
  <c r="R82" i="32"/>
  <c r="S82" i="32" s="1"/>
  <c r="Q82" i="32"/>
  <c r="N82" i="32"/>
  <c r="S81" i="32"/>
  <c r="R81" i="32"/>
  <c r="Q81" i="32"/>
  <c r="N81" i="32"/>
  <c r="R80" i="32"/>
  <c r="N80" i="32"/>
  <c r="R79" i="32"/>
  <c r="S78" i="32"/>
  <c r="R78" i="32"/>
  <c r="Q78" i="32"/>
  <c r="N78" i="32"/>
  <c r="R77" i="32"/>
  <c r="N77" i="32"/>
  <c r="R76" i="32"/>
  <c r="N76" i="32"/>
  <c r="R75" i="32"/>
  <c r="S75" i="32" s="1"/>
  <c r="Q75" i="32"/>
  <c r="N75" i="32"/>
  <c r="S74" i="32"/>
  <c r="R74" i="32"/>
  <c r="Q74" i="32"/>
  <c r="N74" i="32"/>
  <c r="R73" i="32"/>
  <c r="S73" i="32" s="1"/>
  <c r="Q73" i="32"/>
  <c r="N73" i="32"/>
  <c r="S72" i="32"/>
  <c r="R72" i="32"/>
  <c r="Q72" i="32"/>
  <c r="N72" i="32"/>
  <c r="R71" i="32"/>
  <c r="S71" i="32" s="1"/>
  <c r="Q71" i="32"/>
  <c r="N71" i="32"/>
  <c r="S70" i="32"/>
  <c r="R70" i="32"/>
  <c r="Q70" i="32"/>
  <c r="N70" i="32"/>
  <c r="R69" i="32"/>
  <c r="N69" i="32"/>
  <c r="R68" i="32"/>
  <c r="S68" i="32" s="1"/>
  <c r="Q68" i="32"/>
  <c r="N68" i="32"/>
  <c r="S67" i="32"/>
  <c r="R67" i="32"/>
  <c r="Q67" i="32"/>
  <c r="N67" i="32"/>
  <c r="R66" i="32"/>
  <c r="S66" i="32" s="1"/>
  <c r="Q66" i="32"/>
  <c r="N66" i="32"/>
  <c r="S65" i="32"/>
  <c r="R65" i="32"/>
  <c r="Q65" i="32"/>
  <c r="N65" i="32"/>
  <c r="R64" i="32"/>
  <c r="S64" i="32" s="1"/>
  <c r="Q64" i="32"/>
  <c r="N64" i="32"/>
  <c r="R63" i="32"/>
  <c r="N63" i="32"/>
  <c r="R62" i="32"/>
  <c r="R61" i="32"/>
  <c r="S61" i="32" s="1"/>
  <c r="Q61" i="32"/>
  <c r="N61" i="32"/>
  <c r="S60" i="32"/>
  <c r="R60" i="32"/>
  <c r="Q60" i="32"/>
  <c r="N60" i="32"/>
  <c r="R59" i="32"/>
  <c r="S59" i="32" s="1"/>
  <c r="Q59" i="32"/>
  <c r="N59" i="32"/>
  <c r="S58" i="32"/>
  <c r="R58" i="32"/>
  <c r="Q58" i="32"/>
  <c r="N58" i="32"/>
  <c r="R57" i="32"/>
  <c r="S57" i="32" s="1"/>
  <c r="Q57" i="32"/>
  <c r="N57" i="32"/>
  <c r="S56" i="32"/>
  <c r="R56" i="32"/>
  <c r="Q56" i="32"/>
  <c r="N56" i="32"/>
  <c r="R55" i="32"/>
  <c r="S55" i="32" s="1"/>
  <c r="Q55" i="32"/>
  <c r="N55" i="32"/>
  <c r="S54" i="32"/>
  <c r="R54" i="32"/>
  <c r="Q54" i="32"/>
  <c r="N54" i="32"/>
  <c r="R53" i="32"/>
  <c r="S53" i="32" s="1"/>
  <c r="Q53" i="32"/>
  <c r="N53" i="32"/>
  <c r="S52" i="32"/>
  <c r="R52" i="32"/>
  <c r="Q52" i="32"/>
  <c r="N52" i="32"/>
  <c r="R51" i="32"/>
  <c r="S51" i="32" s="1"/>
  <c r="Q51" i="32"/>
  <c r="N51" i="32"/>
  <c r="S50" i="32"/>
  <c r="R50" i="32"/>
  <c r="Q50" i="32"/>
  <c r="N50" i="32"/>
  <c r="R49" i="32"/>
  <c r="N49" i="32"/>
  <c r="S48" i="32"/>
  <c r="R48" i="32"/>
  <c r="Q48" i="32"/>
  <c r="N48" i="32"/>
  <c r="R47" i="32"/>
  <c r="S47" i="32" s="1"/>
  <c r="Q47" i="32"/>
  <c r="N47" i="32"/>
  <c r="R46" i="32"/>
  <c r="N46" i="32"/>
  <c r="R45" i="32"/>
  <c r="S45" i="32" s="1"/>
  <c r="Q45" i="32"/>
  <c r="N45" i="32"/>
  <c r="R44" i="32"/>
  <c r="N44" i="32"/>
  <c r="R43" i="32"/>
  <c r="S43" i="32" s="1"/>
  <c r="Q43" i="32"/>
  <c r="N43" i="32"/>
  <c r="R42" i="32"/>
  <c r="S42" i="32" s="1"/>
  <c r="Q42" i="32"/>
  <c r="N42" i="32"/>
  <c r="R41" i="32"/>
  <c r="N41" i="32"/>
  <c r="R40" i="32"/>
  <c r="S40" i="32" s="1"/>
  <c r="Q40" i="32"/>
  <c r="N40" i="32"/>
  <c r="R39" i="32"/>
  <c r="N39" i="32"/>
  <c r="R38" i="32"/>
  <c r="S38" i="32" s="1"/>
  <c r="Q38" i="32"/>
  <c r="N38" i="32"/>
  <c r="S37" i="32"/>
  <c r="R37" i="32"/>
  <c r="Q37" i="32"/>
  <c r="N37" i="32"/>
  <c r="R36" i="32"/>
  <c r="S36" i="32" s="1"/>
  <c r="Q36" i="32"/>
  <c r="N36" i="32"/>
  <c r="R35" i="32"/>
  <c r="S35" i="32" s="1"/>
  <c r="Q35" i="32"/>
  <c r="N35" i="32"/>
  <c r="S34" i="32"/>
  <c r="R34" i="32"/>
  <c r="Q34" i="32"/>
  <c r="N34" i="32"/>
  <c r="R33" i="32"/>
  <c r="S33" i="32" s="1"/>
  <c r="Q33" i="32"/>
  <c r="N33" i="32"/>
  <c r="S32" i="32"/>
  <c r="R32" i="32"/>
  <c r="Q32" i="32"/>
  <c r="N32" i="32"/>
  <c r="S31" i="32"/>
  <c r="R31" i="32"/>
  <c r="Q31" i="32"/>
  <c r="N31" i="32"/>
  <c r="R30" i="32"/>
  <c r="R29" i="32"/>
  <c r="S29" i="32" s="1"/>
  <c r="Q29" i="32"/>
  <c r="N29" i="32"/>
  <c r="R28" i="32"/>
  <c r="N28" i="32"/>
  <c r="R27" i="32"/>
  <c r="S27" i="32" s="1"/>
  <c r="Q27" i="32"/>
  <c r="N27" i="32"/>
  <c r="S26" i="32"/>
  <c r="R26" i="32"/>
  <c r="Q26" i="32"/>
  <c r="N26" i="32"/>
  <c r="Z103" i="32"/>
  <c r="AB103" i="32" s="1"/>
  <c r="S25" i="32"/>
  <c r="R25" i="32"/>
  <c r="Q25" i="32"/>
  <c r="N25" i="32"/>
  <c r="R24" i="32"/>
  <c r="S24" i="32" s="1"/>
  <c r="Q24" i="32"/>
  <c r="N24" i="32"/>
  <c r="R23" i="32"/>
  <c r="N23" i="32"/>
  <c r="S22" i="32"/>
  <c r="R22" i="32"/>
  <c r="Q22" i="32"/>
  <c r="N22" i="32"/>
  <c r="R21" i="32"/>
  <c r="S21" i="32" s="1"/>
  <c r="Q21" i="32"/>
  <c r="N21" i="32"/>
  <c r="R20" i="32"/>
  <c r="N20" i="32"/>
  <c r="R19" i="32"/>
  <c r="S19" i="32" s="1"/>
  <c r="Q19" i="32"/>
  <c r="N19" i="32"/>
  <c r="S18" i="32"/>
  <c r="R18" i="32"/>
  <c r="Q18" i="32"/>
  <c r="N18" i="32"/>
  <c r="R17" i="32"/>
  <c r="S17" i="32" s="1"/>
  <c r="Q17" i="32"/>
  <c r="N17" i="32"/>
  <c r="S16" i="32"/>
  <c r="R16" i="32"/>
  <c r="Q16" i="32"/>
  <c r="N16" i="32"/>
  <c r="R15" i="32"/>
  <c r="S15" i="32" s="1"/>
  <c r="Q15" i="32"/>
  <c r="N15" i="32"/>
  <c r="R14" i="32"/>
  <c r="S13" i="32"/>
  <c r="R13" i="32"/>
  <c r="Q13" i="32"/>
  <c r="N13" i="32"/>
  <c r="R12" i="32"/>
  <c r="S12" i="32" s="1"/>
  <c r="Q12" i="32"/>
  <c r="N12" i="32"/>
  <c r="AC103" i="32"/>
  <c r="R11" i="32"/>
  <c r="S11" i="32" s="1"/>
  <c r="Q11" i="32"/>
  <c r="N11" i="32"/>
  <c r="S10" i="32"/>
  <c r="R10" i="32"/>
  <c r="Q10" i="32"/>
  <c r="N10" i="32"/>
  <c r="R9" i="32"/>
  <c r="S9" i="32" s="1"/>
  <c r="Q9" i="32"/>
  <c r="N9" i="32"/>
  <c r="S8" i="32"/>
  <c r="R8" i="32"/>
  <c r="R103" i="32" s="1"/>
  <c r="S103" i="32" s="1"/>
  <c r="Q8" i="32"/>
  <c r="N8" i="32"/>
  <c r="N7" i="32"/>
  <c r="B6" i="32"/>
  <c r="C6" i="32" s="1"/>
  <c r="D6" i="32" s="1"/>
  <c r="E6" i="32" s="1"/>
  <c r="F6" i="32" s="1"/>
  <c r="G6" i="32" s="1"/>
  <c r="H6" i="32" s="1"/>
  <c r="I6" i="32" s="1"/>
  <c r="J6" i="32" s="1"/>
  <c r="K6" i="32" s="1"/>
  <c r="AA6" i="34" l="1"/>
  <c r="AA5" i="34"/>
  <c r="S6" i="33"/>
  <c r="T6" i="33" s="1"/>
  <c r="S5" i="33"/>
  <c r="N4" i="32"/>
  <c r="L6" i="32"/>
  <c r="M6" i="32" s="1"/>
  <c r="N6" i="32" s="1"/>
  <c r="O6" i="32" s="1"/>
  <c r="P6" i="32" s="1"/>
  <c r="AD103" i="32"/>
  <c r="AF102" i="31"/>
  <c r="AD102" i="31"/>
  <c r="Y102" i="31"/>
  <c r="AF101" i="31"/>
  <c r="AD101" i="31"/>
  <c r="Y101" i="31"/>
  <c r="AF100" i="31"/>
  <c r="AD100" i="31"/>
  <c r="Y100" i="31"/>
  <c r="AF99" i="31"/>
  <c r="AD99" i="31"/>
  <c r="Y99" i="31"/>
  <c r="AF98" i="31"/>
  <c r="AD98" i="31"/>
  <c r="Y98" i="31"/>
  <c r="AF97" i="31"/>
  <c r="AD97" i="31"/>
  <c r="Y97" i="31"/>
  <c r="AF96" i="31"/>
  <c r="AD96" i="31"/>
  <c r="Y96" i="31"/>
  <c r="AF95" i="31"/>
  <c r="AD95" i="31"/>
  <c r="Y95" i="31"/>
  <c r="AF94" i="31"/>
  <c r="AD94" i="31"/>
  <c r="Y94" i="31"/>
  <c r="AF93" i="31"/>
  <c r="AD93" i="31"/>
  <c r="Y93" i="31"/>
  <c r="AF92" i="31"/>
  <c r="AD92" i="31"/>
  <c r="Y92" i="31"/>
  <c r="AF91" i="31"/>
  <c r="AD91" i="31"/>
  <c r="AC91" i="31"/>
  <c r="Z91" i="31"/>
  <c r="Y91" i="31"/>
  <c r="AF90" i="31"/>
  <c r="AD90" i="31"/>
  <c r="Y90" i="31"/>
  <c r="AF89" i="31"/>
  <c r="AD89" i="31"/>
  <c r="Z89" i="31"/>
  <c r="Y89" i="31"/>
  <c r="AF88" i="31"/>
  <c r="AD88" i="31"/>
  <c r="Y88" i="31"/>
  <c r="AF87" i="31"/>
  <c r="AD87" i="31"/>
  <c r="Y87" i="31"/>
  <c r="AF86" i="31"/>
  <c r="AD86" i="31"/>
  <c r="Y86" i="31"/>
  <c r="AF85" i="31"/>
  <c r="AD85" i="31"/>
  <c r="Y85" i="31"/>
  <c r="AF84" i="31"/>
  <c r="AD84" i="31"/>
  <c r="Y84" i="31"/>
  <c r="AF83" i="31"/>
  <c r="AD83" i="31"/>
  <c r="Y83" i="31"/>
  <c r="AF82" i="31"/>
  <c r="AD82" i="31"/>
  <c r="Y82" i="31"/>
  <c r="AF81" i="31"/>
  <c r="AD81" i="31"/>
  <c r="Y81" i="31"/>
  <c r="AF80" i="31"/>
  <c r="AD80" i="31"/>
  <c r="Y80" i="31"/>
  <c r="AF79" i="31"/>
  <c r="AD79" i="31"/>
  <c r="Y79" i="31"/>
  <c r="AF78" i="31"/>
  <c r="AD78" i="31"/>
  <c r="Y78" i="31"/>
  <c r="AF77" i="31"/>
  <c r="AD77" i="31"/>
  <c r="Y77" i="31"/>
  <c r="AF76" i="31"/>
  <c r="AD76" i="31"/>
  <c r="Y76" i="31"/>
  <c r="AF75" i="31"/>
  <c r="AD75" i="31"/>
  <c r="Y75" i="31"/>
  <c r="AF74" i="31"/>
  <c r="AD74" i="31"/>
  <c r="Y74" i="31"/>
  <c r="AF73" i="31"/>
  <c r="AD73" i="31"/>
  <c r="Y73" i="31"/>
  <c r="AF72" i="31"/>
  <c r="AD72" i="31"/>
  <c r="Y72" i="31"/>
  <c r="AF71" i="31"/>
  <c r="AD71" i="31"/>
  <c r="Y71" i="31"/>
  <c r="AF70" i="31"/>
  <c r="AD70" i="31"/>
  <c r="Y70" i="31"/>
  <c r="AF69" i="31"/>
  <c r="AD69" i="31"/>
  <c r="Y69" i="31"/>
  <c r="AF68" i="31"/>
  <c r="AC68" i="31"/>
  <c r="AD68" i="31" s="1"/>
  <c r="Y68" i="31"/>
  <c r="AF67" i="31"/>
  <c r="AD67" i="31"/>
  <c r="Y67" i="31"/>
  <c r="AF66" i="31"/>
  <c r="AD66" i="31"/>
  <c r="Y66" i="31"/>
  <c r="AF65" i="31"/>
  <c r="AD65" i="31"/>
  <c r="Y65" i="31"/>
  <c r="AF64" i="31"/>
  <c r="AD64" i="31"/>
  <c r="Y64" i="31"/>
  <c r="AF63" i="31"/>
  <c r="AD63" i="31"/>
  <c r="Y63" i="31"/>
  <c r="AF62" i="31"/>
  <c r="AD62" i="31"/>
  <c r="Y62" i="31"/>
  <c r="AF61" i="31"/>
  <c r="AD61" i="31"/>
  <c r="Y61" i="31"/>
  <c r="AF60" i="31"/>
  <c r="AD60" i="31"/>
  <c r="Y60" i="31"/>
  <c r="AF59" i="31"/>
  <c r="AD59" i="31"/>
  <c r="Y59" i="31"/>
  <c r="AF58" i="31"/>
  <c r="AD58" i="31"/>
  <c r="Y58" i="31"/>
  <c r="AF57" i="31"/>
  <c r="AD57" i="31"/>
  <c r="Y57" i="31"/>
  <c r="AF56" i="31"/>
  <c r="AD56" i="31"/>
  <c r="Y56" i="31"/>
  <c r="AF55" i="31"/>
  <c r="AD55" i="31"/>
  <c r="Y55" i="31"/>
  <c r="AF54" i="31"/>
  <c r="AD54" i="31"/>
  <c r="Y54" i="31"/>
  <c r="AF53" i="31"/>
  <c r="AD53" i="31"/>
  <c r="Y53" i="31"/>
  <c r="AF52" i="31"/>
  <c r="AD52" i="31"/>
  <c r="Y52" i="31"/>
  <c r="AF51" i="31"/>
  <c r="AD51" i="31"/>
  <c r="Y51" i="31"/>
  <c r="AF50" i="31"/>
  <c r="AD50" i="31"/>
  <c r="Y50" i="31"/>
  <c r="AF49" i="31"/>
  <c r="AD49" i="31"/>
  <c r="Y49" i="31"/>
  <c r="AF48" i="31"/>
  <c r="AD48" i="31"/>
  <c r="Y48" i="31"/>
  <c r="AF47" i="31"/>
  <c r="AD47" i="31"/>
  <c r="Y47" i="31"/>
  <c r="AF46" i="31"/>
  <c r="AD46" i="31"/>
  <c r="Y46" i="31"/>
  <c r="AF45" i="31"/>
  <c r="AD45" i="31"/>
  <c r="Y45" i="31"/>
  <c r="AF44" i="31"/>
  <c r="AD44" i="31"/>
  <c r="Y44" i="31"/>
  <c r="AF43" i="31"/>
  <c r="AD43" i="31"/>
  <c r="Y43" i="31"/>
  <c r="AF42" i="31"/>
  <c r="AC42" i="31"/>
  <c r="AD42" i="31" s="1"/>
  <c r="Y42" i="31"/>
  <c r="AF41" i="31"/>
  <c r="AD41" i="31"/>
  <c r="Y41" i="31"/>
  <c r="AF40" i="31"/>
  <c r="AD40" i="31"/>
  <c r="Y40" i="31"/>
  <c r="AF39" i="31"/>
  <c r="AD39" i="31"/>
  <c r="Y39" i="31"/>
  <c r="AF38" i="31"/>
  <c r="AD38" i="31"/>
  <c r="Y38" i="31"/>
  <c r="AF37" i="31"/>
  <c r="AD37" i="31"/>
  <c r="Y37" i="31"/>
  <c r="AF36" i="31"/>
  <c r="AD36" i="31"/>
  <c r="Y36" i="31"/>
  <c r="AF35" i="31"/>
  <c r="AC35" i="31"/>
  <c r="AD35" i="31" s="1"/>
  <c r="Y35" i="31"/>
  <c r="AF34" i="31"/>
  <c r="AD34" i="31"/>
  <c r="Y34" i="31"/>
  <c r="AF33" i="31"/>
  <c r="AD33" i="31"/>
  <c r="Y33" i="31"/>
  <c r="AF32" i="31"/>
  <c r="AD32" i="31"/>
  <c r="Y32" i="31"/>
  <c r="AF31" i="31"/>
  <c r="AD31" i="31"/>
  <c r="AC31" i="31"/>
  <c r="Y31" i="31"/>
  <c r="AF30" i="31"/>
  <c r="AD30" i="31"/>
  <c r="Y30" i="31"/>
  <c r="AF29" i="31"/>
  <c r="AD29" i="31"/>
  <c r="Y29" i="31"/>
  <c r="AF28" i="31"/>
  <c r="AD28" i="31"/>
  <c r="Y28" i="31"/>
  <c r="AF27" i="31"/>
  <c r="AD27" i="31"/>
  <c r="Y27" i="31"/>
  <c r="AF26" i="31"/>
  <c r="AD26" i="31"/>
  <c r="Y26" i="31"/>
  <c r="AF25" i="31"/>
  <c r="AD25" i="31"/>
  <c r="Z25" i="31"/>
  <c r="Y25" i="31"/>
  <c r="AF24" i="31"/>
  <c r="AD24" i="31"/>
  <c r="Y24" i="31"/>
  <c r="AF23" i="31"/>
  <c r="AD23" i="31"/>
  <c r="Y23" i="31"/>
  <c r="AF22" i="31"/>
  <c r="AC22" i="31"/>
  <c r="AD22" i="31" s="1"/>
  <c r="Y22" i="31"/>
  <c r="AF21" i="31"/>
  <c r="AD21" i="31"/>
  <c r="Y21" i="31"/>
  <c r="AF20" i="31"/>
  <c r="AD20" i="31"/>
  <c r="Y20" i="31"/>
  <c r="AF19" i="31"/>
  <c r="AD19" i="31"/>
  <c r="Y19" i="31"/>
  <c r="AF18" i="31"/>
  <c r="AD18" i="31"/>
  <c r="Y18" i="31"/>
  <c r="AF17" i="31"/>
  <c r="AD17" i="31"/>
  <c r="Y17" i="31"/>
  <c r="AF16" i="31"/>
  <c r="AD16" i="31"/>
  <c r="Y16" i="31"/>
  <c r="AF15" i="31"/>
  <c r="AD15" i="31"/>
  <c r="Y15" i="31"/>
  <c r="AF14" i="31"/>
  <c r="AD14" i="31"/>
  <c r="Y14" i="31"/>
  <c r="AF13" i="31"/>
  <c r="AD13" i="31"/>
  <c r="Y13" i="31"/>
  <c r="AF12" i="31"/>
  <c r="AD12" i="31"/>
  <c r="Y12" i="31"/>
  <c r="AF11" i="31"/>
  <c r="AC11" i="31"/>
  <c r="AD11" i="31" s="1"/>
  <c r="Y11" i="31"/>
  <c r="AF10" i="31"/>
  <c r="AD10" i="31"/>
  <c r="Y10" i="31"/>
  <c r="AF9" i="31"/>
  <c r="AD9" i="31"/>
  <c r="Y9" i="31"/>
  <c r="AF8" i="31"/>
  <c r="AD8" i="31"/>
  <c r="Y8" i="31"/>
  <c r="AF7" i="31"/>
  <c r="AD7" i="31"/>
  <c r="Y7" i="31"/>
  <c r="AB6" i="34" l="1"/>
  <c r="AC6" i="34" s="1"/>
  <c r="AF5" i="34"/>
  <c r="AB5" i="34"/>
  <c r="U6" i="33"/>
  <c r="V6" i="33" s="1"/>
  <c r="U5" i="33"/>
  <c r="Q6" i="32"/>
  <c r="R6" i="32" s="1"/>
  <c r="Q5" i="32"/>
  <c r="AE103" i="31"/>
  <c r="AA103" i="31"/>
  <c r="AF103" i="31" s="1"/>
  <c r="Z103" i="31"/>
  <c r="AB103" i="31" s="1"/>
  <c r="X103" i="31"/>
  <c r="Y103" i="31" s="1"/>
  <c r="W103" i="31"/>
  <c r="V103" i="31"/>
  <c r="U103" i="31"/>
  <c r="T103" i="31"/>
  <c r="R103" i="31"/>
  <c r="S103" i="31" s="1"/>
  <c r="Q103" i="31"/>
  <c r="P103" i="31"/>
  <c r="O103" i="31"/>
  <c r="N103" i="31"/>
  <c r="M103" i="31"/>
  <c r="L103" i="31"/>
  <c r="K103" i="31"/>
  <c r="H103" i="31"/>
  <c r="S102" i="31"/>
  <c r="R102" i="31"/>
  <c r="Q102" i="31"/>
  <c r="N102" i="31"/>
  <c r="S101" i="31"/>
  <c r="R101" i="31"/>
  <c r="Q101" i="31"/>
  <c r="N101" i="31"/>
  <c r="S100" i="31"/>
  <c r="R100" i="31"/>
  <c r="Q100" i="31"/>
  <c r="N100" i="31"/>
  <c r="R99" i="31"/>
  <c r="N99" i="31"/>
  <c r="S98" i="31"/>
  <c r="R98" i="31"/>
  <c r="Q98" i="31"/>
  <c r="N98" i="31"/>
  <c r="S97" i="31"/>
  <c r="R97" i="31"/>
  <c r="Q97" i="31"/>
  <c r="N97" i="31"/>
  <c r="S96" i="31"/>
  <c r="R96" i="31"/>
  <c r="Q96" i="31"/>
  <c r="N96" i="31"/>
  <c r="R95" i="31"/>
  <c r="N95" i="31"/>
  <c r="S94" i="31"/>
  <c r="R94" i="31"/>
  <c r="Q94" i="31"/>
  <c r="N94" i="31"/>
  <c r="R93" i="31"/>
  <c r="N93" i="31"/>
  <c r="S92" i="31"/>
  <c r="R92" i="31"/>
  <c r="Q92" i="31"/>
  <c r="N92" i="31"/>
  <c r="R91" i="31"/>
  <c r="N91" i="31"/>
  <c r="S90" i="31"/>
  <c r="R90" i="31"/>
  <c r="Q90" i="31"/>
  <c r="N90" i="31"/>
  <c r="S89" i="31"/>
  <c r="R89" i="31"/>
  <c r="Q89" i="31"/>
  <c r="N89" i="31"/>
  <c r="S88" i="31"/>
  <c r="R88" i="31"/>
  <c r="Q88" i="31"/>
  <c r="N88" i="31"/>
  <c r="S87" i="31"/>
  <c r="R87" i="31"/>
  <c r="Q87" i="31"/>
  <c r="N87" i="31"/>
  <c r="R86" i="31"/>
  <c r="N86" i="31"/>
  <c r="R85" i="31"/>
  <c r="N85" i="31"/>
  <c r="S84" i="31"/>
  <c r="R84" i="31"/>
  <c r="Q84" i="31"/>
  <c r="N84" i="31"/>
  <c r="S83" i="31"/>
  <c r="R83" i="31"/>
  <c r="Q83" i="31"/>
  <c r="N83" i="31"/>
  <c r="S82" i="31"/>
  <c r="R82" i="31"/>
  <c r="Q82" i="31"/>
  <c r="N82" i="31"/>
  <c r="S81" i="31"/>
  <c r="R81" i="31"/>
  <c r="Q81" i="31"/>
  <c r="N81" i="31"/>
  <c r="R80" i="31"/>
  <c r="N80" i="31"/>
  <c r="R79" i="31"/>
  <c r="S78" i="31"/>
  <c r="R78" i="31"/>
  <c r="Q78" i="31"/>
  <c r="N78" i="31"/>
  <c r="R77" i="31"/>
  <c r="N77" i="31"/>
  <c r="R76" i="31"/>
  <c r="N76" i="31"/>
  <c r="S75" i="31"/>
  <c r="R75" i="31"/>
  <c r="Q75" i="31"/>
  <c r="N75" i="31"/>
  <c r="S74" i="31"/>
  <c r="R74" i="31"/>
  <c r="Q74" i="31"/>
  <c r="N74" i="31"/>
  <c r="S73" i="31"/>
  <c r="R73" i="31"/>
  <c r="Q73" i="31"/>
  <c r="N73" i="31"/>
  <c r="S72" i="31"/>
  <c r="R72" i="31"/>
  <c r="Q72" i="31"/>
  <c r="N72" i="31"/>
  <c r="S71" i="31"/>
  <c r="R71" i="31"/>
  <c r="Q71" i="31"/>
  <c r="N71" i="31"/>
  <c r="S70" i="31"/>
  <c r="R70" i="31"/>
  <c r="Q70" i="31"/>
  <c r="N70" i="31"/>
  <c r="R69" i="31"/>
  <c r="N69" i="31"/>
  <c r="S68" i="31"/>
  <c r="R68" i="31"/>
  <c r="Q68" i="31"/>
  <c r="N68" i="31"/>
  <c r="S67" i="31"/>
  <c r="R67" i="31"/>
  <c r="Q67" i="31"/>
  <c r="N67" i="31"/>
  <c r="S66" i="31"/>
  <c r="R66" i="31"/>
  <c r="Q66" i="31"/>
  <c r="N66" i="31"/>
  <c r="S65" i="31"/>
  <c r="R65" i="31"/>
  <c r="Q65" i="31"/>
  <c r="N65" i="31"/>
  <c r="S64" i="31"/>
  <c r="R64" i="31"/>
  <c r="Q64" i="31"/>
  <c r="N64" i="31"/>
  <c r="R63" i="31"/>
  <c r="N63" i="31"/>
  <c r="R62" i="31"/>
  <c r="S61" i="31"/>
  <c r="R61" i="31"/>
  <c r="Q61" i="31"/>
  <c r="N61" i="31"/>
  <c r="S60" i="31"/>
  <c r="R60" i="31"/>
  <c r="Q60" i="31"/>
  <c r="N60" i="31"/>
  <c r="S59" i="31"/>
  <c r="R59" i="31"/>
  <c r="Q59" i="31"/>
  <c r="N59" i="31"/>
  <c r="S58" i="31"/>
  <c r="R58" i="31"/>
  <c r="Q58" i="31"/>
  <c r="N58" i="31"/>
  <c r="S57" i="31"/>
  <c r="R57" i="31"/>
  <c r="Q57" i="31"/>
  <c r="N57" i="31"/>
  <c r="S56" i="31"/>
  <c r="R56" i="31"/>
  <c r="Q56" i="31"/>
  <c r="N56" i="31"/>
  <c r="S55" i="31"/>
  <c r="R55" i="31"/>
  <c r="Q55" i="31"/>
  <c r="N55" i="31"/>
  <c r="S54" i="31"/>
  <c r="R54" i="31"/>
  <c r="Q54" i="31"/>
  <c r="N54" i="31"/>
  <c r="S53" i="31"/>
  <c r="R53" i="31"/>
  <c r="Q53" i="31"/>
  <c r="N53" i="31"/>
  <c r="S52" i="31"/>
  <c r="R52" i="31"/>
  <c r="Q52" i="31"/>
  <c r="N52" i="31"/>
  <c r="S51" i="31"/>
  <c r="R51" i="31"/>
  <c r="Q51" i="31"/>
  <c r="N51" i="31"/>
  <c r="S50" i="31"/>
  <c r="R50" i="31"/>
  <c r="Q50" i="31"/>
  <c r="N50" i="31"/>
  <c r="R49" i="31"/>
  <c r="N49" i="31"/>
  <c r="S48" i="31"/>
  <c r="R48" i="31"/>
  <c r="Q48" i="31"/>
  <c r="N48" i="31"/>
  <c r="S47" i="31"/>
  <c r="R47" i="31"/>
  <c r="Q47" i="31"/>
  <c r="N47" i="31"/>
  <c r="R46" i="31"/>
  <c r="N46" i="31"/>
  <c r="S45" i="31"/>
  <c r="R45" i="31"/>
  <c r="Q45" i="31"/>
  <c r="N45" i="31"/>
  <c r="R44" i="31"/>
  <c r="N44" i="31"/>
  <c r="S43" i="31"/>
  <c r="R43" i="31"/>
  <c r="Q43" i="31"/>
  <c r="N43" i="31"/>
  <c r="S42" i="31"/>
  <c r="R42" i="31"/>
  <c r="Q42" i="31"/>
  <c r="N42" i="31"/>
  <c r="R41" i="31"/>
  <c r="N41" i="31"/>
  <c r="S40" i="31"/>
  <c r="R40" i="31"/>
  <c r="Q40" i="31"/>
  <c r="N40" i="31"/>
  <c r="R39" i="31"/>
  <c r="N39" i="31"/>
  <c r="AC103" i="31"/>
  <c r="S38" i="31"/>
  <c r="R38" i="31"/>
  <c r="Q38" i="31"/>
  <c r="N38" i="31"/>
  <c r="S37" i="31"/>
  <c r="R37" i="31"/>
  <c r="Q37" i="31"/>
  <c r="N37" i="31"/>
  <c r="S36" i="31"/>
  <c r="R36" i="31"/>
  <c r="Q36" i="31"/>
  <c r="N36" i="31"/>
  <c r="S35" i="31"/>
  <c r="R35" i="31"/>
  <c r="Q35" i="31"/>
  <c r="N35" i="31"/>
  <c r="S34" i="31"/>
  <c r="R34" i="31"/>
  <c r="Q34" i="31"/>
  <c r="N34" i="31"/>
  <c r="S33" i="31"/>
  <c r="R33" i="31"/>
  <c r="Q33" i="31"/>
  <c r="N33" i="31"/>
  <c r="S32" i="31"/>
  <c r="R32" i="31"/>
  <c r="Q32" i="31"/>
  <c r="N32" i="31"/>
  <c r="S31" i="31"/>
  <c r="R31" i="31"/>
  <c r="Q31" i="31"/>
  <c r="N31" i="31"/>
  <c r="R30" i="31"/>
  <c r="S29" i="31"/>
  <c r="R29" i="31"/>
  <c r="Q29" i="31"/>
  <c r="N29" i="31"/>
  <c r="R28" i="31"/>
  <c r="N28" i="31"/>
  <c r="S27" i="31"/>
  <c r="R27" i="31"/>
  <c r="Q27" i="31"/>
  <c r="N27" i="31"/>
  <c r="S26" i="31"/>
  <c r="R26" i="31"/>
  <c r="Q26" i="31"/>
  <c r="N26" i="31"/>
  <c r="S25" i="31"/>
  <c r="R25" i="31"/>
  <c r="Q25" i="31"/>
  <c r="N25" i="31"/>
  <c r="S24" i="31"/>
  <c r="R24" i="31"/>
  <c r="Q24" i="31"/>
  <c r="N24" i="31"/>
  <c r="R23" i="31"/>
  <c r="N23" i="31"/>
  <c r="S22" i="31"/>
  <c r="R22" i="31"/>
  <c r="Q22" i="31"/>
  <c r="N22" i="31"/>
  <c r="S21" i="31"/>
  <c r="R21" i="31"/>
  <c r="Q21" i="31"/>
  <c r="N21" i="31"/>
  <c r="R20" i="31"/>
  <c r="N20" i="31"/>
  <c r="S19" i="31"/>
  <c r="R19" i="31"/>
  <c r="Q19" i="31"/>
  <c r="N19" i="31"/>
  <c r="S18" i="31"/>
  <c r="R18" i="31"/>
  <c r="Q18" i="31"/>
  <c r="N18" i="31"/>
  <c r="S17" i="31"/>
  <c r="R17" i="31"/>
  <c r="Q17" i="31"/>
  <c r="N17" i="31"/>
  <c r="S16" i="31"/>
  <c r="R16" i="31"/>
  <c r="Q16" i="31"/>
  <c r="N16" i="31"/>
  <c r="S15" i="31"/>
  <c r="R15" i="31"/>
  <c r="Q15" i="31"/>
  <c r="N15" i="31"/>
  <c r="R14" i="31"/>
  <c r="S13" i="31"/>
  <c r="R13" i="31"/>
  <c r="Q13" i="31"/>
  <c r="N13" i="31"/>
  <c r="S12" i="31"/>
  <c r="R12" i="31"/>
  <c r="Q12" i="31"/>
  <c r="N12" i="31"/>
  <c r="S11" i="31"/>
  <c r="R11" i="31"/>
  <c r="Q11" i="31"/>
  <c r="N11" i="31"/>
  <c r="S10" i="31"/>
  <c r="R10" i="31"/>
  <c r="Q10" i="31"/>
  <c r="N10" i="31"/>
  <c r="S9" i="31"/>
  <c r="R9" i="31"/>
  <c r="Q9" i="31"/>
  <c r="N9" i="31"/>
  <c r="S8" i="31"/>
  <c r="R8" i="31"/>
  <c r="Q8" i="31"/>
  <c r="N8" i="31"/>
  <c r="N7" i="31"/>
  <c r="D6" i="31"/>
  <c r="E6" i="31" s="1"/>
  <c r="F6" i="31" s="1"/>
  <c r="G6" i="31" s="1"/>
  <c r="H6" i="31" s="1"/>
  <c r="I6" i="31" s="1"/>
  <c r="J6" i="31" s="1"/>
  <c r="K6" i="31" s="1"/>
  <c r="C6" i="31"/>
  <c r="B6" i="31"/>
  <c r="AD5" i="34" l="1"/>
  <c r="AD6" i="34"/>
  <c r="W6" i="33"/>
  <c r="X6" i="33" s="1"/>
  <c r="Y6" i="33" s="1"/>
  <c r="Z6" i="33" s="1"/>
  <c r="Y4" i="33"/>
  <c r="S5" i="32"/>
  <c r="S6" i="32"/>
  <c r="T6" i="32" s="1"/>
  <c r="N4" i="31"/>
  <c r="L6" i="31"/>
  <c r="M6" i="31" s="1"/>
  <c r="N6" i="31" s="1"/>
  <c r="O6" i="31" s="1"/>
  <c r="P6" i="31" s="1"/>
  <c r="AD103" i="31"/>
  <c r="AE103" i="30"/>
  <c r="X103" i="30"/>
  <c r="Y103" i="30" s="1"/>
  <c r="W103" i="30"/>
  <c r="V103" i="30"/>
  <c r="T103" i="30"/>
  <c r="U103" i="30" s="1"/>
  <c r="P103" i="30"/>
  <c r="Q103" i="30" s="1"/>
  <c r="O103" i="30"/>
  <c r="M103" i="30"/>
  <c r="L103" i="30"/>
  <c r="K103" i="30"/>
  <c r="N103" i="30" s="1"/>
  <c r="H103" i="30"/>
  <c r="AF102" i="30"/>
  <c r="AD102" i="30"/>
  <c r="AB102" i="30"/>
  <c r="Y102" i="30"/>
  <c r="R102" i="30"/>
  <c r="S102" i="30" s="1"/>
  <c r="Q102" i="30"/>
  <c r="N102" i="30"/>
  <c r="AF101" i="30"/>
  <c r="AD101" i="30"/>
  <c r="AB101" i="30"/>
  <c r="Y101" i="30"/>
  <c r="R101" i="30"/>
  <c r="S101" i="30" s="1"/>
  <c r="Q101" i="30"/>
  <c r="N101" i="30"/>
  <c r="AF100" i="30"/>
  <c r="AD100" i="30"/>
  <c r="AB100" i="30"/>
  <c r="Y100" i="30"/>
  <c r="R100" i="30"/>
  <c r="S100" i="30" s="1"/>
  <c r="Q100" i="30"/>
  <c r="N100" i="30"/>
  <c r="AF99" i="30"/>
  <c r="AD99" i="30"/>
  <c r="AB99" i="30"/>
  <c r="Y99" i="30"/>
  <c r="R99" i="30"/>
  <c r="N99" i="30"/>
  <c r="AF98" i="30"/>
  <c r="AD98" i="30"/>
  <c r="AB98" i="30"/>
  <c r="Y98" i="30"/>
  <c r="R98" i="30"/>
  <c r="S98" i="30" s="1"/>
  <c r="Q98" i="30"/>
  <c r="N98" i="30"/>
  <c r="AF97" i="30"/>
  <c r="AD97" i="30"/>
  <c r="AB97" i="30"/>
  <c r="Y97" i="30"/>
  <c r="R97" i="30"/>
  <c r="S97" i="30" s="1"/>
  <c r="Q97" i="30"/>
  <c r="N97" i="30"/>
  <c r="AF96" i="30"/>
  <c r="AD96" i="30"/>
  <c r="AB96" i="30"/>
  <c r="Y96" i="30"/>
  <c r="R96" i="30"/>
  <c r="S96" i="30" s="1"/>
  <c r="Q96" i="30"/>
  <c r="N96" i="30"/>
  <c r="AF95" i="30"/>
  <c r="AD95" i="30"/>
  <c r="AB95" i="30"/>
  <c r="Y95" i="30"/>
  <c r="R95" i="30"/>
  <c r="N95" i="30"/>
  <c r="AF94" i="30"/>
  <c r="AD94" i="30"/>
  <c r="AB94" i="30"/>
  <c r="Y94" i="30"/>
  <c r="R94" i="30"/>
  <c r="S94" i="30" s="1"/>
  <c r="Q94" i="30"/>
  <c r="N94" i="30"/>
  <c r="AF93" i="30"/>
  <c r="AD93" i="30"/>
  <c r="AB93" i="30"/>
  <c r="Y93" i="30"/>
  <c r="R93" i="30"/>
  <c r="N93" i="30"/>
  <c r="AF92" i="30"/>
  <c r="AD92" i="30"/>
  <c r="AB92" i="30"/>
  <c r="Y92" i="30"/>
  <c r="R92" i="30"/>
  <c r="S92" i="30" s="1"/>
  <c r="Q92" i="30"/>
  <c r="N92" i="30"/>
  <c r="AF91" i="30"/>
  <c r="AD91" i="30"/>
  <c r="Z91" i="30"/>
  <c r="AB91" i="30" s="1"/>
  <c r="Y91" i="30"/>
  <c r="R91" i="30"/>
  <c r="N91" i="30"/>
  <c r="AF90" i="30"/>
  <c r="AD90" i="30"/>
  <c r="AB90" i="30"/>
  <c r="Y90" i="30"/>
  <c r="S90" i="30"/>
  <c r="R90" i="30"/>
  <c r="Q90" i="30"/>
  <c r="N90" i="30"/>
  <c r="AF89" i="30"/>
  <c r="AD89" i="30"/>
  <c r="AB89" i="30"/>
  <c r="Z89" i="30"/>
  <c r="Y89" i="30"/>
  <c r="R89" i="30"/>
  <c r="S89" i="30" s="1"/>
  <c r="Q89" i="30"/>
  <c r="N89" i="30"/>
  <c r="AF88" i="30"/>
  <c r="AD88" i="30"/>
  <c r="AB88" i="30"/>
  <c r="Y88" i="30"/>
  <c r="R88" i="30"/>
  <c r="S88" i="30" s="1"/>
  <c r="Q88" i="30"/>
  <c r="N88" i="30"/>
  <c r="AD87" i="30"/>
  <c r="AC87" i="30"/>
  <c r="AB87" i="30"/>
  <c r="AA87" i="30"/>
  <c r="AF87" i="30" s="1"/>
  <c r="Y87" i="30"/>
  <c r="R87" i="30"/>
  <c r="S87" i="30" s="1"/>
  <c r="Q87" i="30"/>
  <c r="N87" i="30"/>
  <c r="AF86" i="30"/>
  <c r="AD86" i="30"/>
  <c r="AB86" i="30"/>
  <c r="Y86" i="30"/>
  <c r="R86" i="30"/>
  <c r="N86" i="30"/>
  <c r="AF85" i="30"/>
  <c r="AD85" i="30"/>
  <c r="AB85" i="30"/>
  <c r="Y85" i="30"/>
  <c r="R85" i="30"/>
  <c r="N85" i="30"/>
  <c r="AF84" i="30"/>
  <c r="AD84" i="30"/>
  <c r="AB84" i="30"/>
  <c r="Y84" i="30"/>
  <c r="R84" i="30"/>
  <c r="S84" i="30" s="1"/>
  <c r="Q84" i="30"/>
  <c r="N84" i="30"/>
  <c r="AD83" i="30"/>
  <c r="AC83" i="30"/>
  <c r="AB83" i="30"/>
  <c r="AA83" i="30"/>
  <c r="AF83" i="30" s="1"/>
  <c r="Y83" i="30"/>
  <c r="R83" i="30"/>
  <c r="S83" i="30" s="1"/>
  <c r="Q83" i="30"/>
  <c r="N83" i="30"/>
  <c r="AF82" i="30"/>
  <c r="AD82" i="30"/>
  <c r="AB82" i="30"/>
  <c r="Y82" i="30"/>
  <c r="R82" i="30"/>
  <c r="S82" i="30" s="1"/>
  <c r="Q82" i="30"/>
  <c r="N82" i="30"/>
  <c r="AF81" i="30"/>
  <c r="AD81" i="30"/>
  <c r="AB81" i="30"/>
  <c r="Y81" i="30"/>
  <c r="R81" i="30"/>
  <c r="S81" i="30" s="1"/>
  <c r="Q81" i="30"/>
  <c r="N81" i="30"/>
  <c r="AF80" i="30"/>
  <c r="AD80" i="30"/>
  <c r="AB80" i="30"/>
  <c r="Y80" i="30"/>
  <c r="R80" i="30"/>
  <c r="N80" i="30"/>
  <c r="AF79" i="30"/>
  <c r="AD79" i="30"/>
  <c r="AB79" i="30"/>
  <c r="Y79" i="30"/>
  <c r="R79" i="30"/>
  <c r="AF78" i="30"/>
  <c r="AD78" i="30"/>
  <c r="AB78" i="30"/>
  <c r="Y78" i="30"/>
  <c r="S78" i="30"/>
  <c r="R78" i="30"/>
  <c r="Q78" i="30"/>
  <c r="N78" i="30"/>
  <c r="AF77" i="30"/>
  <c r="AD77" i="30"/>
  <c r="AB77" i="30"/>
  <c r="Y77" i="30"/>
  <c r="R77" i="30"/>
  <c r="N77" i="30"/>
  <c r="AF76" i="30"/>
  <c r="AD76" i="30"/>
  <c r="AB76" i="30"/>
  <c r="Y76" i="30"/>
  <c r="R76" i="30"/>
  <c r="N76" i="30"/>
  <c r="AF75" i="30"/>
  <c r="AD75" i="30"/>
  <c r="AB75" i="30"/>
  <c r="Y75" i="30"/>
  <c r="S75" i="30"/>
  <c r="R75" i="30"/>
  <c r="Q75" i="30"/>
  <c r="N75" i="30"/>
  <c r="AF74" i="30"/>
  <c r="AD74" i="30"/>
  <c r="AB74" i="30"/>
  <c r="Y74" i="30"/>
  <c r="S74" i="30"/>
  <c r="R74" i="30"/>
  <c r="Q74" i="30"/>
  <c r="N74" i="30"/>
  <c r="AF73" i="30"/>
  <c r="AD73" i="30"/>
  <c r="AB73" i="30"/>
  <c r="Y73" i="30"/>
  <c r="S73" i="30"/>
  <c r="R73" i="30"/>
  <c r="Q73" i="30"/>
  <c r="N73" i="30"/>
  <c r="AF72" i="30"/>
  <c r="AD72" i="30"/>
  <c r="AB72" i="30"/>
  <c r="Y72" i="30"/>
  <c r="S72" i="30"/>
  <c r="R72" i="30"/>
  <c r="Q72" i="30"/>
  <c r="N72" i="30"/>
  <c r="AF71" i="30"/>
  <c r="AD71" i="30"/>
  <c r="AB71" i="30"/>
  <c r="Y71" i="30"/>
  <c r="S71" i="30"/>
  <c r="R71" i="30"/>
  <c r="Q71" i="30"/>
  <c r="N71" i="30"/>
  <c r="AF70" i="30"/>
  <c r="AD70" i="30"/>
  <c r="AB70" i="30"/>
  <c r="Y70" i="30"/>
  <c r="S70" i="30"/>
  <c r="R70" i="30"/>
  <c r="Q70" i="30"/>
  <c r="N70" i="30"/>
  <c r="AF69" i="30"/>
  <c r="AD69" i="30"/>
  <c r="AB69" i="30"/>
  <c r="Y69" i="30"/>
  <c r="R69" i="30"/>
  <c r="N69" i="30"/>
  <c r="AF68" i="30"/>
  <c r="AD68" i="30"/>
  <c r="AB68" i="30"/>
  <c r="Y68" i="30"/>
  <c r="S68" i="30"/>
  <c r="R68" i="30"/>
  <c r="Q68" i="30"/>
  <c r="N68" i="30"/>
  <c r="AF67" i="30"/>
  <c r="AD67" i="30"/>
  <c r="AB67" i="30"/>
  <c r="Y67" i="30"/>
  <c r="S67" i="30"/>
  <c r="R67" i="30"/>
  <c r="Q67" i="30"/>
  <c r="N67" i="30"/>
  <c r="AF66" i="30"/>
  <c r="AD66" i="30"/>
  <c r="AB66" i="30"/>
  <c r="Y66" i="30"/>
  <c r="S66" i="30"/>
  <c r="R66" i="30"/>
  <c r="Q66" i="30"/>
  <c r="N66" i="30"/>
  <c r="AF65" i="30"/>
  <c r="AD65" i="30"/>
  <c r="AB65" i="30"/>
  <c r="Y65" i="30"/>
  <c r="S65" i="30"/>
  <c r="R65" i="30"/>
  <c r="Q65" i="30"/>
  <c r="N65" i="30"/>
  <c r="AF64" i="30"/>
  <c r="AD64" i="30"/>
  <c r="AB64" i="30"/>
  <c r="Y64" i="30"/>
  <c r="S64" i="30"/>
  <c r="R64" i="30"/>
  <c r="Q64" i="30"/>
  <c r="N64" i="30"/>
  <c r="AF63" i="30"/>
  <c r="AD63" i="30"/>
  <c r="AB63" i="30"/>
  <c r="Y63" i="30"/>
  <c r="R63" i="30"/>
  <c r="N63" i="30"/>
  <c r="AF62" i="30"/>
  <c r="AD62" i="30"/>
  <c r="AB62" i="30"/>
  <c r="Y62" i="30"/>
  <c r="R62" i="30"/>
  <c r="AF61" i="30"/>
  <c r="AD61" i="30"/>
  <c r="AB61" i="30"/>
  <c r="Y61" i="30"/>
  <c r="R61" i="30"/>
  <c r="S61" i="30" s="1"/>
  <c r="Q61" i="30"/>
  <c r="N61" i="30"/>
  <c r="AF60" i="30"/>
  <c r="AD60" i="30"/>
  <c r="AB60" i="30"/>
  <c r="Y60" i="30"/>
  <c r="R60" i="30"/>
  <c r="S60" i="30" s="1"/>
  <c r="Q60" i="30"/>
  <c r="N60" i="30"/>
  <c r="AF59" i="30"/>
  <c r="AD59" i="30"/>
  <c r="AB59" i="30"/>
  <c r="Y59" i="30"/>
  <c r="R59" i="30"/>
  <c r="S59" i="30" s="1"/>
  <c r="Q59" i="30"/>
  <c r="N59" i="30"/>
  <c r="AF58" i="30"/>
  <c r="AD58" i="30"/>
  <c r="AB58" i="30"/>
  <c r="Y58" i="30"/>
  <c r="R58" i="30"/>
  <c r="S58" i="30" s="1"/>
  <c r="Q58" i="30"/>
  <c r="N58" i="30"/>
  <c r="AF57" i="30"/>
  <c r="AD57" i="30"/>
  <c r="AB57" i="30"/>
  <c r="Y57" i="30"/>
  <c r="R57" i="30"/>
  <c r="S57" i="30" s="1"/>
  <c r="Q57" i="30"/>
  <c r="N57" i="30"/>
  <c r="AF56" i="30"/>
  <c r="AD56" i="30"/>
  <c r="AB56" i="30"/>
  <c r="Y56" i="30"/>
  <c r="R56" i="30"/>
  <c r="S56" i="30" s="1"/>
  <c r="Q56" i="30"/>
  <c r="N56" i="30"/>
  <c r="AF55" i="30"/>
  <c r="AD55" i="30"/>
  <c r="AB55" i="30"/>
  <c r="Y55" i="30"/>
  <c r="R55" i="30"/>
  <c r="S55" i="30" s="1"/>
  <c r="Q55" i="30"/>
  <c r="N55" i="30"/>
  <c r="AF54" i="30"/>
  <c r="AD54" i="30"/>
  <c r="AB54" i="30"/>
  <c r="Y54" i="30"/>
  <c r="R54" i="30"/>
  <c r="S54" i="30" s="1"/>
  <c r="Q54" i="30"/>
  <c r="N54" i="30"/>
  <c r="AF53" i="30"/>
  <c r="AD53" i="30"/>
  <c r="AB53" i="30"/>
  <c r="Y53" i="30"/>
  <c r="R53" i="30"/>
  <c r="S53" i="30" s="1"/>
  <c r="Q53" i="30"/>
  <c r="N53" i="30"/>
  <c r="AF52" i="30"/>
  <c r="AD52" i="30"/>
  <c r="AB52" i="30"/>
  <c r="Y52" i="30"/>
  <c r="R52" i="30"/>
  <c r="S52" i="30" s="1"/>
  <c r="Q52" i="30"/>
  <c r="N52" i="30"/>
  <c r="AF51" i="30"/>
  <c r="AD51" i="30"/>
  <c r="AB51" i="30"/>
  <c r="Y51" i="30"/>
  <c r="R51" i="30"/>
  <c r="S51" i="30" s="1"/>
  <c r="Q51" i="30"/>
  <c r="N51" i="30"/>
  <c r="AF50" i="30"/>
  <c r="AD50" i="30"/>
  <c r="AB50" i="30"/>
  <c r="Y50" i="30"/>
  <c r="R50" i="30"/>
  <c r="S50" i="30" s="1"/>
  <c r="Q50" i="30"/>
  <c r="N50" i="30"/>
  <c r="AF49" i="30"/>
  <c r="AD49" i="30"/>
  <c r="AB49" i="30"/>
  <c r="Y49" i="30"/>
  <c r="R49" i="30"/>
  <c r="N49" i="30"/>
  <c r="AF48" i="30"/>
  <c r="AD48" i="30"/>
  <c r="AB48" i="30"/>
  <c r="Y48" i="30"/>
  <c r="R48" i="30"/>
  <c r="S48" i="30" s="1"/>
  <c r="Q48" i="30"/>
  <c r="N48" i="30"/>
  <c r="AF47" i="30"/>
  <c r="AD47" i="30"/>
  <c r="AB47" i="30"/>
  <c r="Y47" i="30"/>
  <c r="R47" i="30"/>
  <c r="S47" i="30" s="1"/>
  <c r="Q47" i="30"/>
  <c r="N47" i="30"/>
  <c r="AF46" i="30"/>
  <c r="AD46" i="30"/>
  <c r="AB46" i="30"/>
  <c r="Y46" i="30"/>
  <c r="R46" i="30"/>
  <c r="N46" i="30"/>
  <c r="AF45" i="30"/>
  <c r="AD45" i="30"/>
  <c r="AB45" i="30"/>
  <c r="Y45" i="30"/>
  <c r="R45" i="30"/>
  <c r="S45" i="30" s="1"/>
  <c r="Q45" i="30"/>
  <c r="N45" i="30"/>
  <c r="AF44" i="30"/>
  <c r="AD44" i="30"/>
  <c r="AB44" i="30"/>
  <c r="Y44" i="30"/>
  <c r="R44" i="30"/>
  <c r="N44" i="30"/>
  <c r="AF43" i="30"/>
  <c r="AD43" i="30"/>
  <c r="AB43" i="30"/>
  <c r="Y43" i="30"/>
  <c r="R43" i="30"/>
  <c r="S43" i="30" s="1"/>
  <c r="Q43" i="30"/>
  <c r="N43" i="30"/>
  <c r="AF42" i="30"/>
  <c r="AD42" i="30"/>
  <c r="AB42" i="30"/>
  <c r="Y42" i="30"/>
  <c r="R42" i="30"/>
  <c r="S42" i="30" s="1"/>
  <c r="Q42" i="30"/>
  <c r="N42" i="30"/>
  <c r="AF41" i="30"/>
  <c r="AD41" i="30"/>
  <c r="AB41" i="30"/>
  <c r="Y41" i="30"/>
  <c r="R41" i="30"/>
  <c r="N41" i="30"/>
  <c r="AF40" i="30"/>
  <c r="AD40" i="30"/>
  <c r="AB40" i="30"/>
  <c r="Y40" i="30"/>
  <c r="R40" i="30"/>
  <c r="S40" i="30" s="1"/>
  <c r="Q40" i="30"/>
  <c r="N40" i="30"/>
  <c r="AF39" i="30"/>
  <c r="AD39" i="30"/>
  <c r="AB39" i="30"/>
  <c r="Y39" i="30"/>
  <c r="R39" i="30"/>
  <c r="N39" i="30"/>
  <c r="AB38" i="30"/>
  <c r="AA38" i="30"/>
  <c r="AA103" i="30" s="1"/>
  <c r="Y38" i="30"/>
  <c r="R38" i="30"/>
  <c r="S38" i="30" s="1"/>
  <c r="Q38" i="30"/>
  <c r="N38" i="30"/>
  <c r="AF37" i="30"/>
  <c r="AD37" i="30"/>
  <c r="AB37" i="30"/>
  <c r="Y37" i="30"/>
  <c r="R37" i="30"/>
  <c r="S37" i="30" s="1"/>
  <c r="Q37" i="30"/>
  <c r="N37" i="30"/>
  <c r="AF36" i="30"/>
  <c r="AD36" i="30"/>
  <c r="AB36" i="30"/>
  <c r="Y36" i="30"/>
  <c r="R36" i="30"/>
  <c r="S36" i="30" s="1"/>
  <c r="Q36" i="30"/>
  <c r="N36" i="30"/>
  <c r="AF35" i="30"/>
  <c r="AD35" i="30"/>
  <c r="Z35" i="30"/>
  <c r="AB35" i="30" s="1"/>
  <c r="Y35" i="30"/>
  <c r="S35" i="30"/>
  <c r="R35" i="30"/>
  <c r="Q35" i="30"/>
  <c r="N35" i="30"/>
  <c r="AF34" i="30"/>
  <c r="AD34" i="30"/>
  <c r="AB34" i="30"/>
  <c r="Y34" i="30"/>
  <c r="S34" i="30"/>
  <c r="R34" i="30"/>
  <c r="Q34" i="30"/>
  <c r="N34" i="30"/>
  <c r="AF33" i="30"/>
  <c r="AD33" i="30"/>
  <c r="AB33" i="30"/>
  <c r="Y33" i="30"/>
  <c r="S33" i="30"/>
  <c r="R33" i="30"/>
  <c r="Q33" i="30"/>
  <c r="N33" i="30"/>
  <c r="AF32" i="30"/>
  <c r="AD32" i="30"/>
  <c r="AB32" i="30"/>
  <c r="Y32" i="30"/>
  <c r="S32" i="30"/>
  <c r="R32" i="30"/>
  <c r="Q32" i="30"/>
  <c r="N32" i="30"/>
  <c r="AF31" i="30"/>
  <c r="AD31" i="30"/>
  <c r="AB31" i="30"/>
  <c r="Y31" i="30"/>
  <c r="S31" i="30"/>
  <c r="R31" i="30"/>
  <c r="Q31" i="30"/>
  <c r="N31" i="30"/>
  <c r="AF30" i="30"/>
  <c r="AD30" i="30"/>
  <c r="AB30" i="30"/>
  <c r="Y30" i="30"/>
  <c r="R30" i="30"/>
  <c r="AF29" i="30"/>
  <c r="AD29" i="30"/>
  <c r="AB29" i="30"/>
  <c r="Y29" i="30"/>
  <c r="R29" i="30"/>
  <c r="S29" i="30" s="1"/>
  <c r="Q29" i="30"/>
  <c r="N29" i="30"/>
  <c r="AF28" i="30"/>
  <c r="AD28" i="30"/>
  <c r="AB28" i="30"/>
  <c r="Y28" i="30"/>
  <c r="R28" i="30"/>
  <c r="N28" i="30"/>
  <c r="AF27" i="30"/>
  <c r="AD27" i="30"/>
  <c r="AB27" i="30"/>
  <c r="Y27" i="30"/>
  <c r="R27" i="30"/>
  <c r="S27" i="30" s="1"/>
  <c r="Q27" i="30"/>
  <c r="N27" i="30"/>
  <c r="AF26" i="30"/>
  <c r="AD26" i="30"/>
  <c r="AB26" i="30"/>
  <c r="Y26" i="30"/>
  <c r="R26" i="30"/>
  <c r="S26" i="30" s="1"/>
  <c r="Q26" i="30"/>
  <c r="N26" i="30"/>
  <c r="AF25" i="30"/>
  <c r="AD25" i="30"/>
  <c r="Z25" i="30"/>
  <c r="Z103" i="30" s="1"/>
  <c r="AB103" i="30" s="1"/>
  <c r="Y25" i="30"/>
  <c r="S25" i="30"/>
  <c r="R25" i="30"/>
  <c r="Q25" i="30"/>
  <c r="N25" i="30"/>
  <c r="AF24" i="30"/>
  <c r="AD24" i="30"/>
  <c r="AB24" i="30"/>
  <c r="Y24" i="30"/>
  <c r="S24" i="30"/>
  <c r="R24" i="30"/>
  <c r="Q24" i="30"/>
  <c r="N24" i="30"/>
  <c r="AF23" i="30"/>
  <c r="AD23" i="30"/>
  <c r="AB23" i="30"/>
  <c r="Y23" i="30"/>
  <c r="R23" i="30"/>
  <c r="N23" i="30"/>
  <c r="AF22" i="30"/>
  <c r="AD22" i="30"/>
  <c r="AB22" i="30"/>
  <c r="Y22" i="30"/>
  <c r="S22" i="30"/>
  <c r="R22" i="30"/>
  <c r="Q22" i="30"/>
  <c r="N22" i="30"/>
  <c r="AF21" i="30"/>
  <c r="AD21" i="30"/>
  <c r="AB21" i="30"/>
  <c r="Y21" i="30"/>
  <c r="S21" i="30"/>
  <c r="R21" i="30"/>
  <c r="Q21" i="30"/>
  <c r="N21" i="30"/>
  <c r="AF20" i="30"/>
  <c r="AD20" i="30"/>
  <c r="AB20" i="30"/>
  <c r="Y20" i="30"/>
  <c r="R20" i="30"/>
  <c r="N20" i="30"/>
  <c r="AF19" i="30"/>
  <c r="AD19" i="30"/>
  <c r="AB19" i="30"/>
  <c r="Y19" i="30"/>
  <c r="S19" i="30"/>
  <c r="R19" i="30"/>
  <c r="Q19" i="30"/>
  <c r="N19" i="30"/>
  <c r="AF18" i="30"/>
  <c r="AD18" i="30"/>
  <c r="AB18" i="30"/>
  <c r="Y18" i="30"/>
  <c r="S18" i="30"/>
  <c r="R18" i="30"/>
  <c r="Q18" i="30"/>
  <c r="N18" i="30"/>
  <c r="AF17" i="30"/>
  <c r="AD17" i="30"/>
  <c r="AB17" i="30"/>
  <c r="Y17" i="30"/>
  <c r="S17" i="30"/>
  <c r="R17" i="30"/>
  <c r="Q17" i="30"/>
  <c r="N17" i="30"/>
  <c r="AF16" i="30"/>
  <c r="AD16" i="30"/>
  <c r="AB16" i="30"/>
  <c r="Y16" i="30"/>
  <c r="S16" i="30"/>
  <c r="R16" i="30"/>
  <c r="Q16" i="30"/>
  <c r="N16" i="30"/>
  <c r="AF15" i="30"/>
  <c r="AD15" i="30"/>
  <c r="AB15" i="30"/>
  <c r="Y15" i="30"/>
  <c r="S15" i="30"/>
  <c r="R15" i="30"/>
  <c r="Q15" i="30"/>
  <c r="N15" i="30"/>
  <c r="AF14" i="30"/>
  <c r="AD14" i="30"/>
  <c r="AB14" i="30"/>
  <c r="Y14" i="30"/>
  <c r="R14" i="30"/>
  <c r="AF13" i="30"/>
  <c r="AD13" i="30"/>
  <c r="AB13" i="30"/>
  <c r="Y13" i="30"/>
  <c r="R13" i="30"/>
  <c r="S13" i="30" s="1"/>
  <c r="Q13" i="30"/>
  <c r="N13" i="30"/>
  <c r="AF12" i="30"/>
  <c r="AD12" i="30"/>
  <c r="AB12" i="30"/>
  <c r="Y12" i="30"/>
  <c r="R12" i="30"/>
  <c r="S12" i="30" s="1"/>
  <c r="Q12" i="30"/>
  <c r="N12" i="30"/>
  <c r="AF11" i="30"/>
  <c r="AD11" i="30"/>
  <c r="AB11" i="30"/>
  <c r="Y11" i="30"/>
  <c r="R11" i="30"/>
  <c r="S11" i="30" s="1"/>
  <c r="Q11" i="30"/>
  <c r="N11" i="30"/>
  <c r="AF10" i="30"/>
  <c r="AD10" i="30"/>
  <c r="AB10" i="30"/>
  <c r="Y10" i="30"/>
  <c r="R10" i="30"/>
  <c r="S10" i="30" s="1"/>
  <c r="Q10" i="30"/>
  <c r="N10" i="30"/>
  <c r="AF9" i="30"/>
  <c r="AD9" i="30"/>
  <c r="AB9" i="30"/>
  <c r="Y9" i="30"/>
  <c r="R9" i="30"/>
  <c r="S9" i="30" s="1"/>
  <c r="Q9" i="30"/>
  <c r="N9" i="30"/>
  <c r="AF8" i="30"/>
  <c r="AD8" i="30"/>
  <c r="AB8" i="30"/>
  <c r="Y8" i="30"/>
  <c r="R8" i="30"/>
  <c r="R103" i="30" s="1"/>
  <c r="S103" i="30" s="1"/>
  <c r="Q8" i="30"/>
  <c r="N8" i="30"/>
  <c r="AF7" i="30"/>
  <c r="AD7" i="30"/>
  <c r="AB7" i="30"/>
  <c r="Y7" i="30"/>
  <c r="N7" i="30"/>
  <c r="B6" i="30"/>
  <c r="C6" i="30" s="1"/>
  <c r="D6" i="30" s="1"/>
  <c r="E6" i="30" s="1"/>
  <c r="F6" i="30" s="1"/>
  <c r="G6" i="30" s="1"/>
  <c r="H6" i="30" s="1"/>
  <c r="I6" i="30" s="1"/>
  <c r="J6" i="30" s="1"/>
  <c r="K6" i="30" s="1"/>
  <c r="AA6" i="33" l="1"/>
  <c r="AA5" i="33"/>
  <c r="U6" i="32"/>
  <c r="V6" i="32" s="1"/>
  <c r="U5" i="32"/>
  <c r="Q6" i="31"/>
  <c r="R6" i="31" s="1"/>
  <c r="Q5" i="31"/>
  <c r="N4" i="30"/>
  <c r="L6" i="30"/>
  <c r="M6" i="30" s="1"/>
  <c r="N6" i="30" s="1"/>
  <c r="O6" i="30" s="1"/>
  <c r="P6" i="30" s="1"/>
  <c r="AF103" i="30"/>
  <c r="S8" i="30"/>
  <c r="AB25" i="30"/>
  <c r="AC38" i="30"/>
  <c r="AF38" i="30"/>
  <c r="AF102" i="29"/>
  <c r="AD102" i="29"/>
  <c r="AB102" i="29"/>
  <c r="Y102" i="29"/>
  <c r="AF101" i="29"/>
  <c r="AD101" i="29"/>
  <c r="AB101" i="29"/>
  <c r="Y101" i="29"/>
  <c r="AF100" i="29"/>
  <c r="AD100" i="29"/>
  <c r="AB100" i="29"/>
  <c r="Y100" i="29"/>
  <c r="AF99" i="29"/>
  <c r="AD99" i="29"/>
  <c r="AB99" i="29"/>
  <c r="Y99" i="29"/>
  <c r="AF98" i="29"/>
  <c r="AD98" i="29"/>
  <c r="AB98" i="29"/>
  <c r="Y98" i="29"/>
  <c r="AF97" i="29"/>
  <c r="AD97" i="29"/>
  <c r="AB97" i="29"/>
  <c r="Y97" i="29"/>
  <c r="AF96" i="29"/>
  <c r="AD96" i="29"/>
  <c r="AB96" i="29"/>
  <c r="Y96" i="29"/>
  <c r="AF95" i="29"/>
  <c r="AD95" i="29"/>
  <c r="AB95" i="29"/>
  <c r="Y95" i="29"/>
  <c r="AF94" i="29"/>
  <c r="AD94" i="29"/>
  <c r="AB94" i="29"/>
  <c r="Y94" i="29"/>
  <c r="AF93" i="29"/>
  <c r="AD93" i="29"/>
  <c r="AB93" i="29"/>
  <c r="Y93" i="29"/>
  <c r="AF92" i="29"/>
  <c r="AD92" i="29"/>
  <c r="AB92" i="29"/>
  <c r="Y92" i="29"/>
  <c r="AF91" i="29"/>
  <c r="AD91" i="29"/>
  <c r="AB91" i="29"/>
  <c r="Z91" i="29"/>
  <c r="Y91" i="29"/>
  <c r="AF90" i="29"/>
  <c r="AD90" i="29"/>
  <c r="AB90" i="29"/>
  <c r="Y90" i="29"/>
  <c r="AF89" i="29"/>
  <c r="AD89" i="29"/>
  <c r="Z89" i="29"/>
  <c r="AB89" i="29" s="1"/>
  <c r="Y89" i="29"/>
  <c r="AF88" i="29"/>
  <c r="AD88" i="29"/>
  <c r="AB88" i="29"/>
  <c r="Y88" i="29"/>
  <c r="AC87" i="29"/>
  <c r="AA87" i="29"/>
  <c r="AF87" i="29" s="1"/>
  <c r="Y87" i="29"/>
  <c r="AF86" i="29"/>
  <c r="AD86" i="29"/>
  <c r="AB86" i="29"/>
  <c r="Y86" i="29"/>
  <c r="AF85" i="29"/>
  <c r="AD85" i="29"/>
  <c r="AB85" i="29"/>
  <c r="Y85" i="29"/>
  <c r="AF84" i="29"/>
  <c r="AD84" i="29"/>
  <c r="AB84" i="29"/>
  <c r="Y84" i="29"/>
  <c r="AC83" i="29"/>
  <c r="AA83" i="29"/>
  <c r="AF83" i="29" s="1"/>
  <c r="Y83" i="29"/>
  <c r="AF82" i="29"/>
  <c r="AD82" i="29"/>
  <c r="AB82" i="29"/>
  <c r="Y82" i="29"/>
  <c r="AF81" i="29"/>
  <c r="AD81" i="29"/>
  <c r="AB81" i="29"/>
  <c r="Y81" i="29"/>
  <c r="AF80" i="29"/>
  <c r="AD80" i="29"/>
  <c r="AB80" i="29"/>
  <c r="Y80" i="29"/>
  <c r="AF79" i="29"/>
  <c r="AD79" i="29"/>
  <c r="AB79" i="29"/>
  <c r="Y79" i="29"/>
  <c r="AF78" i="29"/>
  <c r="AD78" i="29"/>
  <c r="AB78" i="29"/>
  <c r="Y78" i="29"/>
  <c r="AF77" i="29"/>
  <c r="AD77" i="29"/>
  <c r="AB77" i="29"/>
  <c r="Y77" i="29"/>
  <c r="AF76" i="29"/>
  <c r="AD76" i="29"/>
  <c r="AB76" i="29"/>
  <c r="Y76" i="29"/>
  <c r="AF75" i="29"/>
  <c r="AD75" i="29"/>
  <c r="AB75" i="29"/>
  <c r="Y75" i="29"/>
  <c r="AF74" i="29"/>
  <c r="AD74" i="29"/>
  <c r="AB74" i="29"/>
  <c r="Y74" i="29"/>
  <c r="AF73" i="29"/>
  <c r="AD73" i="29"/>
  <c r="AB73" i="29"/>
  <c r="Y73" i="29"/>
  <c r="AF72" i="29"/>
  <c r="AD72" i="29"/>
  <c r="AB72" i="29"/>
  <c r="Y72" i="29"/>
  <c r="AF71" i="29"/>
  <c r="AD71" i="29"/>
  <c r="AB71" i="29"/>
  <c r="Y71" i="29"/>
  <c r="AF70" i="29"/>
  <c r="AD70" i="29"/>
  <c r="AB70" i="29"/>
  <c r="Y70" i="29"/>
  <c r="AF69" i="29"/>
  <c r="AD69" i="29"/>
  <c r="AB69" i="29"/>
  <c r="Y69" i="29"/>
  <c r="AF68" i="29"/>
  <c r="AD68" i="29"/>
  <c r="AB68" i="29"/>
  <c r="Y68" i="29"/>
  <c r="AF67" i="29"/>
  <c r="AD67" i="29"/>
  <c r="AB67" i="29"/>
  <c r="Y67" i="29"/>
  <c r="AF66" i="29"/>
  <c r="AD66" i="29"/>
  <c r="AB66" i="29"/>
  <c r="Y66" i="29"/>
  <c r="AF65" i="29"/>
  <c r="AD65" i="29"/>
  <c r="AB65" i="29"/>
  <c r="Y65" i="29"/>
  <c r="AF64" i="29"/>
  <c r="AD64" i="29"/>
  <c r="AB64" i="29"/>
  <c r="Y64" i="29"/>
  <c r="AF63" i="29"/>
  <c r="AD63" i="29"/>
  <c r="AB63" i="29"/>
  <c r="Y63" i="29"/>
  <c r="AF62" i="29"/>
  <c r="AD62" i="29"/>
  <c r="AB62" i="29"/>
  <c r="Y62" i="29"/>
  <c r="AF61" i="29"/>
  <c r="AD61" i="29"/>
  <c r="AB61" i="29"/>
  <c r="Y61" i="29"/>
  <c r="AF60" i="29"/>
  <c r="AD60" i="29"/>
  <c r="AB60" i="29"/>
  <c r="Y60" i="29"/>
  <c r="AF59" i="29"/>
  <c r="AD59" i="29"/>
  <c r="AB59" i="29"/>
  <c r="Y59" i="29"/>
  <c r="AF58" i="29"/>
  <c r="AD58" i="29"/>
  <c r="AB58" i="29"/>
  <c r="Y58" i="29"/>
  <c r="AF57" i="29"/>
  <c r="AD57" i="29"/>
  <c r="AB57" i="29"/>
  <c r="Y57" i="29"/>
  <c r="AF56" i="29"/>
  <c r="AD56" i="29"/>
  <c r="AB56" i="29"/>
  <c r="Y56" i="29"/>
  <c r="AF55" i="29"/>
  <c r="AD55" i="29"/>
  <c r="AB55" i="29"/>
  <c r="Y55" i="29"/>
  <c r="AF54" i="29"/>
  <c r="AD54" i="29"/>
  <c r="AB54" i="29"/>
  <c r="Y54" i="29"/>
  <c r="AF53" i="29"/>
  <c r="AD53" i="29"/>
  <c r="AB53" i="29"/>
  <c r="Y53" i="29"/>
  <c r="AF52" i="29"/>
  <c r="AD52" i="29"/>
  <c r="AB52" i="29"/>
  <c r="Y52" i="29"/>
  <c r="AF51" i="29"/>
  <c r="AD51" i="29"/>
  <c r="AB51" i="29"/>
  <c r="Y51" i="29"/>
  <c r="AF50" i="29"/>
  <c r="AD50" i="29"/>
  <c r="AB50" i="29"/>
  <c r="Y50" i="29"/>
  <c r="AF49" i="29"/>
  <c r="AD49" i="29"/>
  <c r="AB49" i="29"/>
  <c r="Y49" i="29"/>
  <c r="AF48" i="29"/>
  <c r="AD48" i="29"/>
  <c r="AB48" i="29"/>
  <c r="Y48" i="29"/>
  <c r="AF47" i="29"/>
  <c r="AD47" i="29"/>
  <c r="AB47" i="29"/>
  <c r="Y47" i="29"/>
  <c r="AF46" i="29"/>
  <c r="AD46" i="29"/>
  <c r="AB46" i="29"/>
  <c r="Y46" i="29"/>
  <c r="AF45" i="29"/>
  <c r="AD45" i="29"/>
  <c r="AB45" i="29"/>
  <c r="Y45" i="29"/>
  <c r="AF44" i="29"/>
  <c r="AD44" i="29"/>
  <c r="AB44" i="29"/>
  <c r="Y44" i="29"/>
  <c r="AF43" i="29"/>
  <c r="AD43" i="29"/>
  <c r="AB43" i="29"/>
  <c r="Y43" i="29"/>
  <c r="AF42" i="29"/>
  <c r="AD42" i="29"/>
  <c r="AB42" i="29"/>
  <c r="Y42" i="29"/>
  <c r="AF41" i="29"/>
  <c r="AD41" i="29"/>
  <c r="AB41" i="29"/>
  <c r="Y41" i="29"/>
  <c r="AF40" i="29"/>
  <c r="AD40" i="29"/>
  <c r="AB40" i="29"/>
  <c r="Y40" i="29"/>
  <c r="AF39" i="29"/>
  <c r="AD39" i="29"/>
  <c r="AB39" i="29"/>
  <c r="Y39" i="29"/>
  <c r="AA38" i="29"/>
  <c r="AF38" i="29" s="1"/>
  <c r="Y38" i="29"/>
  <c r="AF37" i="29"/>
  <c r="AD37" i="29"/>
  <c r="AB37" i="29"/>
  <c r="Y37" i="29"/>
  <c r="AF36" i="29"/>
  <c r="AD36" i="29"/>
  <c r="AB36" i="29"/>
  <c r="Y36" i="29"/>
  <c r="AF35" i="29"/>
  <c r="AD35" i="29"/>
  <c r="AB35" i="29"/>
  <c r="Z35" i="29"/>
  <c r="Y35" i="29"/>
  <c r="AF34" i="29"/>
  <c r="AD34" i="29"/>
  <c r="AB34" i="29"/>
  <c r="Y34" i="29"/>
  <c r="AF33" i="29"/>
  <c r="AD33" i="29"/>
  <c r="AB33" i="29"/>
  <c r="Y33" i="29"/>
  <c r="AF32" i="29"/>
  <c r="AD32" i="29"/>
  <c r="AB32" i="29"/>
  <c r="Y32" i="29"/>
  <c r="AF31" i="29"/>
  <c r="AD31" i="29"/>
  <c r="AB31" i="29"/>
  <c r="Y31" i="29"/>
  <c r="AF30" i="29"/>
  <c r="AD30" i="29"/>
  <c r="AB30" i="29"/>
  <c r="Y30" i="29"/>
  <c r="AF29" i="29"/>
  <c r="AD29" i="29"/>
  <c r="AB29" i="29"/>
  <c r="Y29" i="29"/>
  <c r="AF28" i="29"/>
  <c r="AD28" i="29"/>
  <c r="AB28" i="29"/>
  <c r="Y28" i="29"/>
  <c r="AF27" i="29"/>
  <c r="AD27" i="29"/>
  <c r="AB27" i="29"/>
  <c r="Y27" i="29"/>
  <c r="AF26" i="29"/>
  <c r="AD26" i="29"/>
  <c r="AB26" i="29"/>
  <c r="Y26" i="29"/>
  <c r="AF25" i="29"/>
  <c r="AD25" i="29"/>
  <c r="Z25" i="29"/>
  <c r="AB25" i="29" s="1"/>
  <c r="Y25" i="29"/>
  <c r="AF24" i="29"/>
  <c r="AD24" i="29"/>
  <c r="AB24" i="29"/>
  <c r="Y24" i="29"/>
  <c r="AF23" i="29"/>
  <c r="AD23" i="29"/>
  <c r="AB23" i="29"/>
  <c r="Y23" i="29"/>
  <c r="AF22" i="29"/>
  <c r="AD22" i="29"/>
  <c r="AB22" i="29"/>
  <c r="Y22" i="29"/>
  <c r="AF21" i="29"/>
  <c r="AD21" i="29"/>
  <c r="AB21" i="29"/>
  <c r="Y21" i="29"/>
  <c r="AF20" i="29"/>
  <c r="AD20" i="29"/>
  <c r="AB20" i="29"/>
  <c r="Y20" i="29"/>
  <c r="AF19" i="29"/>
  <c r="AD19" i="29"/>
  <c r="AB19" i="29"/>
  <c r="Y19" i="29"/>
  <c r="AF18" i="29"/>
  <c r="AD18" i="29"/>
  <c r="AB18" i="29"/>
  <c r="Y18" i="29"/>
  <c r="AF17" i="29"/>
  <c r="AD17" i="29"/>
  <c r="AB17" i="29"/>
  <c r="Y17" i="29"/>
  <c r="AF16" i="29"/>
  <c r="AD16" i="29"/>
  <c r="AB16" i="29"/>
  <c r="Y16" i="29"/>
  <c r="AF15" i="29"/>
  <c r="AD15" i="29"/>
  <c r="AB15" i="29"/>
  <c r="Y15" i="29"/>
  <c r="AF14" i="29"/>
  <c r="AD14" i="29"/>
  <c r="AB14" i="29"/>
  <c r="Y14" i="29"/>
  <c r="AF13" i="29"/>
  <c r="AD13" i="29"/>
  <c r="AB13" i="29"/>
  <c r="Y13" i="29"/>
  <c r="AF12" i="29"/>
  <c r="AD12" i="29"/>
  <c r="AB12" i="29"/>
  <c r="Y12" i="29"/>
  <c r="AF11" i="29"/>
  <c r="AD11" i="29"/>
  <c r="AB11" i="29"/>
  <c r="Y11" i="29"/>
  <c r="AF10" i="29"/>
  <c r="AD10" i="29"/>
  <c r="AB10" i="29"/>
  <c r="Y10" i="29"/>
  <c r="AF9" i="29"/>
  <c r="AD9" i="29"/>
  <c r="AB9" i="29"/>
  <c r="Y9" i="29"/>
  <c r="AF8" i="29"/>
  <c r="AD8" i="29"/>
  <c r="AB8" i="29"/>
  <c r="Y8" i="29"/>
  <c r="AF7" i="29"/>
  <c r="AD7" i="29"/>
  <c r="AB7" i="29"/>
  <c r="Y7" i="29"/>
  <c r="AF5" i="33" l="1"/>
  <c r="AB5" i="33"/>
  <c r="AB6" i="33"/>
  <c r="AC6" i="33" s="1"/>
  <c r="W6" i="32"/>
  <c r="X6" i="32" s="1"/>
  <c r="Y6" i="32" s="1"/>
  <c r="Z6" i="32" s="1"/>
  <c r="Y4" i="32"/>
  <c r="S5" i="31"/>
  <c r="S6" i="31"/>
  <c r="T6" i="31" s="1"/>
  <c r="AD38" i="30"/>
  <c r="AC103" i="30"/>
  <c r="AD103" i="30" s="1"/>
  <c r="Q6" i="30"/>
  <c r="R6" i="30" s="1"/>
  <c r="Q5" i="30"/>
  <c r="AB38" i="29"/>
  <c r="AD38" i="29"/>
  <c r="AB83" i="29"/>
  <c r="AD83" i="29"/>
  <c r="AB87" i="29"/>
  <c r="AD87" i="29"/>
  <c r="AC38" i="29"/>
  <c r="AD6" i="33" l="1"/>
  <c r="AD5" i="33"/>
  <c r="AA6" i="32"/>
  <c r="AA5" i="32"/>
  <c r="U6" i="31"/>
  <c r="V6" i="31" s="1"/>
  <c r="U5" i="31"/>
  <c r="S6" i="30"/>
  <c r="T6" i="30" s="1"/>
  <c r="S5" i="30"/>
  <c r="AE103" i="29"/>
  <c r="AA103" i="29"/>
  <c r="AF103" i="29" s="1"/>
  <c r="X103" i="29"/>
  <c r="Y103" i="29" s="1"/>
  <c r="W103" i="29"/>
  <c r="V103" i="29"/>
  <c r="T103" i="29"/>
  <c r="U103" i="29" s="1"/>
  <c r="P103" i="29"/>
  <c r="Q103" i="29" s="1"/>
  <c r="O103" i="29"/>
  <c r="M103" i="29"/>
  <c r="L103" i="29"/>
  <c r="K103" i="29"/>
  <c r="N103" i="29" s="1"/>
  <c r="H103" i="29"/>
  <c r="S102" i="29"/>
  <c r="R102" i="29"/>
  <c r="Q102" i="29"/>
  <c r="N102" i="29"/>
  <c r="R101" i="29"/>
  <c r="S101" i="29" s="1"/>
  <c r="Q101" i="29"/>
  <c r="N101" i="29"/>
  <c r="S100" i="29"/>
  <c r="R100" i="29"/>
  <c r="Q100" i="29"/>
  <c r="N100" i="29"/>
  <c r="R99" i="29"/>
  <c r="N99" i="29"/>
  <c r="S98" i="29"/>
  <c r="R98" i="29"/>
  <c r="Q98" i="29"/>
  <c r="N98" i="29"/>
  <c r="R97" i="29"/>
  <c r="S97" i="29" s="1"/>
  <c r="Q97" i="29"/>
  <c r="N97" i="29"/>
  <c r="S96" i="29"/>
  <c r="R96" i="29"/>
  <c r="Q96" i="29"/>
  <c r="N96" i="29"/>
  <c r="R95" i="29"/>
  <c r="N95" i="29"/>
  <c r="S94" i="29"/>
  <c r="R94" i="29"/>
  <c r="Q94" i="29"/>
  <c r="N94" i="29"/>
  <c r="R93" i="29"/>
  <c r="N93" i="29"/>
  <c r="S92" i="29"/>
  <c r="R92" i="29"/>
  <c r="Q92" i="29"/>
  <c r="N92" i="29"/>
  <c r="R91" i="29"/>
  <c r="N91" i="29"/>
  <c r="S90" i="29"/>
  <c r="R90" i="29"/>
  <c r="Q90" i="29"/>
  <c r="N90" i="29"/>
  <c r="R89" i="29"/>
  <c r="S89" i="29" s="1"/>
  <c r="Q89" i="29"/>
  <c r="N89" i="29"/>
  <c r="S88" i="29"/>
  <c r="R88" i="29"/>
  <c r="Q88" i="29"/>
  <c r="N88" i="29"/>
  <c r="R87" i="29"/>
  <c r="S87" i="29" s="1"/>
  <c r="Q87" i="29"/>
  <c r="N87" i="29"/>
  <c r="R86" i="29"/>
  <c r="N86" i="29"/>
  <c r="R85" i="29"/>
  <c r="N85" i="29"/>
  <c r="S84" i="29"/>
  <c r="R84" i="29"/>
  <c r="Q84" i="29"/>
  <c r="N84" i="29"/>
  <c r="R83" i="29"/>
  <c r="S83" i="29" s="1"/>
  <c r="Q83" i="29"/>
  <c r="N83" i="29"/>
  <c r="S82" i="29"/>
  <c r="R82" i="29"/>
  <c r="Q82" i="29"/>
  <c r="N82" i="29"/>
  <c r="R81" i="29"/>
  <c r="S81" i="29" s="1"/>
  <c r="Q81" i="29"/>
  <c r="N81" i="29"/>
  <c r="R80" i="29"/>
  <c r="N80" i="29"/>
  <c r="R79" i="29"/>
  <c r="R78" i="29"/>
  <c r="S78" i="29" s="1"/>
  <c r="Q78" i="29"/>
  <c r="N78" i="29"/>
  <c r="R77" i="29"/>
  <c r="N77" i="29"/>
  <c r="R76" i="29"/>
  <c r="N76" i="29"/>
  <c r="R75" i="29"/>
  <c r="S75" i="29" s="1"/>
  <c r="Q75" i="29"/>
  <c r="N75" i="29"/>
  <c r="S74" i="29"/>
  <c r="R74" i="29"/>
  <c r="Q74" i="29"/>
  <c r="N74" i="29"/>
  <c r="S73" i="29"/>
  <c r="R73" i="29"/>
  <c r="Q73" i="29"/>
  <c r="N73" i="29"/>
  <c r="R72" i="29"/>
  <c r="S72" i="29" s="1"/>
  <c r="Q72" i="29"/>
  <c r="N72" i="29"/>
  <c r="S71" i="29"/>
  <c r="R71" i="29"/>
  <c r="Q71" i="29"/>
  <c r="N71" i="29"/>
  <c r="R70" i="29"/>
  <c r="S70" i="29" s="1"/>
  <c r="Q70" i="29"/>
  <c r="N70" i="29"/>
  <c r="R69" i="29"/>
  <c r="N69" i="29"/>
  <c r="R68" i="29"/>
  <c r="S68" i="29" s="1"/>
  <c r="Q68" i="29"/>
  <c r="N68" i="29"/>
  <c r="S67" i="29"/>
  <c r="R67" i="29"/>
  <c r="Q67" i="29"/>
  <c r="N67" i="29"/>
  <c r="R66" i="29"/>
  <c r="S66" i="29" s="1"/>
  <c r="Q66" i="29"/>
  <c r="N66" i="29"/>
  <c r="S65" i="29"/>
  <c r="R65" i="29"/>
  <c r="Q65" i="29"/>
  <c r="N65" i="29"/>
  <c r="R64" i="29"/>
  <c r="S64" i="29" s="1"/>
  <c r="Q64" i="29"/>
  <c r="N64" i="29"/>
  <c r="R63" i="29"/>
  <c r="N63" i="29"/>
  <c r="R62" i="29"/>
  <c r="R61" i="29"/>
  <c r="S61" i="29" s="1"/>
  <c r="Q61" i="29"/>
  <c r="N61" i="29"/>
  <c r="S60" i="29"/>
  <c r="R60" i="29"/>
  <c r="Q60" i="29"/>
  <c r="N60" i="29"/>
  <c r="R59" i="29"/>
  <c r="S59" i="29" s="1"/>
  <c r="Q59" i="29"/>
  <c r="N59" i="29"/>
  <c r="S58" i="29"/>
  <c r="R58" i="29"/>
  <c r="Q58" i="29"/>
  <c r="N58" i="29"/>
  <c r="R57" i="29"/>
  <c r="S57" i="29" s="1"/>
  <c r="Q57" i="29"/>
  <c r="N57" i="29"/>
  <c r="S56" i="29"/>
  <c r="R56" i="29"/>
  <c r="Q56" i="29"/>
  <c r="N56" i="29"/>
  <c r="R55" i="29"/>
  <c r="S55" i="29" s="1"/>
  <c r="Q55" i="29"/>
  <c r="N55" i="29"/>
  <c r="R54" i="29"/>
  <c r="S54" i="29" s="1"/>
  <c r="Q54" i="29"/>
  <c r="N54" i="29"/>
  <c r="S53" i="29"/>
  <c r="R53" i="29"/>
  <c r="Q53" i="29"/>
  <c r="N53" i="29"/>
  <c r="S52" i="29"/>
  <c r="R52" i="29"/>
  <c r="Q52" i="29"/>
  <c r="N52" i="29"/>
  <c r="S51" i="29"/>
  <c r="R51" i="29"/>
  <c r="Q51" i="29"/>
  <c r="N51" i="29"/>
  <c r="R50" i="29"/>
  <c r="S50" i="29" s="1"/>
  <c r="Q50" i="29"/>
  <c r="N50" i="29"/>
  <c r="R49" i="29"/>
  <c r="N49" i="29"/>
  <c r="R48" i="29"/>
  <c r="S48" i="29" s="1"/>
  <c r="Q48" i="29"/>
  <c r="N48" i="29"/>
  <c r="S47" i="29"/>
  <c r="R47" i="29"/>
  <c r="Q47" i="29"/>
  <c r="N47" i="29"/>
  <c r="R46" i="29"/>
  <c r="N46" i="29"/>
  <c r="R45" i="29"/>
  <c r="S45" i="29" s="1"/>
  <c r="Q45" i="29"/>
  <c r="N45" i="29"/>
  <c r="R44" i="29"/>
  <c r="N44" i="29"/>
  <c r="R43" i="29"/>
  <c r="S43" i="29" s="1"/>
  <c r="Q43" i="29"/>
  <c r="N43" i="29"/>
  <c r="S42" i="29"/>
  <c r="R42" i="29"/>
  <c r="Q42" i="29"/>
  <c r="N42" i="29"/>
  <c r="R41" i="29"/>
  <c r="N41" i="29"/>
  <c r="S40" i="29"/>
  <c r="R40" i="29"/>
  <c r="Q40" i="29"/>
  <c r="N40" i="29"/>
  <c r="R39" i="29"/>
  <c r="N39" i="29"/>
  <c r="S38" i="29"/>
  <c r="R38" i="29"/>
  <c r="Q38" i="29"/>
  <c r="N38" i="29"/>
  <c r="R37" i="29"/>
  <c r="S37" i="29" s="1"/>
  <c r="Q37" i="29"/>
  <c r="N37" i="29"/>
  <c r="S36" i="29"/>
  <c r="R36" i="29"/>
  <c r="Q36" i="29"/>
  <c r="N36" i="29"/>
  <c r="R35" i="29"/>
  <c r="S35" i="29" s="1"/>
  <c r="Q35" i="29"/>
  <c r="N35" i="29"/>
  <c r="S34" i="29"/>
  <c r="R34" i="29"/>
  <c r="Q34" i="29"/>
  <c r="N34" i="29"/>
  <c r="R33" i="29"/>
  <c r="S33" i="29" s="1"/>
  <c r="Q33" i="29"/>
  <c r="N33" i="29"/>
  <c r="S32" i="29"/>
  <c r="R32" i="29"/>
  <c r="Q32" i="29"/>
  <c r="N32" i="29"/>
  <c r="R31" i="29"/>
  <c r="S31" i="29" s="1"/>
  <c r="Q31" i="29"/>
  <c r="N31" i="29"/>
  <c r="R30" i="29"/>
  <c r="S29" i="29"/>
  <c r="R29" i="29"/>
  <c r="Q29" i="29"/>
  <c r="N29" i="29"/>
  <c r="R28" i="29"/>
  <c r="N28" i="29"/>
  <c r="S27" i="29"/>
  <c r="R27" i="29"/>
  <c r="Q27" i="29"/>
  <c r="N27" i="29"/>
  <c r="R26" i="29"/>
  <c r="S26" i="29" s="1"/>
  <c r="Q26" i="29"/>
  <c r="N26" i="29"/>
  <c r="S25" i="29"/>
  <c r="R25" i="29"/>
  <c r="Q25" i="29"/>
  <c r="N25" i="29"/>
  <c r="R24" i="29"/>
  <c r="S24" i="29" s="1"/>
  <c r="Q24" i="29"/>
  <c r="N24" i="29"/>
  <c r="R23" i="29"/>
  <c r="N23" i="29"/>
  <c r="S22" i="29"/>
  <c r="R22" i="29"/>
  <c r="Q22" i="29"/>
  <c r="N22" i="29"/>
  <c r="R21" i="29"/>
  <c r="S21" i="29" s="1"/>
  <c r="Q21" i="29"/>
  <c r="N21" i="29"/>
  <c r="R20" i="29"/>
  <c r="N20" i="29"/>
  <c r="R19" i="29"/>
  <c r="S19" i="29" s="1"/>
  <c r="Q19" i="29"/>
  <c r="N19" i="29"/>
  <c r="S18" i="29"/>
  <c r="R18" i="29"/>
  <c r="Q18" i="29"/>
  <c r="N18" i="29"/>
  <c r="R17" i="29"/>
  <c r="S17" i="29" s="1"/>
  <c r="Q17" i="29"/>
  <c r="N17" i="29"/>
  <c r="S16" i="29"/>
  <c r="R16" i="29"/>
  <c r="Q16" i="29"/>
  <c r="N16" i="29"/>
  <c r="R15" i="29"/>
  <c r="S15" i="29" s="1"/>
  <c r="Q15" i="29"/>
  <c r="N15" i="29"/>
  <c r="R14" i="29"/>
  <c r="S13" i="29"/>
  <c r="R13" i="29"/>
  <c r="Q13" i="29"/>
  <c r="N13" i="29"/>
  <c r="R12" i="29"/>
  <c r="S12" i="29" s="1"/>
  <c r="Q12" i="29"/>
  <c r="N12" i="29"/>
  <c r="Z103" i="29"/>
  <c r="AB103" i="29" s="1"/>
  <c r="R11" i="29"/>
  <c r="S11" i="29" s="1"/>
  <c r="Q11" i="29"/>
  <c r="N11" i="29"/>
  <c r="S10" i="29"/>
  <c r="R10" i="29"/>
  <c r="Q10" i="29"/>
  <c r="N10" i="29"/>
  <c r="R9" i="29"/>
  <c r="S9" i="29" s="1"/>
  <c r="Q9" i="29"/>
  <c r="N9" i="29"/>
  <c r="S8" i="29"/>
  <c r="R8" i="29"/>
  <c r="Q8" i="29"/>
  <c r="N8" i="29"/>
  <c r="AC103" i="29"/>
  <c r="N7" i="29"/>
  <c r="B6" i="29"/>
  <c r="C6" i="29" s="1"/>
  <c r="D6" i="29" s="1"/>
  <c r="E6" i="29" s="1"/>
  <c r="F6" i="29" s="1"/>
  <c r="G6" i="29" s="1"/>
  <c r="H6" i="29" s="1"/>
  <c r="I6" i="29" s="1"/>
  <c r="J6" i="29" s="1"/>
  <c r="K6" i="29" s="1"/>
  <c r="AB6" i="32" l="1"/>
  <c r="AC6" i="32" s="1"/>
  <c r="AF5" i="32"/>
  <c r="AB5" i="32"/>
  <c r="W6" i="31"/>
  <c r="X6" i="31" s="1"/>
  <c r="Y6" i="31" s="1"/>
  <c r="Z6" i="31" s="1"/>
  <c r="Y4" i="31"/>
  <c r="U6" i="30"/>
  <c r="V6" i="30" s="1"/>
  <c r="U5" i="30"/>
  <c r="N4" i="29"/>
  <c r="L6" i="29"/>
  <c r="M6" i="29" s="1"/>
  <c r="N6" i="29" s="1"/>
  <c r="O6" i="29" s="1"/>
  <c r="P6" i="29" s="1"/>
  <c r="R103" i="29"/>
  <c r="S103" i="29" s="1"/>
  <c r="AD103" i="29"/>
  <c r="AF102" i="28"/>
  <c r="AD102" i="28"/>
  <c r="AC102" i="28"/>
  <c r="AB102" i="28"/>
  <c r="Y102" i="28"/>
  <c r="AF101" i="28"/>
  <c r="AC101" i="28"/>
  <c r="AD101" i="28" s="1"/>
  <c r="AB101" i="28"/>
  <c r="Y101" i="28"/>
  <c r="AF100" i="28"/>
  <c r="AC100" i="28"/>
  <c r="AD100" i="28" s="1"/>
  <c r="AB100" i="28"/>
  <c r="Y100" i="28"/>
  <c r="AF99" i="28"/>
  <c r="AC99" i="28"/>
  <c r="AD99" i="28" s="1"/>
  <c r="AB99" i="28"/>
  <c r="Y99" i="28"/>
  <c r="AF98" i="28"/>
  <c r="AD98" i="28"/>
  <c r="AC98" i="28"/>
  <c r="AB98" i="28"/>
  <c r="Y98" i="28"/>
  <c r="AF97" i="28"/>
  <c r="AD97" i="28"/>
  <c r="AC97" i="28"/>
  <c r="AB97" i="28"/>
  <c r="Y97" i="28"/>
  <c r="AF96" i="28"/>
  <c r="AD96" i="28"/>
  <c r="AC96" i="28"/>
  <c r="AB96" i="28"/>
  <c r="Y96" i="28"/>
  <c r="AF95" i="28"/>
  <c r="AD95" i="28"/>
  <c r="AC95" i="28"/>
  <c r="AB95" i="28"/>
  <c r="Y95" i="28"/>
  <c r="AF94" i="28"/>
  <c r="AC94" i="28"/>
  <c r="AD94" i="28" s="1"/>
  <c r="AB94" i="28"/>
  <c r="Y94" i="28"/>
  <c r="AF93" i="28"/>
  <c r="AD93" i="28"/>
  <c r="AC93" i="28"/>
  <c r="AB93" i="28"/>
  <c r="Y93" i="28"/>
  <c r="AF92" i="28"/>
  <c r="AC92" i="28"/>
  <c r="AD92" i="28" s="1"/>
  <c r="AB92" i="28"/>
  <c r="Y92" i="28"/>
  <c r="AF91" i="28"/>
  <c r="AC91" i="28"/>
  <c r="AD91" i="28" s="1"/>
  <c r="AB91" i="28"/>
  <c r="Y91" i="28"/>
  <c r="AF90" i="28"/>
  <c r="AC90" i="28"/>
  <c r="AD90" i="28" s="1"/>
  <c r="AB90" i="28"/>
  <c r="Y90" i="28"/>
  <c r="AF89" i="28"/>
  <c r="AC89" i="28"/>
  <c r="AD89" i="28" s="1"/>
  <c r="AB89" i="28"/>
  <c r="Y89" i="28"/>
  <c r="AF88" i="28"/>
  <c r="AC88" i="28"/>
  <c r="AD88" i="28" s="1"/>
  <c r="AB88" i="28"/>
  <c r="Y88" i="28"/>
  <c r="AF87" i="28"/>
  <c r="AC87" i="28"/>
  <c r="AD87" i="28" s="1"/>
  <c r="AB87" i="28"/>
  <c r="Y87" i="28"/>
  <c r="AF86" i="28"/>
  <c r="AD86" i="28"/>
  <c r="AC86" i="28"/>
  <c r="AB86" i="28"/>
  <c r="Y86" i="28"/>
  <c r="AF85" i="28"/>
  <c r="AD85" i="28"/>
  <c r="AC85" i="28"/>
  <c r="AB85" i="28"/>
  <c r="Y85" i="28"/>
  <c r="AF84" i="28"/>
  <c r="AC84" i="28"/>
  <c r="AD84" i="28" s="1"/>
  <c r="AB84" i="28"/>
  <c r="Y84" i="28"/>
  <c r="AF83" i="28"/>
  <c r="AD83" i="28"/>
  <c r="AC83" i="28"/>
  <c r="AB83" i="28"/>
  <c r="Y83" i="28"/>
  <c r="AF82" i="28"/>
  <c r="AD82" i="28"/>
  <c r="AC82" i="28"/>
  <c r="AB82" i="28"/>
  <c r="Y82" i="28"/>
  <c r="AF81" i="28"/>
  <c r="AD81" i="28"/>
  <c r="AC81" i="28"/>
  <c r="AB81" i="28"/>
  <c r="Y81" i="28"/>
  <c r="AF80" i="28"/>
  <c r="AD80" i="28"/>
  <c r="AC80" i="28"/>
  <c r="AB80" i="28"/>
  <c r="Y80" i="28"/>
  <c r="AF79" i="28"/>
  <c r="AD79" i="28"/>
  <c r="AC79" i="28"/>
  <c r="AB79" i="28"/>
  <c r="Y79" i="28"/>
  <c r="AF78" i="28"/>
  <c r="AC78" i="28"/>
  <c r="AD78" i="28" s="1"/>
  <c r="AB78" i="28"/>
  <c r="Y78" i="28"/>
  <c r="AF77" i="28"/>
  <c r="AD77" i="28"/>
  <c r="AC77" i="28"/>
  <c r="AB77" i="28"/>
  <c r="Y77" i="28"/>
  <c r="AF76" i="28"/>
  <c r="AC76" i="28"/>
  <c r="AD76" i="28" s="1"/>
  <c r="Z76" i="28"/>
  <c r="AB76" i="28" s="1"/>
  <c r="Y76" i="28"/>
  <c r="AF75" i="28"/>
  <c r="AD75" i="28"/>
  <c r="AC75" i="28"/>
  <c r="AB75" i="28"/>
  <c r="Y75" i="28"/>
  <c r="AF74" i="28"/>
  <c r="AD74" i="28"/>
  <c r="AC74" i="28"/>
  <c r="AB74" i="28"/>
  <c r="Y74" i="28"/>
  <c r="AF73" i="28"/>
  <c r="AC73" i="28"/>
  <c r="AD73" i="28" s="1"/>
  <c r="Z73" i="28"/>
  <c r="AB73" i="28" s="1"/>
  <c r="Y73" i="28"/>
  <c r="AF72" i="28"/>
  <c r="AC72" i="28"/>
  <c r="AD72" i="28" s="1"/>
  <c r="AB72" i="28"/>
  <c r="Y72" i="28"/>
  <c r="AF71" i="28"/>
  <c r="AD71" i="28"/>
  <c r="AC71" i="28"/>
  <c r="AB71" i="28"/>
  <c r="Y71" i="28"/>
  <c r="AF70" i="28"/>
  <c r="AC70" i="28"/>
  <c r="AD70" i="28" s="1"/>
  <c r="AB70" i="28"/>
  <c r="Y70" i="28"/>
  <c r="AF69" i="28"/>
  <c r="AD69" i="28"/>
  <c r="AC69" i="28"/>
  <c r="AB69" i="28"/>
  <c r="Y69" i="28"/>
  <c r="AF68" i="28"/>
  <c r="AC68" i="28"/>
  <c r="AD68" i="28" s="1"/>
  <c r="AB68" i="28"/>
  <c r="Y68" i="28"/>
  <c r="AF67" i="28"/>
  <c r="AD67" i="28"/>
  <c r="AC67" i="28"/>
  <c r="AB67" i="28"/>
  <c r="Y67" i="28"/>
  <c r="AF66" i="28"/>
  <c r="AC66" i="28"/>
  <c r="AD66" i="28" s="1"/>
  <c r="AB66" i="28"/>
  <c r="Y66" i="28"/>
  <c r="AF65" i="28"/>
  <c r="AD65" i="28"/>
  <c r="AC65" i="28"/>
  <c r="AB65" i="28"/>
  <c r="Y65" i="28"/>
  <c r="AF64" i="28"/>
  <c r="AD64" i="28"/>
  <c r="AC64" i="28"/>
  <c r="AB64" i="28"/>
  <c r="Y64" i="28"/>
  <c r="AF63" i="28"/>
  <c r="AD63" i="28"/>
  <c r="AC63" i="28"/>
  <c r="AB63" i="28"/>
  <c r="Z63" i="28"/>
  <c r="Y63" i="28"/>
  <c r="AF62" i="28"/>
  <c r="AD62" i="28"/>
  <c r="AC62" i="28"/>
  <c r="AB62" i="28"/>
  <c r="Y62" i="28"/>
  <c r="AF61" i="28"/>
  <c r="AC61" i="28"/>
  <c r="AD61" i="28" s="1"/>
  <c r="Z61" i="28"/>
  <c r="AB61" i="28" s="1"/>
  <c r="Y61" i="28"/>
  <c r="AF60" i="28"/>
  <c r="AD60" i="28"/>
  <c r="AC60" i="28"/>
  <c r="AB60" i="28"/>
  <c r="Y60" i="28"/>
  <c r="AF59" i="28"/>
  <c r="AD59" i="28"/>
  <c r="AC59" i="28"/>
  <c r="AB59" i="28"/>
  <c r="Y59" i="28"/>
  <c r="AF58" i="28"/>
  <c r="AC58" i="28"/>
  <c r="AD58" i="28" s="1"/>
  <c r="AB58" i="28"/>
  <c r="Y58" i="28"/>
  <c r="AF57" i="28"/>
  <c r="AD57" i="28"/>
  <c r="AC57" i="28"/>
  <c r="AB57" i="28"/>
  <c r="Y57" i="28"/>
  <c r="AF56" i="28"/>
  <c r="AC56" i="28"/>
  <c r="AD56" i="28" s="1"/>
  <c r="AB56" i="28"/>
  <c r="Y56" i="28"/>
  <c r="AF55" i="28"/>
  <c r="AD55" i="28"/>
  <c r="AC55" i="28"/>
  <c r="AB55" i="28"/>
  <c r="Y55" i="28"/>
  <c r="AF54" i="28"/>
  <c r="AC54" i="28"/>
  <c r="AD54" i="28" s="1"/>
  <c r="Z54" i="28"/>
  <c r="AB54" i="28" s="1"/>
  <c r="Y54" i="28"/>
  <c r="AF53" i="28"/>
  <c r="AC53" i="28"/>
  <c r="AD53" i="28" s="1"/>
  <c r="AB53" i="28"/>
  <c r="Y53" i="28"/>
  <c r="AF52" i="28"/>
  <c r="AC52" i="28"/>
  <c r="AD52" i="28" s="1"/>
  <c r="Z52" i="28"/>
  <c r="AB52" i="28" s="1"/>
  <c r="Y52" i="28"/>
  <c r="AF51" i="28"/>
  <c r="AC51" i="28"/>
  <c r="AD51" i="28" s="1"/>
  <c r="Z51" i="28"/>
  <c r="AB51" i="28" s="1"/>
  <c r="Y51" i="28"/>
  <c r="AF50" i="28"/>
  <c r="AC50" i="28"/>
  <c r="AD50" i="28" s="1"/>
  <c r="AB50" i="28"/>
  <c r="Y50" i="28"/>
  <c r="AF49" i="28"/>
  <c r="AD49" i="28"/>
  <c r="AC49" i="28"/>
  <c r="AB49" i="28"/>
  <c r="Y49" i="28"/>
  <c r="AF48" i="28"/>
  <c r="AD48" i="28"/>
  <c r="AC48" i="28"/>
  <c r="AB48" i="28"/>
  <c r="Y48" i="28"/>
  <c r="AF47" i="28"/>
  <c r="AC47" i="28"/>
  <c r="AD47" i="28" s="1"/>
  <c r="AB47" i="28"/>
  <c r="Y47" i="28"/>
  <c r="AF46" i="28"/>
  <c r="AD46" i="28"/>
  <c r="AC46" i="28"/>
  <c r="AB46" i="28"/>
  <c r="Y46" i="28"/>
  <c r="AF45" i="28"/>
  <c r="AC45" i="28"/>
  <c r="AD45" i="28" s="1"/>
  <c r="Z45" i="28"/>
  <c r="AB45" i="28" s="1"/>
  <c r="Y45" i="28"/>
  <c r="AF44" i="28"/>
  <c r="AD44" i="28"/>
  <c r="AC44" i="28"/>
  <c r="AB44" i="28"/>
  <c r="Y44" i="28"/>
  <c r="AF43" i="28"/>
  <c r="AD43" i="28"/>
  <c r="AC43" i="28"/>
  <c r="AB43" i="28"/>
  <c r="Y43" i="28"/>
  <c r="AF42" i="28"/>
  <c r="AC42" i="28"/>
  <c r="AD42" i="28" s="1"/>
  <c r="AB42" i="28"/>
  <c r="Y42" i="28"/>
  <c r="AF41" i="28"/>
  <c r="AD41" i="28"/>
  <c r="AC41" i="28"/>
  <c r="AB41" i="28"/>
  <c r="Y41" i="28"/>
  <c r="AF40" i="28"/>
  <c r="AD40" i="28"/>
  <c r="AC40" i="28"/>
  <c r="AB40" i="28"/>
  <c r="Y40" i="28"/>
  <c r="AF39" i="28"/>
  <c r="AD39" i="28"/>
  <c r="AC39" i="28"/>
  <c r="AB39" i="28"/>
  <c r="Y39" i="28"/>
  <c r="AF38" i="28"/>
  <c r="AD38" i="28"/>
  <c r="AC38" i="28"/>
  <c r="AB38" i="28"/>
  <c r="Y38" i="28"/>
  <c r="AF37" i="28"/>
  <c r="AD37" i="28"/>
  <c r="AC37" i="28"/>
  <c r="AB37" i="28"/>
  <c r="Y37" i="28"/>
  <c r="AF36" i="28"/>
  <c r="AD36" i="28"/>
  <c r="AC36" i="28"/>
  <c r="AB36" i="28"/>
  <c r="Y36" i="28"/>
  <c r="AF35" i="28"/>
  <c r="AD35" i="28"/>
  <c r="AC35" i="28"/>
  <c r="AB35" i="28"/>
  <c r="Y35" i="28"/>
  <c r="AF34" i="28"/>
  <c r="AC34" i="28"/>
  <c r="AD34" i="28" s="1"/>
  <c r="AB34" i="28"/>
  <c r="Y34" i="28"/>
  <c r="AF33" i="28"/>
  <c r="AD33" i="28"/>
  <c r="AC33" i="28"/>
  <c r="AB33" i="28"/>
  <c r="Y33" i="28"/>
  <c r="AF32" i="28"/>
  <c r="AD32" i="28"/>
  <c r="AC32" i="28"/>
  <c r="AB32" i="28"/>
  <c r="Y32" i="28"/>
  <c r="AF31" i="28"/>
  <c r="AD31" i="28"/>
  <c r="AC31" i="28"/>
  <c r="AB31" i="28"/>
  <c r="Y31" i="28"/>
  <c r="AF30" i="28"/>
  <c r="AD30" i="28"/>
  <c r="AC30" i="28"/>
  <c r="AB30" i="28"/>
  <c r="Y30" i="28"/>
  <c r="AF29" i="28"/>
  <c r="AD29" i="28"/>
  <c r="AC29" i="28"/>
  <c r="AB29" i="28"/>
  <c r="Y29" i="28"/>
  <c r="AF28" i="28"/>
  <c r="AC28" i="28"/>
  <c r="AD28" i="28" s="1"/>
  <c r="AB28" i="28"/>
  <c r="Y28" i="28"/>
  <c r="AF27" i="28"/>
  <c r="AD27" i="28"/>
  <c r="AC27" i="28"/>
  <c r="AB27" i="28"/>
  <c r="Y27" i="28"/>
  <c r="AF26" i="28"/>
  <c r="AC26" i="28"/>
  <c r="AD26" i="28" s="1"/>
  <c r="AB26" i="28"/>
  <c r="Y26" i="28"/>
  <c r="AF25" i="28"/>
  <c r="AD25" i="28"/>
  <c r="AC25" i="28"/>
  <c r="AB25" i="28"/>
  <c r="Y25" i="28"/>
  <c r="AF24" i="28"/>
  <c r="AC24" i="28"/>
  <c r="AD24" i="28" s="1"/>
  <c r="AB24" i="28"/>
  <c r="Y24" i="28"/>
  <c r="AF23" i="28"/>
  <c r="AD23" i="28"/>
  <c r="AC23" i="28"/>
  <c r="AB23" i="28"/>
  <c r="Y23" i="28"/>
  <c r="AF22" i="28"/>
  <c r="AC22" i="28"/>
  <c r="AD22" i="28" s="1"/>
  <c r="Z22" i="28"/>
  <c r="AB22" i="28" s="1"/>
  <c r="Y22" i="28"/>
  <c r="AF21" i="28"/>
  <c r="AD21" i="28"/>
  <c r="AC21" i="28"/>
  <c r="AB21" i="28"/>
  <c r="Y21" i="28"/>
  <c r="AF20" i="28"/>
  <c r="AD20" i="28"/>
  <c r="AC20" i="28"/>
  <c r="AB20" i="28"/>
  <c r="Y20" i="28"/>
  <c r="AF19" i="28"/>
  <c r="AC19" i="28"/>
  <c r="AD19" i="28" s="1"/>
  <c r="AB19" i="28"/>
  <c r="Y19" i="28"/>
  <c r="AF18" i="28"/>
  <c r="AD18" i="28"/>
  <c r="AC18" i="28"/>
  <c r="AB18" i="28"/>
  <c r="Y18" i="28"/>
  <c r="AF17" i="28"/>
  <c r="AC17" i="28"/>
  <c r="AD17" i="28" s="1"/>
  <c r="AB17" i="28"/>
  <c r="Y17" i="28"/>
  <c r="AF16" i="28"/>
  <c r="AD16" i="28"/>
  <c r="AC16" i="28"/>
  <c r="AB16" i="28"/>
  <c r="Y16" i="28"/>
  <c r="AF15" i="28"/>
  <c r="AC15" i="28"/>
  <c r="AD15" i="28" s="1"/>
  <c r="AB15" i="28"/>
  <c r="Y15" i="28"/>
  <c r="AF14" i="28"/>
  <c r="AD14" i="28"/>
  <c r="AC14" i="28"/>
  <c r="AB14" i="28"/>
  <c r="Y14" i="28"/>
  <c r="AF13" i="28"/>
  <c r="AC13" i="28"/>
  <c r="AD13" i="28" s="1"/>
  <c r="AB13" i="28"/>
  <c r="Y13" i="28"/>
  <c r="AF12" i="28"/>
  <c r="AD12" i="28"/>
  <c r="AC12" i="28"/>
  <c r="AB12" i="28"/>
  <c r="Y12" i="28"/>
  <c r="AF11" i="28"/>
  <c r="AC11" i="28"/>
  <c r="AD11" i="28" s="1"/>
  <c r="Z11" i="28"/>
  <c r="AB11" i="28" s="1"/>
  <c r="Y11" i="28"/>
  <c r="AF10" i="28"/>
  <c r="AD10" i="28"/>
  <c r="AC10" i="28"/>
  <c r="AB10" i="28"/>
  <c r="Y10" i="28"/>
  <c r="AF9" i="28"/>
  <c r="AD9" i="28"/>
  <c r="AC9" i="28"/>
  <c r="AB9" i="28"/>
  <c r="Y9" i="28"/>
  <c r="AF8" i="28"/>
  <c r="AC8" i="28"/>
  <c r="AD8" i="28" s="1"/>
  <c r="AB8" i="28"/>
  <c r="Y8" i="28"/>
  <c r="AF7" i="28"/>
  <c r="AD7" i="28"/>
  <c r="AC7" i="28"/>
  <c r="AB7" i="28"/>
  <c r="Y7" i="28"/>
  <c r="AD6" i="32" l="1"/>
  <c r="AD5" i="32"/>
  <c r="AA6" i="31"/>
  <c r="AA5" i="31"/>
  <c r="W6" i="30"/>
  <c r="X6" i="30" s="1"/>
  <c r="Y6" i="30" s="1"/>
  <c r="Z6" i="30" s="1"/>
  <c r="Y4" i="30"/>
  <c r="Q6" i="29"/>
  <c r="R6" i="29" s="1"/>
  <c r="Q5" i="29"/>
  <c r="X103" i="28"/>
  <c r="Y103" i="28" s="1"/>
  <c r="W103" i="28"/>
  <c r="V103" i="28"/>
  <c r="T103" i="28"/>
  <c r="U103" i="28" s="1"/>
  <c r="P103" i="28"/>
  <c r="Q103" i="28" s="1"/>
  <c r="O103" i="28"/>
  <c r="M103" i="28"/>
  <c r="L103" i="28"/>
  <c r="K103" i="28"/>
  <c r="N103" i="28" s="1"/>
  <c r="H103" i="28"/>
  <c r="S102" i="28"/>
  <c r="R102" i="28"/>
  <c r="Q102" i="28"/>
  <c r="N102" i="28"/>
  <c r="S101" i="28"/>
  <c r="R101" i="28"/>
  <c r="Q101" i="28"/>
  <c r="N101" i="28"/>
  <c r="R100" i="28"/>
  <c r="S100" i="28" s="1"/>
  <c r="Q100" i="28"/>
  <c r="N100" i="28"/>
  <c r="R99" i="28"/>
  <c r="N99" i="28"/>
  <c r="R98" i="28"/>
  <c r="S98" i="28" s="1"/>
  <c r="Q98" i="28"/>
  <c r="N98" i="28"/>
  <c r="S97" i="28"/>
  <c r="R97" i="28"/>
  <c r="Q97" i="28"/>
  <c r="N97" i="28"/>
  <c r="R96" i="28"/>
  <c r="S96" i="28" s="1"/>
  <c r="Q96" i="28"/>
  <c r="N96" i="28"/>
  <c r="R95" i="28"/>
  <c r="N95" i="28"/>
  <c r="R94" i="28"/>
  <c r="S94" i="28" s="1"/>
  <c r="Q94" i="28"/>
  <c r="N94" i="28"/>
  <c r="R93" i="28"/>
  <c r="N93" i="28"/>
  <c r="S92" i="28"/>
  <c r="R92" i="28"/>
  <c r="Q92" i="28"/>
  <c r="N92" i="28"/>
  <c r="R91" i="28"/>
  <c r="N91" i="28"/>
  <c r="S90" i="28"/>
  <c r="R90" i="28"/>
  <c r="Q90" i="28"/>
  <c r="N90" i="28"/>
  <c r="R89" i="28"/>
  <c r="S89" i="28" s="1"/>
  <c r="Q89" i="28"/>
  <c r="N89" i="28"/>
  <c r="S88" i="28"/>
  <c r="R88" i="28"/>
  <c r="Q88" i="28"/>
  <c r="N88" i="28"/>
  <c r="R87" i="28"/>
  <c r="S87" i="28" s="1"/>
  <c r="Q87" i="28"/>
  <c r="N87" i="28"/>
  <c r="R86" i="28"/>
  <c r="N86" i="28"/>
  <c r="R85" i="28"/>
  <c r="N85" i="28"/>
  <c r="R84" i="28"/>
  <c r="S84" i="28" s="1"/>
  <c r="Q84" i="28"/>
  <c r="N84" i="28"/>
  <c r="S83" i="28"/>
  <c r="R83" i="28"/>
  <c r="Q83" i="28"/>
  <c r="N83" i="28"/>
  <c r="R82" i="28"/>
  <c r="S82" i="28" s="1"/>
  <c r="Q82" i="28"/>
  <c r="N82" i="28"/>
  <c r="S81" i="28"/>
  <c r="R81" i="28"/>
  <c r="Q81" i="28"/>
  <c r="N81" i="28"/>
  <c r="R80" i="28"/>
  <c r="N80" i="28"/>
  <c r="R79" i="28"/>
  <c r="S78" i="28"/>
  <c r="R78" i="28"/>
  <c r="Q78" i="28"/>
  <c r="N78" i="28"/>
  <c r="R77" i="28"/>
  <c r="N77" i="28"/>
  <c r="R76" i="28"/>
  <c r="N76" i="28"/>
  <c r="S75" i="28"/>
  <c r="R75" i="28"/>
  <c r="Q75" i="28"/>
  <c r="N75" i="28"/>
  <c r="S74" i="28"/>
  <c r="R74" i="28"/>
  <c r="Q74" i="28"/>
  <c r="N74" i="28"/>
  <c r="S73" i="28"/>
  <c r="R73" i="28"/>
  <c r="Q73" i="28"/>
  <c r="N73" i="28"/>
  <c r="S72" i="28"/>
  <c r="R72" i="28"/>
  <c r="Q72" i="28"/>
  <c r="N72" i="28"/>
  <c r="R71" i="28"/>
  <c r="S71" i="28" s="1"/>
  <c r="Q71" i="28"/>
  <c r="N71" i="28"/>
  <c r="S70" i="28"/>
  <c r="R70" i="28"/>
  <c r="Q70" i="28"/>
  <c r="N70" i="28"/>
  <c r="R69" i="28"/>
  <c r="N69" i="28"/>
  <c r="S68" i="28"/>
  <c r="R68" i="28"/>
  <c r="Q68" i="28"/>
  <c r="N68" i="28"/>
  <c r="R67" i="28"/>
  <c r="S67" i="28" s="1"/>
  <c r="Q67" i="28"/>
  <c r="N67" i="28"/>
  <c r="S66" i="28"/>
  <c r="R66" i="28"/>
  <c r="Q66" i="28"/>
  <c r="N66" i="28"/>
  <c r="R65" i="28"/>
  <c r="S65" i="28" s="1"/>
  <c r="Q65" i="28"/>
  <c r="N65" i="28"/>
  <c r="S64" i="28"/>
  <c r="R64" i="28"/>
  <c r="Q64" i="28"/>
  <c r="N64" i="28"/>
  <c r="R63" i="28"/>
  <c r="N63" i="28"/>
  <c r="R62" i="28"/>
  <c r="S61" i="28"/>
  <c r="R61" i="28"/>
  <c r="Q61" i="28"/>
  <c r="N61" i="28"/>
  <c r="R60" i="28"/>
  <c r="S60" i="28" s="1"/>
  <c r="Q60" i="28"/>
  <c r="N60" i="28"/>
  <c r="S59" i="28"/>
  <c r="R59" i="28"/>
  <c r="Q59" i="28"/>
  <c r="N59" i="28"/>
  <c r="R58" i="28"/>
  <c r="S58" i="28" s="1"/>
  <c r="Q58" i="28"/>
  <c r="N58" i="28"/>
  <c r="S57" i="28"/>
  <c r="R57" i="28"/>
  <c r="Q57" i="28"/>
  <c r="N57" i="28"/>
  <c r="R56" i="28"/>
  <c r="S56" i="28" s="1"/>
  <c r="Q56" i="28"/>
  <c r="N56" i="28"/>
  <c r="S55" i="28"/>
  <c r="R55" i="28"/>
  <c r="Q55" i="28"/>
  <c r="N55" i="28"/>
  <c r="S54" i="28"/>
  <c r="R54" i="28"/>
  <c r="Q54" i="28"/>
  <c r="N54" i="28"/>
  <c r="R53" i="28"/>
  <c r="S53" i="28" s="1"/>
  <c r="Q53" i="28"/>
  <c r="N53" i="28"/>
  <c r="R52" i="28"/>
  <c r="S52" i="28" s="1"/>
  <c r="Q52" i="28"/>
  <c r="N52" i="28"/>
  <c r="R51" i="28"/>
  <c r="S51" i="28" s="1"/>
  <c r="Q51" i="28"/>
  <c r="N51" i="28"/>
  <c r="S50" i="28"/>
  <c r="R50" i="28"/>
  <c r="Q50" i="28"/>
  <c r="N50" i="28"/>
  <c r="R49" i="28"/>
  <c r="N49" i="28"/>
  <c r="S48" i="28"/>
  <c r="R48" i="28"/>
  <c r="Q48" i="28"/>
  <c r="N48" i="28"/>
  <c r="S47" i="28"/>
  <c r="R47" i="28"/>
  <c r="Q47" i="28"/>
  <c r="N47" i="28"/>
  <c r="R46" i="28"/>
  <c r="N46" i="28"/>
  <c r="R45" i="28"/>
  <c r="S45" i="28" s="1"/>
  <c r="Q45" i="28"/>
  <c r="N45" i="28"/>
  <c r="R44" i="28"/>
  <c r="N44" i="28"/>
  <c r="R43" i="28"/>
  <c r="S43" i="28" s="1"/>
  <c r="Q43" i="28"/>
  <c r="N43" i="28"/>
  <c r="S42" i="28"/>
  <c r="R42" i="28"/>
  <c r="Q42" i="28"/>
  <c r="N42" i="28"/>
  <c r="R41" i="28"/>
  <c r="N41" i="28"/>
  <c r="S40" i="28"/>
  <c r="R40" i="28"/>
  <c r="Q40" i="28"/>
  <c r="N40" i="28"/>
  <c r="R39" i="28"/>
  <c r="N39" i="28"/>
  <c r="S38" i="28"/>
  <c r="R38" i="28"/>
  <c r="Q38" i="28"/>
  <c r="N38" i="28"/>
  <c r="R37" i="28"/>
  <c r="S37" i="28" s="1"/>
  <c r="Q37" i="28"/>
  <c r="N37" i="28"/>
  <c r="S36" i="28"/>
  <c r="R36" i="28"/>
  <c r="Q36" i="28"/>
  <c r="N36" i="28"/>
  <c r="S35" i="28"/>
  <c r="R35" i="28"/>
  <c r="Q35" i="28"/>
  <c r="N35" i="28"/>
  <c r="S34" i="28"/>
  <c r="R34" i="28"/>
  <c r="Q34" i="28"/>
  <c r="N34" i="28"/>
  <c r="R33" i="28"/>
  <c r="S33" i="28" s="1"/>
  <c r="Q33" i="28"/>
  <c r="N33" i="28"/>
  <c r="S32" i="28"/>
  <c r="R32" i="28"/>
  <c r="Q32" i="28"/>
  <c r="N32" i="28"/>
  <c r="S31" i="28"/>
  <c r="R31" i="28"/>
  <c r="Q31" i="28"/>
  <c r="N31" i="28"/>
  <c r="R30" i="28"/>
  <c r="R29" i="28"/>
  <c r="S29" i="28" s="1"/>
  <c r="Q29" i="28"/>
  <c r="N29" i="28"/>
  <c r="R28" i="28"/>
  <c r="N28" i="28"/>
  <c r="R27" i="28"/>
  <c r="S27" i="28" s="1"/>
  <c r="Q27" i="28"/>
  <c r="N27" i="28"/>
  <c r="S26" i="28"/>
  <c r="R26" i="28"/>
  <c r="Q26" i="28"/>
  <c r="N26" i="28"/>
  <c r="R25" i="28"/>
  <c r="S25" i="28" s="1"/>
  <c r="Q25" i="28"/>
  <c r="N25" i="28"/>
  <c r="S24" i="28"/>
  <c r="R24" i="28"/>
  <c r="Q24" i="28"/>
  <c r="N24" i="28"/>
  <c r="R23" i="28"/>
  <c r="N23" i="28"/>
  <c r="R22" i="28"/>
  <c r="S22" i="28" s="1"/>
  <c r="Q22" i="28"/>
  <c r="N22" i="28"/>
  <c r="S21" i="28"/>
  <c r="R21" i="28"/>
  <c r="Q21" i="28"/>
  <c r="N21" i="28"/>
  <c r="R20" i="28"/>
  <c r="N20" i="28"/>
  <c r="S19" i="28"/>
  <c r="R19" i="28"/>
  <c r="Q19" i="28"/>
  <c r="N19" i="28"/>
  <c r="R18" i="28"/>
  <c r="S18" i="28" s="1"/>
  <c r="Q18" i="28"/>
  <c r="N18" i="28"/>
  <c r="S17" i="28"/>
  <c r="R17" i="28"/>
  <c r="Q17" i="28"/>
  <c r="N17" i="28"/>
  <c r="R16" i="28"/>
  <c r="S16" i="28" s="1"/>
  <c r="Q16" i="28"/>
  <c r="N16" i="28"/>
  <c r="S15" i="28"/>
  <c r="R15" i="28"/>
  <c r="Q15" i="28"/>
  <c r="N15" i="28"/>
  <c r="R14" i="28"/>
  <c r="R13" i="28"/>
  <c r="S13" i="28" s="1"/>
  <c r="Q13" i="28"/>
  <c r="N13" i="28"/>
  <c r="AC103" i="28"/>
  <c r="S12" i="28"/>
  <c r="R12" i="28"/>
  <c r="Q12" i="28"/>
  <c r="N12" i="28"/>
  <c r="S11" i="28"/>
  <c r="R11" i="28"/>
  <c r="Q11" i="28"/>
  <c r="N11" i="28"/>
  <c r="R10" i="28"/>
  <c r="S10" i="28" s="1"/>
  <c r="Q10" i="28"/>
  <c r="N10" i="28"/>
  <c r="S9" i="28"/>
  <c r="R9" i="28"/>
  <c r="Q9" i="28"/>
  <c r="N9" i="28"/>
  <c r="R8" i="28"/>
  <c r="Q8" i="28"/>
  <c r="N8" i="28"/>
  <c r="N7" i="28"/>
  <c r="C6" i="28"/>
  <c r="D6" i="28" s="1"/>
  <c r="E6" i="28" s="1"/>
  <c r="F6" i="28" s="1"/>
  <c r="G6" i="28" s="1"/>
  <c r="H6" i="28" s="1"/>
  <c r="I6" i="28" s="1"/>
  <c r="J6" i="28" s="1"/>
  <c r="K6" i="28" s="1"/>
  <c r="B6" i="28"/>
  <c r="AF5" i="31" l="1"/>
  <c r="AB5" i="31"/>
  <c r="AB6" i="31"/>
  <c r="AC6" i="31" s="1"/>
  <c r="AA6" i="30"/>
  <c r="AA5" i="30"/>
  <c r="S6" i="29"/>
  <c r="T6" i="29" s="1"/>
  <c r="S5" i="29"/>
  <c r="L6" i="28"/>
  <c r="M6" i="28" s="1"/>
  <c r="N6" i="28" s="1"/>
  <c r="O6" i="28" s="1"/>
  <c r="P6" i="28" s="1"/>
  <c r="N4" i="28"/>
  <c r="Z103" i="28"/>
  <c r="R103" i="28"/>
  <c r="S103" i="28" s="1"/>
  <c r="S8" i="28"/>
  <c r="AE103" i="28"/>
  <c r="AA103" i="28"/>
  <c r="AF102" i="27"/>
  <c r="AE102" i="27"/>
  <c r="AD102" i="27"/>
  <c r="AB102" i="27"/>
  <c r="Y102" i="27"/>
  <c r="AB101" i="27"/>
  <c r="AA101" i="27"/>
  <c r="AE101" i="27" s="1"/>
  <c r="Y101" i="27"/>
  <c r="AE100" i="27"/>
  <c r="AF100" i="27" s="1"/>
  <c r="AD100" i="27"/>
  <c r="AB100" i="27"/>
  <c r="Y100" i="27"/>
  <c r="AF99" i="27"/>
  <c r="AE99" i="27"/>
  <c r="AD99" i="27"/>
  <c r="AB99" i="27"/>
  <c r="Y99" i="27"/>
  <c r="AF98" i="27"/>
  <c r="AE98" i="27"/>
  <c r="AD98" i="27"/>
  <c r="AB98" i="27"/>
  <c r="Y98" i="27"/>
  <c r="AF97" i="27"/>
  <c r="AE97" i="27"/>
  <c r="AD97" i="27"/>
  <c r="AB97" i="27"/>
  <c r="Y97" i="27"/>
  <c r="AF96" i="27"/>
  <c r="AE96" i="27"/>
  <c r="AD96" i="27"/>
  <c r="AB96" i="27"/>
  <c r="Y96" i="27"/>
  <c r="AF95" i="27"/>
  <c r="AE95" i="27"/>
  <c r="AD95" i="27"/>
  <c r="AB95" i="27"/>
  <c r="Y95" i="27"/>
  <c r="AE94" i="27"/>
  <c r="AF94" i="27" s="1"/>
  <c r="AD94" i="27"/>
  <c r="AB94" i="27"/>
  <c r="Y94" i="27"/>
  <c r="AF93" i="27"/>
  <c r="AE93" i="27"/>
  <c r="AD93" i="27"/>
  <c r="AB93" i="27"/>
  <c r="Y93" i="27"/>
  <c r="AC92" i="27"/>
  <c r="AE92" i="27" s="1"/>
  <c r="AF92" i="27" s="1"/>
  <c r="AB92" i="27"/>
  <c r="Y92" i="27"/>
  <c r="AC91" i="27"/>
  <c r="AE91" i="27" s="1"/>
  <c r="AF91" i="27" s="1"/>
  <c r="AB91" i="27"/>
  <c r="Y91" i="27"/>
  <c r="AB90" i="27"/>
  <c r="AA90" i="27"/>
  <c r="AE90" i="27" s="1"/>
  <c r="Y90" i="27"/>
  <c r="AE89" i="27"/>
  <c r="AF89" i="27" s="1"/>
  <c r="AD89" i="27"/>
  <c r="AB89" i="27"/>
  <c r="Y89" i="27"/>
  <c r="AF88" i="27"/>
  <c r="AE88" i="27"/>
  <c r="AD88" i="27"/>
  <c r="AB88" i="27"/>
  <c r="Y88" i="27"/>
  <c r="AE87" i="27"/>
  <c r="AF87" i="27" s="1"/>
  <c r="AD87" i="27"/>
  <c r="AB87" i="27"/>
  <c r="Y87" i="27"/>
  <c r="AF86" i="27"/>
  <c r="AE86" i="27"/>
  <c r="AD86" i="27"/>
  <c r="AB86" i="27"/>
  <c r="Y86" i="27"/>
  <c r="AF85" i="27"/>
  <c r="AE85" i="27"/>
  <c r="AD85" i="27"/>
  <c r="AB85" i="27"/>
  <c r="Y85" i="27"/>
  <c r="AA84" i="27"/>
  <c r="Y84" i="27"/>
  <c r="AF83" i="27"/>
  <c r="AE83" i="27"/>
  <c r="AD83" i="27"/>
  <c r="AB83" i="27"/>
  <c r="Y83" i="27"/>
  <c r="AF82" i="27"/>
  <c r="AE82" i="27"/>
  <c r="AD82" i="27"/>
  <c r="AB82" i="27"/>
  <c r="Y82" i="27"/>
  <c r="AE81" i="27"/>
  <c r="AF81" i="27" s="1"/>
  <c r="AD81" i="27"/>
  <c r="AB81" i="27"/>
  <c r="Y81" i="27"/>
  <c r="AF80" i="27"/>
  <c r="AE80" i="27"/>
  <c r="AD80" i="27"/>
  <c r="AB80" i="27"/>
  <c r="Y80" i="27"/>
  <c r="AF79" i="27"/>
  <c r="AE79" i="27"/>
  <c r="AD79" i="27"/>
  <c r="AB79" i="27"/>
  <c r="Y79" i="27"/>
  <c r="AF78" i="27"/>
  <c r="AE78" i="27"/>
  <c r="AD78" i="27"/>
  <c r="AB78" i="27"/>
  <c r="Y78" i="27"/>
  <c r="AF77" i="27"/>
  <c r="AE77" i="27"/>
  <c r="AD77" i="27"/>
  <c r="AB77" i="27"/>
  <c r="Y77" i="27"/>
  <c r="AF76" i="27"/>
  <c r="AE76" i="27"/>
  <c r="AD76" i="27"/>
  <c r="Z76" i="27"/>
  <c r="AB76" i="27" s="1"/>
  <c r="Y76" i="27"/>
  <c r="AF75" i="27"/>
  <c r="AE75" i="27"/>
  <c r="AD75" i="27"/>
  <c r="AB75" i="27"/>
  <c r="Y75" i="27"/>
  <c r="AE74" i="27"/>
  <c r="AB74" i="27"/>
  <c r="AA74" i="27"/>
  <c r="AF74" i="27" s="1"/>
  <c r="Y74" i="27"/>
  <c r="AE73" i="27"/>
  <c r="AF73" i="27" s="1"/>
  <c r="AD73" i="27"/>
  <c r="AB73" i="27"/>
  <c r="Z73" i="27"/>
  <c r="Y73" i="27"/>
  <c r="AC72" i="27"/>
  <c r="AD72" i="27" s="1"/>
  <c r="AB72" i="27"/>
  <c r="Y72" i="27"/>
  <c r="AE71" i="27"/>
  <c r="AF71" i="27" s="1"/>
  <c r="AD71" i="27"/>
  <c r="AB71" i="27"/>
  <c r="Y71" i="27"/>
  <c r="AF70" i="27"/>
  <c r="AE70" i="27"/>
  <c r="AD70" i="27"/>
  <c r="AB70" i="27"/>
  <c r="Y70" i="27"/>
  <c r="AF69" i="27"/>
  <c r="AE69" i="27"/>
  <c r="AD69" i="27"/>
  <c r="AB69" i="27"/>
  <c r="Y69" i="27"/>
  <c r="AF68" i="27"/>
  <c r="AE68" i="27"/>
  <c r="AD68" i="27"/>
  <c r="AB68" i="27"/>
  <c r="Y68" i="27"/>
  <c r="AF67" i="27"/>
  <c r="AE67" i="27"/>
  <c r="AD67" i="27"/>
  <c r="AB67" i="27"/>
  <c r="Y67" i="27"/>
  <c r="AF66" i="27"/>
  <c r="AE66" i="27"/>
  <c r="AD66" i="27"/>
  <c r="AB66" i="27"/>
  <c r="Y66" i="27"/>
  <c r="AF65" i="27"/>
  <c r="AD65" i="27"/>
  <c r="AC65" i="27"/>
  <c r="AB65" i="27"/>
  <c r="Y65" i="27"/>
  <c r="AF64" i="27"/>
  <c r="AE64" i="27"/>
  <c r="AD64" i="27"/>
  <c r="AB64" i="27"/>
  <c r="Y64" i="27"/>
  <c r="AE63" i="27"/>
  <c r="AF63" i="27" s="1"/>
  <c r="AD63" i="27"/>
  <c r="AB63" i="27"/>
  <c r="Z63" i="27"/>
  <c r="Y63" i="27"/>
  <c r="AF62" i="27"/>
  <c r="AE62" i="27"/>
  <c r="AD62" i="27"/>
  <c r="AB62" i="27"/>
  <c r="Y62" i="27"/>
  <c r="AF61" i="27"/>
  <c r="AE61" i="27"/>
  <c r="AD61" i="27"/>
  <c r="Z61" i="27"/>
  <c r="AB61" i="27" s="1"/>
  <c r="Y61" i="27"/>
  <c r="AF60" i="27"/>
  <c r="AE60" i="27"/>
  <c r="AD60" i="27"/>
  <c r="AB60" i="27"/>
  <c r="Y60" i="27"/>
  <c r="AE59" i="27"/>
  <c r="AF59" i="27" s="1"/>
  <c r="AD59" i="27"/>
  <c r="AB59" i="27"/>
  <c r="Y59" i="27"/>
  <c r="AF58" i="27"/>
  <c r="AE58" i="27"/>
  <c r="AD58" i="27"/>
  <c r="AB58" i="27"/>
  <c r="Y58" i="27"/>
  <c r="AE57" i="27"/>
  <c r="AF57" i="27" s="1"/>
  <c r="AD57" i="27"/>
  <c r="AB57" i="27"/>
  <c r="Y57" i="27"/>
  <c r="AF56" i="27"/>
  <c r="AE56" i="27"/>
  <c r="AD56" i="27"/>
  <c r="AB56" i="27"/>
  <c r="Y56" i="27"/>
  <c r="AF55" i="27"/>
  <c r="AE55" i="27"/>
  <c r="AD55" i="27"/>
  <c r="AB55" i="27"/>
  <c r="Y55" i="27"/>
  <c r="AF54" i="27"/>
  <c r="AE54" i="27"/>
  <c r="AD54" i="27"/>
  <c r="Z54" i="27"/>
  <c r="AB54" i="27" s="1"/>
  <c r="Y54" i="27"/>
  <c r="AF53" i="27"/>
  <c r="AE53" i="27"/>
  <c r="AD53" i="27"/>
  <c r="AB53" i="27"/>
  <c r="Y53" i="27"/>
  <c r="AE52" i="27"/>
  <c r="AF52" i="27" s="1"/>
  <c r="AD52" i="27"/>
  <c r="AB52" i="27"/>
  <c r="Z52" i="27"/>
  <c r="Y52" i="27"/>
  <c r="AE51" i="27"/>
  <c r="AF51" i="27" s="1"/>
  <c r="AD51" i="27"/>
  <c r="AB51" i="27"/>
  <c r="Z51" i="27"/>
  <c r="Y51" i="27"/>
  <c r="AE50" i="27"/>
  <c r="AF50" i="27" s="1"/>
  <c r="AD50" i="27"/>
  <c r="AB50" i="27"/>
  <c r="Y50" i="27"/>
  <c r="AF49" i="27"/>
  <c r="AE49" i="27"/>
  <c r="AD49" i="27"/>
  <c r="AB49" i="27"/>
  <c r="Y49" i="27"/>
  <c r="AE48" i="27"/>
  <c r="AF48" i="27" s="1"/>
  <c r="AD48" i="27"/>
  <c r="AB48" i="27"/>
  <c r="Y48" i="27"/>
  <c r="AD47" i="27"/>
  <c r="AC47" i="27"/>
  <c r="AE47" i="27" s="1"/>
  <c r="AF47" i="27" s="1"/>
  <c r="AB47" i="27"/>
  <c r="Y47" i="27"/>
  <c r="AF46" i="27"/>
  <c r="AE46" i="27"/>
  <c r="AD46" i="27"/>
  <c r="AB46" i="27"/>
  <c r="Y46" i="27"/>
  <c r="AE45" i="27"/>
  <c r="AF45" i="27" s="1"/>
  <c r="AD45" i="27"/>
  <c r="AB45" i="27"/>
  <c r="Z45" i="27"/>
  <c r="Y45" i="27"/>
  <c r="AF44" i="27"/>
  <c r="AE44" i="27"/>
  <c r="AD44" i="27"/>
  <c r="AB44" i="27"/>
  <c r="Y44" i="27"/>
  <c r="AF43" i="27"/>
  <c r="AE43" i="27"/>
  <c r="AD43" i="27"/>
  <c r="AB43" i="27"/>
  <c r="Y43" i="27"/>
  <c r="AF42" i="27"/>
  <c r="AD42" i="27"/>
  <c r="AC42" i="27"/>
  <c r="AB42" i="27"/>
  <c r="Y42" i="27"/>
  <c r="AF41" i="27"/>
  <c r="AE41" i="27"/>
  <c r="AD41" i="27"/>
  <c r="AB41" i="27"/>
  <c r="Y41" i="27"/>
  <c r="AF40" i="27"/>
  <c r="AE40" i="27"/>
  <c r="AD40" i="27"/>
  <c r="AB40" i="27"/>
  <c r="Y40" i="27"/>
  <c r="AF39" i="27"/>
  <c r="AE39" i="27"/>
  <c r="AD39" i="27"/>
  <c r="AB39" i="27"/>
  <c r="Y39" i="27"/>
  <c r="AF38" i="27"/>
  <c r="AE38" i="27"/>
  <c r="AD38" i="27"/>
  <c r="AB38" i="27"/>
  <c r="Y38" i="27"/>
  <c r="AF37" i="27"/>
  <c r="AE37" i="27"/>
  <c r="AD37" i="27"/>
  <c r="AB37" i="27"/>
  <c r="Y37" i="27"/>
  <c r="AF36" i="27"/>
  <c r="AE36" i="27"/>
  <c r="AD36" i="27"/>
  <c r="AB36" i="27"/>
  <c r="Y36" i="27"/>
  <c r="AD35" i="27"/>
  <c r="AC35" i="27"/>
  <c r="AE35" i="27" s="1"/>
  <c r="AF35" i="27" s="1"/>
  <c r="AB35" i="27"/>
  <c r="Y35" i="27"/>
  <c r="AD34" i="27"/>
  <c r="AC34" i="27"/>
  <c r="AE34" i="27" s="1"/>
  <c r="AF34" i="27" s="1"/>
  <c r="AB34" i="27"/>
  <c r="Y34" i="27"/>
  <c r="AF33" i="27"/>
  <c r="AE33" i="27"/>
  <c r="AD33" i="27"/>
  <c r="AB33" i="27"/>
  <c r="Y33" i="27"/>
  <c r="AF32" i="27"/>
  <c r="AE32" i="27"/>
  <c r="AD32" i="27"/>
  <c r="AB32" i="27"/>
  <c r="Y32" i="27"/>
  <c r="AA31" i="27"/>
  <c r="AE31" i="27" s="1"/>
  <c r="Y31" i="27"/>
  <c r="AF30" i="27"/>
  <c r="AE30" i="27"/>
  <c r="AD30" i="27"/>
  <c r="AB30" i="27"/>
  <c r="Y30" i="27"/>
  <c r="AE29" i="27"/>
  <c r="AF29" i="27" s="1"/>
  <c r="AD29" i="27"/>
  <c r="AB29" i="27"/>
  <c r="Y29" i="27"/>
  <c r="AF28" i="27"/>
  <c r="AE28" i="27"/>
  <c r="AD28" i="27"/>
  <c r="AB28" i="27"/>
  <c r="Y28" i="27"/>
  <c r="AE27" i="27"/>
  <c r="AF27" i="27" s="1"/>
  <c r="AD27" i="27"/>
  <c r="AB27" i="27"/>
  <c r="Y27" i="27"/>
  <c r="AF26" i="27"/>
  <c r="AE26" i="27"/>
  <c r="AD26" i="27"/>
  <c r="AB26" i="27"/>
  <c r="Y26" i="27"/>
  <c r="AE25" i="27"/>
  <c r="AF25" i="27" s="1"/>
  <c r="AD25" i="27"/>
  <c r="AB25" i="27"/>
  <c r="Y25" i="27"/>
  <c r="AF24" i="27"/>
  <c r="AC24" i="27"/>
  <c r="AD24" i="27" s="1"/>
  <c r="AB24" i="27"/>
  <c r="Y24" i="27"/>
  <c r="AF23" i="27"/>
  <c r="AE23" i="27"/>
  <c r="AD23" i="27"/>
  <c r="AB23" i="27"/>
  <c r="Y23" i="27"/>
  <c r="AF22" i="27"/>
  <c r="AE22" i="27"/>
  <c r="AD22" i="27"/>
  <c r="Z22" i="27"/>
  <c r="AB22" i="27" s="1"/>
  <c r="Y22" i="27"/>
  <c r="AF21" i="27"/>
  <c r="AE21" i="27"/>
  <c r="AD21" i="27"/>
  <c r="AB21" i="27"/>
  <c r="Y21" i="27"/>
  <c r="AF20" i="27"/>
  <c r="AE20" i="27"/>
  <c r="AD20" i="27"/>
  <c r="AB20" i="27"/>
  <c r="Y20" i="27"/>
  <c r="AF19" i="27"/>
  <c r="AE19" i="27"/>
  <c r="AD19" i="27"/>
  <c r="AB19" i="27"/>
  <c r="Y19" i="27"/>
  <c r="AE18" i="27"/>
  <c r="AF18" i="27" s="1"/>
  <c r="AD18" i="27"/>
  <c r="AB18" i="27"/>
  <c r="Y18" i="27"/>
  <c r="AF17" i="27"/>
  <c r="AC17" i="27"/>
  <c r="AD17" i="27" s="1"/>
  <c r="AB17" i="27"/>
  <c r="Y17" i="27"/>
  <c r="AF16" i="27"/>
  <c r="AE16" i="27"/>
  <c r="AD16" i="27"/>
  <c r="AB16" i="27"/>
  <c r="Y16" i="27"/>
  <c r="AF15" i="27"/>
  <c r="AE15" i="27"/>
  <c r="AD15" i="27"/>
  <c r="AB15" i="27"/>
  <c r="Y15" i="27"/>
  <c r="AF14" i="27"/>
  <c r="AE14" i="27"/>
  <c r="AD14" i="27"/>
  <c r="AB14" i="27"/>
  <c r="Y14" i="27"/>
  <c r="AF13" i="27"/>
  <c r="AE13" i="27"/>
  <c r="AD13" i="27"/>
  <c r="AB13" i="27"/>
  <c r="Y13" i="27"/>
  <c r="AF12" i="27"/>
  <c r="AC12" i="27"/>
  <c r="AD12" i="27" s="1"/>
  <c r="AB12" i="27"/>
  <c r="Y12" i="27"/>
  <c r="AE11" i="27"/>
  <c r="AF11" i="27" s="1"/>
  <c r="AD11" i="27"/>
  <c r="AB11" i="27"/>
  <c r="Z11" i="27"/>
  <c r="Y11" i="27"/>
  <c r="AF10" i="27"/>
  <c r="AE10" i="27"/>
  <c r="AD10" i="27"/>
  <c r="AB10" i="27"/>
  <c r="Y10" i="27"/>
  <c r="AF9" i="27"/>
  <c r="AE9" i="27"/>
  <c r="AD9" i="27"/>
  <c r="AB9" i="27"/>
  <c r="Y9" i="27"/>
  <c r="AE8" i="27"/>
  <c r="AF8" i="27" s="1"/>
  <c r="AD8" i="27"/>
  <c r="AB8" i="27"/>
  <c r="Y8" i="27"/>
  <c r="AF7" i="27"/>
  <c r="AE7" i="27"/>
  <c r="AD7" i="27"/>
  <c r="AB7" i="27"/>
  <c r="Y7" i="27"/>
  <c r="X103" i="27"/>
  <c r="Y103" i="27" s="1"/>
  <c r="W103" i="27"/>
  <c r="V103" i="27"/>
  <c r="T103" i="27"/>
  <c r="U103" i="27" s="1"/>
  <c r="P103" i="27"/>
  <c r="Q103" i="27" s="1"/>
  <c r="O103" i="27"/>
  <c r="M103" i="27"/>
  <c r="L103" i="27"/>
  <c r="K103" i="27"/>
  <c r="H103" i="27"/>
  <c r="N103" i="27" s="1"/>
  <c r="R102" i="27"/>
  <c r="S102" i="27" s="1"/>
  <c r="Q102" i="27"/>
  <c r="N102" i="27"/>
  <c r="S101" i="27"/>
  <c r="R101" i="27"/>
  <c r="Q101" i="27"/>
  <c r="N101" i="27"/>
  <c r="S100" i="27"/>
  <c r="R100" i="27"/>
  <c r="Q100" i="27"/>
  <c r="N100" i="27"/>
  <c r="R99" i="27"/>
  <c r="N99" i="27"/>
  <c r="S98" i="27"/>
  <c r="R98" i="27"/>
  <c r="Q98" i="27"/>
  <c r="N98" i="27"/>
  <c r="S97" i="27"/>
  <c r="R97" i="27"/>
  <c r="Q97" i="27"/>
  <c r="N97" i="27"/>
  <c r="S96" i="27"/>
  <c r="R96" i="27"/>
  <c r="Q96" i="27"/>
  <c r="N96" i="27"/>
  <c r="R95" i="27"/>
  <c r="N95" i="27"/>
  <c r="S94" i="27"/>
  <c r="R94" i="27"/>
  <c r="Q94" i="27"/>
  <c r="N94" i="27"/>
  <c r="R93" i="27"/>
  <c r="N93" i="27"/>
  <c r="S92" i="27"/>
  <c r="R92" i="27"/>
  <c r="Q92" i="27"/>
  <c r="N92" i="27"/>
  <c r="R91" i="27"/>
  <c r="N91" i="27"/>
  <c r="R90" i="27"/>
  <c r="S90" i="27" s="1"/>
  <c r="Q90" i="27"/>
  <c r="N90" i="27"/>
  <c r="R89" i="27"/>
  <c r="S89" i="27" s="1"/>
  <c r="Q89" i="27"/>
  <c r="N89" i="27"/>
  <c r="R88" i="27"/>
  <c r="S88" i="27" s="1"/>
  <c r="Q88" i="27"/>
  <c r="N88" i="27"/>
  <c r="S87" i="27"/>
  <c r="R87" i="27"/>
  <c r="Q87" i="27"/>
  <c r="N87" i="27"/>
  <c r="R86" i="27"/>
  <c r="N86" i="27"/>
  <c r="R85" i="27"/>
  <c r="N85" i="27"/>
  <c r="R84" i="27"/>
  <c r="S84" i="27" s="1"/>
  <c r="Q84" i="27"/>
  <c r="N84" i="27"/>
  <c r="S83" i="27"/>
  <c r="R83" i="27"/>
  <c r="Q83" i="27"/>
  <c r="N83" i="27"/>
  <c r="S82" i="27"/>
  <c r="R82" i="27"/>
  <c r="Q82" i="27"/>
  <c r="N82" i="27"/>
  <c r="S81" i="27"/>
  <c r="R81" i="27"/>
  <c r="Q81" i="27"/>
  <c r="N81" i="27"/>
  <c r="R80" i="27"/>
  <c r="N80" i="27"/>
  <c r="R79" i="27"/>
  <c r="R78" i="27"/>
  <c r="S78" i="27" s="1"/>
  <c r="Q78" i="27"/>
  <c r="N78" i="27"/>
  <c r="R77" i="27"/>
  <c r="N77" i="27"/>
  <c r="R76" i="27"/>
  <c r="N76" i="27"/>
  <c r="R75" i="27"/>
  <c r="S75" i="27" s="1"/>
  <c r="Q75" i="27"/>
  <c r="N75" i="27"/>
  <c r="S74" i="27"/>
  <c r="R74" i="27"/>
  <c r="Q74" i="27"/>
  <c r="N74" i="27"/>
  <c r="S73" i="27"/>
  <c r="R73" i="27"/>
  <c r="Q73" i="27"/>
  <c r="N73" i="27"/>
  <c r="S72" i="27"/>
  <c r="R72" i="27"/>
  <c r="Q72" i="27"/>
  <c r="N72" i="27"/>
  <c r="S71" i="27"/>
  <c r="R71" i="27"/>
  <c r="Q71" i="27"/>
  <c r="N71" i="27"/>
  <c r="S70" i="27"/>
  <c r="R70" i="27"/>
  <c r="Q70" i="27"/>
  <c r="N70" i="27"/>
  <c r="R69" i="27"/>
  <c r="N69" i="27"/>
  <c r="R68" i="27"/>
  <c r="S68" i="27" s="1"/>
  <c r="Q68" i="27"/>
  <c r="N68" i="27"/>
  <c r="R67" i="27"/>
  <c r="S67" i="27" s="1"/>
  <c r="Q67" i="27"/>
  <c r="N67" i="27"/>
  <c r="R66" i="27"/>
  <c r="S66" i="27" s="1"/>
  <c r="Q66" i="27"/>
  <c r="N66" i="27"/>
  <c r="R65" i="27"/>
  <c r="S65" i="27" s="1"/>
  <c r="Q65" i="27"/>
  <c r="N65" i="27"/>
  <c r="R64" i="27"/>
  <c r="S64" i="27" s="1"/>
  <c r="Q64" i="27"/>
  <c r="N64" i="27"/>
  <c r="R63" i="27"/>
  <c r="N63" i="27"/>
  <c r="R62" i="27"/>
  <c r="S61" i="27"/>
  <c r="R61" i="27"/>
  <c r="Q61" i="27"/>
  <c r="N61" i="27"/>
  <c r="S60" i="27"/>
  <c r="R60" i="27"/>
  <c r="Q60" i="27"/>
  <c r="N60" i="27"/>
  <c r="S59" i="27"/>
  <c r="R59" i="27"/>
  <c r="Q59" i="27"/>
  <c r="N59" i="27"/>
  <c r="S58" i="27"/>
  <c r="R58" i="27"/>
  <c r="Q58" i="27"/>
  <c r="N58" i="27"/>
  <c r="S57" i="27"/>
  <c r="R57" i="27"/>
  <c r="Q57" i="27"/>
  <c r="N57" i="27"/>
  <c r="S56" i="27"/>
  <c r="R56" i="27"/>
  <c r="Q56" i="27"/>
  <c r="N56" i="27"/>
  <c r="S55" i="27"/>
  <c r="R55" i="27"/>
  <c r="Q55" i="27"/>
  <c r="N55" i="27"/>
  <c r="R54" i="27"/>
  <c r="S54" i="27" s="1"/>
  <c r="Q54" i="27"/>
  <c r="N54" i="27"/>
  <c r="R53" i="27"/>
  <c r="S53" i="27" s="1"/>
  <c r="Q53" i="27"/>
  <c r="N53" i="27"/>
  <c r="S52" i="27"/>
  <c r="R52" i="27"/>
  <c r="Q52" i="27"/>
  <c r="N52" i="27"/>
  <c r="R51" i="27"/>
  <c r="S51" i="27" s="1"/>
  <c r="Q51" i="27"/>
  <c r="N51" i="27"/>
  <c r="R50" i="27"/>
  <c r="S50" i="27" s="1"/>
  <c r="Q50" i="27"/>
  <c r="N50" i="27"/>
  <c r="R49" i="27"/>
  <c r="N49" i="27"/>
  <c r="R48" i="27"/>
  <c r="S48" i="27" s="1"/>
  <c r="Q48" i="27"/>
  <c r="N48" i="27"/>
  <c r="R47" i="27"/>
  <c r="S47" i="27" s="1"/>
  <c r="Q47" i="27"/>
  <c r="N47" i="27"/>
  <c r="R46" i="27"/>
  <c r="N46" i="27"/>
  <c r="S45" i="27"/>
  <c r="R45" i="27"/>
  <c r="Q45" i="27"/>
  <c r="N45" i="27"/>
  <c r="R44" i="27"/>
  <c r="N44" i="27"/>
  <c r="S43" i="27"/>
  <c r="R43" i="27"/>
  <c r="Q43" i="27"/>
  <c r="N43" i="27"/>
  <c r="S42" i="27"/>
  <c r="R42" i="27"/>
  <c r="Q42" i="27"/>
  <c r="N42" i="27"/>
  <c r="R41" i="27"/>
  <c r="N41" i="27"/>
  <c r="S40" i="27"/>
  <c r="R40" i="27"/>
  <c r="Q40" i="27"/>
  <c r="N40" i="27"/>
  <c r="R39" i="27"/>
  <c r="N39" i="27"/>
  <c r="R38" i="27"/>
  <c r="S38" i="27" s="1"/>
  <c r="Q38" i="27"/>
  <c r="N38" i="27"/>
  <c r="S37" i="27"/>
  <c r="R37" i="27"/>
  <c r="Q37" i="27"/>
  <c r="N37" i="27"/>
  <c r="S36" i="27"/>
  <c r="R36" i="27"/>
  <c r="Q36" i="27"/>
  <c r="N36" i="27"/>
  <c r="R35" i="27"/>
  <c r="S35" i="27" s="1"/>
  <c r="Q35" i="27"/>
  <c r="N35" i="27"/>
  <c r="R34" i="27"/>
  <c r="S34" i="27" s="1"/>
  <c r="Q34" i="27"/>
  <c r="N34" i="27"/>
  <c r="R33" i="27"/>
  <c r="S33" i="27" s="1"/>
  <c r="Q33" i="27"/>
  <c r="N33" i="27"/>
  <c r="R32" i="27"/>
  <c r="S32" i="27" s="1"/>
  <c r="Q32" i="27"/>
  <c r="N32" i="27"/>
  <c r="S31" i="27"/>
  <c r="R31" i="27"/>
  <c r="Q31" i="27"/>
  <c r="N31" i="27"/>
  <c r="R30" i="27"/>
  <c r="R29" i="27"/>
  <c r="S29" i="27" s="1"/>
  <c r="Q29" i="27"/>
  <c r="N29" i="27"/>
  <c r="R28" i="27"/>
  <c r="N28" i="27"/>
  <c r="R27" i="27"/>
  <c r="S27" i="27" s="1"/>
  <c r="Q27" i="27"/>
  <c r="N27" i="27"/>
  <c r="R26" i="27"/>
  <c r="S26" i="27" s="1"/>
  <c r="Q26" i="27"/>
  <c r="N26" i="27"/>
  <c r="R25" i="27"/>
  <c r="S25" i="27" s="1"/>
  <c r="Q25" i="27"/>
  <c r="N25" i="27"/>
  <c r="R24" i="27"/>
  <c r="S24" i="27" s="1"/>
  <c r="Q24" i="27"/>
  <c r="N24" i="27"/>
  <c r="R23" i="27"/>
  <c r="N23" i="27"/>
  <c r="R22" i="27"/>
  <c r="S22" i="27" s="1"/>
  <c r="Q22" i="27"/>
  <c r="N22" i="27"/>
  <c r="R21" i="27"/>
  <c r="S21" i="27" s="1"/>
  <c r="Q21" i="27"/>
  <c r="N21" i="27"/>
  <c r="R20" i="27"/>
  <c r="N20" i="27"/>
  <c r="R19" i="27"/>
  <c r="S19" i="27" s="1"/>
  <c r="Q19" i="27"/>
  <c r="N19" i="27"/>
  <c r="R18" i="27"/>
  <c r="S18" i="27" s="1"/>
  <c r="Q18" i="27"/>
  <c r="N18" i="27"/>
  <c r="R17" i="27"/>
  <c r="S17" i="27" s="1"/>
  <c r="Q17" i="27"/>
  <c r="N17" i="27"/>
  <c r="R16" i="27"/>
  <c r="S16" i="27" s="1"/>
  <c r="Q16" i="27"/>
  <c r="N16" i="27"/>
  <c r="R15" i="27"/>
  <c r="S15" i="27" s="1"/>
  <c r="Q15" i="27"/>
  <c r="N15" i="27"/>
  <c r="R14" i="27"/>
  <c r="S13" i="27"/>
  <c r="R13" i="27"/>
  <c r="Q13" i="27"/>
  <c r="N13" i="27"/>
  <c r="S12" i="27"/>
  <c r="R12" i="27"/>
  <c r="Q12" i="27"/>
  <c r="N12" i="27"/>
  <c r="Z103" i="27"/>
  <c r="R11" i="27"/>
  <c r="S11" i="27" s="1"/>
  <c r="Q11" i="27"/>
  <c r="N11" i="27"/>
  <c r="R10" i="27"/>
  <c r="S10" i="27" s="1"/>
  <c r="Q10" i="27"/>
  <c r="N10" i="27"/>
  <c r="R9" i="27"/>
  <c r="S9" i="27" s="1"/>
  <c r="Q9" i="27"/>
  <c r="N9" i="27"/>
  <c r="R8" i="27"/>
  <c r="R103" i="27" s="1"/>
  <c r="S103" i="27" s="1"/>
  <c r="Q8" i="27"/>
  <c r="N8" i="27"/>
  <c r="N7" i="27"/>
  <c r="B6" i="27"/>
  <c r="C6" i="27" s="1"/>
  <c r="D6" i="27" s="1"/>
  <c r="E6" i="27" s="1"/>
  <c r="F6" i="27" s="1"/>
  <c r="G6" i="27" s="1"/>
  <c r="H6" i="27" s="1"/>
  <c r="I6" i="27" s="1"/>
  <c r="J6" i="27" s="1"/>
  <c r="K6" i="27" s="1"/>
  <c r="AD6" i="31" l="1"/>
  <c r="AD5" i="31"/>
  <c r="AB6" i="30"/>
  <c r="AC6" i="30" s="1"/>
  <c r="AF5" i="30"/>
  <c r="AB5" i="30"/>
  <c r="U6" i="29"/>
  <c r="V6" i="29" s="1"/>
  <c r="U5" i="29"/>
  <c r="AF103" i="28"/>
  <c r="AD103" i="28"/>
  <c r="AB103" i="28"/>
  <c r="Q6" i="28"/>
  <c r="R6" i="28" s="1"/>
  <c r="Q5" i="28"/>
  <c r="AD31" i="27"/>
  <c r="AF31" i="27"/>
  <c r="AE72" i="27"/>
  <c r="AF72" i="27" s="1"/>
  <c r="AB84" i="27"/>
  <c r="AE84" i="27"/>
  <c r="AF84" i="27" s="1"/>
  <c r="AD90" i="27"/>
  <c r="AF90" i="27"/>
  <c r="AD91" i="27"/>
  <c r="AD92" i="27"/>
  <c r="AD101" i="27"/>
  <c r="AF101" i="27"/>
  <c r="AB31" i="27"/>
  <c r="AD74" i="27"/>
  <c r="AD84" i="27"/>
  <c r="N4" i="27"/>
  <c r="L6" i="27"/>
  <c r="M6" i="27" s="1"/>
  <c r="N6" i="27" s="1"/>
  <c r="O6" i="27" s="1"/>
  <c r="P6" i="27" s="1"/>
  <c r="S8" i="27"/>
  <c r="AB102" i="26"/>
  <c r="AA102" i="26"/>
  <c r="AF102" i="26" s="1"/>
  <c r="Y102" i="26"/>
  <c r="AF101" i="26"/>
  <c r="AD101" i="26"/>
  <c r="AC101" i="26"/>
  <c r="AB101" i="26"/>
  <c r="Y101" i="26"/>
  <c r="AB100" i="26"/>
  <c r="AA100" i="26"/>
  <c r="AF100" i="26" s="1"/>
  <c r="Y100" i="26"/>
  <c r="AB99" i="26"/>
  <c r="AA99" i="26"/>
  <c r="AF99" i="26" s="1"/>
  <c r="Y99" i="26"/>
  <c r="AD98" i="26"/>
  <c r="AB98" i="26"/>
  <c r="AA98" i="26"/>
  <c r="AF98" i="26" s="1"/>
  <c r="Y98" i="26"/>
  <c r="AB97" i="26"/>
  <c r="AA97" i="26"/>
  <c r="AF97" i="26" s="1"/>
  <c r="Y97" i="26"/>
  <c r="AD96" i="26"/>
  <c r="AB96" i="26"/>
  <c r="AA96" i="26"/>
  <c r="AF96" i="26" s="1"/>
  <c r="Y96" i="26"/>
  <c r="AD95" i="26"/>
  <c r="AB95" i="26"/>
  <c r="AA95" i="26"/>
  <c r="AF95" i="26" s="1"/>
  <c r="Y95" i="26"/>
  <c r="AB94" i="26"/>
  <c r="AA94" i="26"/>
  <c r="AF94" i="26" s="1"/>
  <c r="Y94" i="26"/>
  <c r="AD93" i="26"/>
  <c r="AB93" i="26"/>
  <c r="AA93" i="26"/>
  <c r="AF93" i="26" s="1"/>
  <c r="Y93" i="26"/>
  <c r="AB92" i="26"/>
  <c r="AA92" i="26"/>
  <c r="AF92" i="26" s="1"/>
  <c r="Y92" i="26"/>
  <c r="AB91" i="26"/>
  <c r="AA91" i="26"/>
  <c r="AF91" i="26" s="1"/>
  <c r="Y91" i="26"/>
  <c r="AF90" i="26"/>
  <c r="AD90" i="26"/>
  <c r="AC90" i="26"/>
  <c r="AB90" i="26"/>
  <c r="Y90" i="26"/>
  <c r="AA89" i="26"/>
  <c r="AF89" i="26" s="1"/>
  <c r="Y89" i="26"/>
  <c r="AA88" i="26"/>
  <c r="AF88" i="26" s="1"/>
  <c r="Y88" i="26"/>
  <c r="AF87" i="26"/>
  <c r="AC87" i="26"/>
  <c r="AD87" i="26" s="1"/>
  <c r="AB87" i="26"/>
  <c r="Y87" i="26"/>
  <c r="AD86" i="26"/>
  <c r="AB86" i="26"/>
  <c r="AA86" i="26"/>
  <c r="AF86" i="26" s="1"/>
  <c r="Y86" i="26"/>
  <c r="AD85" i="26"/>
  <c r="AB85" i="26"/>
  <c r="AA85" i="26"/>
  <c r="AF85" i="26" s="1"/>
  <c r="Y85" i="26"/>
  <c r="AF84" i="26"/>
  <c r="AD84" i="26"/>
  <c r="AC84" i="26"/>
  <c r="AB84" i="26"/>
  <c r="Y84" i="26"/>
  <c r="AF83" i="26"/>
  <c r="AC83" i="26"/>
  <c r="AD83" i="26" s="1"/>
  <c r="AB83" i="26"/>
  <c r="Y83" i="26"/>
  <c r="AD82" i="26"/>
  <c r="AB82" i="26"/>
  <c r="AA82" i="26"/>
  <c r="AF82" i="26" s="1"/>
  <c r="Y82" i="26"/>
  <c r="AB81" i="26"/>
  <c r="AA81" i="26"/>
  <c r="AF81" i="26" s="1"/>
  <c r="Y81" i="26"/>
  <c r="AD80" i="26"/>
  <c r="AB80" i="26"/>
  <c r="AA80" i="26"/>
  <c r="AF80" i="26" s="1"/>
  <c r="Y80" i="26"/>
  <c r="AD79" i="26"/>
  <c r="AB79" i="26"/>
  <c r="AA79" i="26"/>
  <c r="AF79" i="26" s="1"/>
  <c r="Y79" i="26"/>
  <c r="AB78" i="26"/>
  <c r="AA78" i="26"/>
  <c r="AF78" i="26" s="1"/>
  <c r="Y78" i="26"/>
  <c r="AD77" i="26"/>
  <c r="AB77" i="26"/>
  <c r="AA77" i="26"/>
  <c r="AF77" i="26" s="1"/>
  <c r="Y77" i="26"/>
  <c r="AB76" i="26"/>
  <c r="Z76" i="26"/>
  <c r="AA76" i="26" s="1"/>
  <c r="Y76" i="26"/>
  <c r="AB75" i="26"/>
  <c r="AA75" i="26"/>
  <c r="AD75" i="26" s="1"/>
  <c r="Y75" i="26"/>
  <c r="AF74" i="26"/>
  <c r="AC74" i="26"/>
  <c r="AD74" i="26" s="1"/>
  <c r="AB74" i="26"/>
  <c r="Y74" i="26"/>
  <c r="AF73" i="26"/>
  <c r="AD73" i="26"/>
  <c r="AC73" i="26"/>
  <c r="AB73" i="26"/>
  <c r="Z73" i="26"/>
  <c r="Y73" i="26"/>
  <c r="AB72" i="26"/>
  <c r="AA72" i="26"/>
  <c r="AF72" i="26" s="1"/>
  <c r="Y72" i="26"/>
  <c r="AB71" i="26"/>
  <c r="AA71" i="26"/>
  <c r="AF71" i="26" s="1"/>
  <c r="Y71" i="26"/>
  <c r="AB70" i="26"/>
  <c r="AA70" i="26"/>
  <c r="AF70" i="26" s="1"/>
  <c r="Y70" i="26"/>
  <c r="AD69" i="26"/>
  <c r="AB69" i="26"/>
  <c r="AA69" i="26"/>
  <c r="AF69" i="26" s="1"/>
  <c r="Y69" i="26"/>
  <c r="AB68" i="26"/>
  <c r="AA68" i="26"/>
  <c r="AF68" i="26" s="1"/>
  <c r="Y68" i="26"/>
  <c r="AD67" i="26"/>
  <c r="AB67" i="26"/>
  <c r="AA67" i="26"/>
  <c r="AF67" i="26" s="1"/>
  <c r="Y67" i="26"/>
  <c r="AB66" i="26"/>
  <c r="AA66" i="26"/>
  <c r="AF66" i="26" s="1"/>
  <c r="Y66" i="26"/>
  <c r="AB65" i="26"/>
  <c r="AA65" i="26"/>
  <c r="AF65" i="26" s="1"/>
  <c r="Y65" i="26"/>
  <c r="AD64" i="26"/>
  <c r="AB64" i="26"/>
  <c r="AA64" i="26"/>
  <c r="AF64" i="26" s="1"/>
  <c r="Y64" i="26"/>
  <c r="Z63" i="26"/>
  <c r="AA63" i="26" s="1"/>
  <c r="Y63" i="26"/>
  <c r="AF62" i="26"/>
  <c r="AB62" i="26"/>
  <c r="AA62" i="26"/>
  <c r="AD62" i="26" s="1"/>
  <c r="Y62" i="26"/>
  <c r="AA61" i="26"/>
  <c r="AC61" i="26" s="1"/>
  <c r="Z61" i="26"/>
  <c r="AB61" i="26" s="1"/>
  <c r="Y61" i="26"/>
  <c r="AD60" i="26"/>
  <c r="AB60" i="26"/>
  <c r="AA60" i="26"/>
  <c r="AF60" i="26" s="1"/>
  <c r="Y60" i="26"/>
  <c r="AB59" i="26"/>
  <c r="AA59" i="26"/>
  <c r="AF59" i="26" s="1"/>
  <c r="Y59" i="26"/>
  <c r="AB58" i="26"/>
  <c r="AA58" i="26"/>
  <c r="AF58" i="26" s="1"/>
  <c r="Y58" i="26"/>
  <c r="AB57" i="26"/>
  <c r="AA57" i="26"/>
  <c r="AF57" i="26" s="1"/>
  <c r="Y57" i="26"/>
  <c r="AB56" i="26"/>
  <c r="AA56" i="26"/>
  <c r="AF56" i="26" s="1"/>
  <c r="Y56" i="26"/>
  <c r="AD55" i="26"/>
  <c r="AB55" i="26"/>
  <c r="AA55" i="26"/>
  <c r="AF55" i="26" s="1"/>
  <c r="Y55" i="26"/>
  <c r="AA54" i="26"/>
  <c r="AF54" i="26" s="1"/>
  <c r="Z54" i="26"/>
  <c r="AB54" i="26" s="1"/>
  <c r="Y54" i="26"/>
  <c r="AB53" i="26"/>
  <c r="AA53" i="26"/>
  <c r="AF53" i="26" s="1"/>
  <c r="Y53" i="26"/>
  <c r="Z52" i="26"/>
  <c r="Y52" i="26"/>
  <c r="AA51" i="26"/>
  <c r="AF51" i="26" s="1"/>
  <c r="Z51" i="26"/>
  <c r="AB51" i="26" s="1"/>
  <c r="Y51" i="26"/>
  <c r="AB50" i="26"/>
  <c r="AA50" i="26"/>
  <c r="AF50" i="26" s="1"/>
  <c r="Y50" i="26"/>
  <c r="AD49" i="26"/>
  <c r="AB49" i="26"/>
  <c r="AA49" i="26"/>
  <c r="AF49" i="26" s="1"/>
  <c r="Y49" i="26"/>
  <c r="AB48" i="26"/>
  <c r="AA48" i="26"/>
  <c r="AF48" i="26" s="1"/>
  <c r="Y48" i="26"/>
  <c r="AB47" i="26"/>
  <c r="AA47" i="26"/>
  <c r="AF47" i="26" s="1"/>
  <c r="Y47" i="26"/>
  <c r="AB46" i="26"/>
  <c r="AA46" i="26"/>
  <c r="AF46" i="26" s="1"/>
  <c r="Y46" i="26"/>
  <c r="Z45" i="26"/>
  <c r="Y45" i="26"/>
  <c r="AB44" i="26"/>
  <c r="AA44" i="26"/>
  <c r="AF44" i="26" s="1"/>
  <c r="Y44" i="26"/>
  <c r="AA43" i="26"/>
  <c r="AF43" i="26" s="1"/>
  <c r="Y43" i="26"/>
  <c r="AA42" i="26"/>
  <c r="AF42" i="26" s="1"/>
  <c r="Y42" i="26"/>
  <c r="AA41" i="26"/>
  <c r="AF41" i="26" s="1"/>
  <c r="Y41" i="26"/>
  <c r="AB40" i="26"/>
  <c r="AA40" i="26"/>
  <c r="AF40" i="26" s="1"/>
  <c r="Y40" i="26"/>
  <c r="AB39" i="26"/>
  <c r="AA39" i="26"/>
  <c r="AF39" i="26" s="1"/>
  <c r="Y39" i="26"/>
  <c r="AF38" i="26"/>
  <c r="AD38" i="26"/>
  <c r="AC38" i="26"/>
  <c r="AB38" i="26"/>
  <c r="Y38" i="26"/>
  <c r="AF37" i="26"/>
  <c r="AD37" i="26"/>
  <c r="AC37" i="26"/>
  <c r="AB37" i="26"/>
  <c r="Y37" i="26"/>
  <c r="AB36" i="26"/>
  <c r="AA36" i="26"/>
  <c r="AF36" i="26" s="1"/>
  <c r="Y36" i="26"/>
  <c r="AF35" i="26"/>
  <c r="AC35" i="26"/>
  <c r="AD35" i="26" s="1"/>
  <c r="AB35" i="26"/>
  <c r="Y35" i="26"/>
  <c r="AB34" i="26"/>
  <c r="AA34" i="26"/>
  <c r="AF34" i="26" s="1"/>
  <c r="Y34" i="26"/>
  <c r="AB33" i="26"/>
  <c r="AA33" i="26"/>
  <c r="AF33" i="26" s="1"/>
  <c r="Y33" i="26"/>
  <c r="AD32" i="26"/>
  <c r="AB32" i="26"/>
  <c r="AA32" i="26"/>
  <c r="AF32" i="26" s="1"/>
  <c r="Y32" i="26"/>
  <c r="AF31" i="26"/>
  <c r="AD31" i="26"/>
  <c r="AC31" i="26"/>
  <c r="AB31" i="26"/>
  <c r="Y31" i="26"/>
  <c r="AB30" i="26"/>
  <c r="AA30" i="26"/>
  <c r="AF30" i="26" s="1"/>
  <c r="Y30" i="26"/>
  <c r="AA29" i="26"/>
  <c r="AF29" i="26" s="1"/>
  <c r="Y29" i="26"/>
  <c r="AA28" i="26"/>
  <c r="AF28" i="26" s="1"/>
  <c r="Y28" i="26"/>
  <c r="AA27" i="26"/>
  <c r="AF27" i="26" s="1"/>
  <c r="Y27" i="26"/>
  <c r="AA26" i="26"/>
  <c r="AF26" i="26" s="1"/>
  <c r="Y26" i="26"/>
  <c r="AA25" i="26"/>
  <c r="AF25" i="26" s="1"/>
  <c r="Y25" i="26"/>
  <c r="AA24" i="26"/>
  <c r="AF24" i="26" s="1"/>
  <c r="Y24" i="26"/>
  <c r="AB23" i="26"/>
  <c r="AA23" i="26"/>
  <c r="AF23" i="26" s="1"/>
  <c r="Y23" i="26"/>
  <c r="AF22" i="26"/>
  <c r="AC22" i="26"/>
  <c r="AD22" i="26" s="1"/>
  <c r="Z22" i="26"/>
  <c r="AB22" i="26" s="1"/>
  <c r="Y22" i="26"/>
  <c r="AB21" i="26"/>
  <c r="AA21" i="26"/>
  <c r="AF21" i="26" s="1"/>
  <c r="Y21" i="26"/>
  <c r="AB20" i="26"/>
  <c r="AA20" i="26"/>
  <c r="AF20" i="26" s="1"/>
  <c r="Y20" i="26"/>
  <c r="AA19" i="26"/>
  <c r="AF19" i="26" s="1"/>
  <c r="Y19" i="26"/>
  <c r="AB18" i="26"/>
  <c r="AA18" i="26"/>
  <c r="AF18" i="26" s="1"/>
  <c r="Y18" i="26"/>
  <c r="AB17" i="26"/>
  <c r="AA17" i="26"/>
  <c r="AF17" i="26" s="1"/>
  <c r="Y17" i="26"/>
  <c r="AD16" i="26"/>
  <c r="AB16" i="26"/>
  <c r="AA16" i="26"/>
  <c r="AF16" i="26" s="1"/>
  <c r="Y16" i="26"/>
  <c r="AB15" i="26"/>
  <c r="AA15" i="26"/>
  <c r="AF15" i="26" s="1"/>
  <c r="Y15" i="26"/>
  <c r="AD14" i="26"/>
  <c r="AB14" i="26"/>
  <c r="AA14" i="26"/>
  <c r="AF14" i="26" s="1"/>
  <c r="Y14" i="26"/>
  <c r="AB13" i="26"/>
  <c r="AA13" i="26"/>
  <c r="AF13" i="26" s="1"/>
  <c r="Y13" i="26"/>
  <c r="AB12" i="26"/>
  <c r="AA12" i="26"/>
  <c r="AF12" i="26" s="1"/>
  <c r="Y12" i="26"/>
  <c r="Z11" i="26"/>
  <c r="AA11" i="26" s="1"/>
  <c r="Y11" i="26"/>
  <c r="AB10" i="26"/>
  <c r="AA10" i="26"/>
  <c r="AD10" i="26" s="1"/>
  <c r="Y10" i="26"/>
  <c r="AA9" i="26"/>
  <c r="Y9" i="26"/>
  <c r="AA8" i="26"/>
  <c r="Y8" i="26"/>
  <c r="AB7" i="26"/>
  <c r="AA7" i="26"/>
  <c r="AD7" i="26" s="1"/>
  <c r="Y7" i="26"/>
  <c r="AD6" i="30" l="1"/>
  <c r="AD5" i="30"/>
  <c r="W6" i="29"/>
  <c r="X6" i="29" s="1"/>
  <c r="Y6" i="29" s="1"/>
  <c r="Z6" i="29" s="1"/>
  <c r="Y4" i="29"/>
  <c r="S5" i="28"/>
  <c r="S6" i="28"/>
  <c r="T6" i="28" s="1"/>
  <c r="AE103" i="27"/>
  <c r="Q6" i="27"/>
  <c r="R6" i="27" s="1"/>
  <c r="Q5" i="27"/>
  <c r="AC103" i="27"/>
  <c r="AA103" i="27"/>
  <c r="AF11" i="26"/>
  <c r="AC11" i="26"/>
  <c r="AD11" i="26"/>
  <c r="AF7" i="26"/>
  <c r="AC8" i="26"/>
  <c r="AD8" i="26" s="1"/>
  <c r="AF9" i="26"/>
  <c r="AC10" i="26"/>
  <c r="AF10" i="26"/>
  <c r="AB11" i="26"/>
  <c r="AB19" i="26"/>
  <c r="AD20" i="26"/>
  <c r="AD21" i="26"/>
  <c r="AD23" i="26"/>
  <c r="AB24" i="26"/>
  <c r="AB25" i="26"/>
  <c r="AB26" i="26"/>
  <c r="AB27" i="26"/>
  <c r="AB28" i="26"/>
  <c r="AB29" i="26"/>
  <c r="AD30" i="26"/>
  <c r="AC32" i="26"/>
  <c r="AC33" i="26"/>
  <c r="AD33" i="26" s="1"/>
  <c r="AC34" i="26"/>
  <c r="AD34" i="26" s="1"/>
  <c r="AD36" i="26"/>
  <c r="AD39" i="26"/>
  <c r="AD40" i="26"/>
  <c r="AB41" i="26"/>
  <c r="AB42" i="26"/>
  <c r="AB43" i="26"/>
  <c r="AD44" i="26"/>
  <c r="AA45" i="26"/>
  <c r="AC46" i="26"/>
  <c r="AD46" i="26" s="1"/>
  <c r="AC47" i="26"/>
  <c r="AD47" i="26" s="1"/>
  <c r="AC48" i="26"/>
  <c r="AD48" i="26" s="1"/>
  <c r="AC49" i="26"/>
  <c r="AC50" i="26"/>
  <c r="AD50" i="26" s="1"/>
  <c r="AA52" i="26"/>
  <c r="AB52" i="26" s="1"/>
  <c r="AC53" i="26"/>
  <c r="AD53" i="26" s="1"/>
  <c r="AF63" i="26"/>
  <c r="AC63" i="26"/>
  <c r="AD63" i="26"/>
  <c r="AC75" i="26"/>
  <c r="AC7" i="26"/>
  <c r="AF8" i="26"/>
  <c r="AC9" i="26"/>
  <c r="AD9" i="26" s="1"/>
  <c r="AB8" i="26"/>
  <c r="AB9" i="26"/>
  <c r="AC12" i="26"/>
  <c r="AD12" i="26" s="1"/>
  <c r="AC13" i="26"/>
  <c r="AD13" i="26" s="1"/>
  <c r="AC14" i="26"/>
  <c r="AC15" i="26"/>
  <c r="AD15" i="26" s="1"/>
  <c r="AC16" i="26"/>
  <c r="AC17" i="26"/>
  <c r="AD17" i="26" s="1"/>
  <c r="AC18" i="26"/>
  <c r="AD18" i="26" s="1"/>
  <c r="AC19" i="26"/>
  <c r="AD19" i="26" s="1"/>
  <c r="AC20" i="26"/>
  <c r="AC21" i="26"/>
  <c r="AC23" i="26"/>
  <c r="AC24" i="26"/>
  <c r="AD24" i="26" s="1"/>
  <c r="AC25" i="26"/>
  <c r="AD25" i="26" s="1"/>
  <c r="AC26" i="26"/>
  <c r="AD26" i="26" s="1"/>
  <c r="AC27" i="26"/>
  <c r="AD27" i="26" s="1"/>
  <c r="AC28" i="26"/>
  <c r="AD28" i="26" s="1"/>
  <c r="AC29" i="26"/>
  <c r="AD29" i="26" s="1"/>
  <c r="AC30" i="26"/>
  <c r="AC36" i="26"/>
  <c r="AC39" i="26"/>
  <c r="AC40" i="26"/>
  <c r="AC41" i="26"/>
  <c r="AD41" i="26" s="1"/>
  <c r="AC42" i="26"/>
  <c r="AD42" i="26" s="1"/>
  <c r="AC43" i="26"/>
  <c r="AD43" i="26" s="1"/>
  <c r="AC44" i="26"/>
  <c r="AC51" i="26"/>
  <c r="AD51" i="26" s="1"/>
  <c r="AC54" i="26"/>
  <c r="AD54" i="26" s="1"/>
  <c r="AD61" i="26"/>
  <c r="AF61" i="26"/>
  <c r="AC62" i="26"/>
  <c r="AB63" i="26"/>
  <c r="AF75" i="26"/>
  <c r="AF76" i="26"/>
  <c r="AC76" i="26"/>
  <c r="AD76" i="26" s="1"/>
  <c r="AC55" i="26"/>
  <c r="AC56" i="26"/>
  <c r="AD56" i="26" s="1"/>
  <c r="AC57" i="26"/>
  <c r="AD57" i="26" s="1"/>
  <c r="AC58" i="26"/>
  <c r="AD58" i="26" s="1"/>
  <c r="AC59" i="26"/>
  <c r="AD59" i="26" s="1"/>
  <c r="AC60" i="26"/>
  <c r="AC64" i="26"/>
  <c r="AC65" i="26"/>
  <c r="AD65" i="26" s="1"/>
  <c r="AC66" i="26"/>
  <c r="AD66" i="26" s="1"/>
  <c r="AC67" i="26"/>
  <c r="AC68" i="26"/>
  <c r="AD68" i="26" s="1"/>
  <c r="AC69" i="26"/>
  <c r="AC70" i="26"/>
  <c r="AD70" i="26" s="1"/>
  <c r="AC71" i="26"/>
  <c r="AD71" i="26" s="1"/>
  <c r="AC72" i="26"/>
  <c r="AD72" i="26" s="1"/>
  <c r="AC77" i="26"/>
  <c r="AC78" i="26"/>
  <c r="AD78" i="26" s="1"/>
  <c r="AC79" i="26"/>
  <c r="AC80" i="26"/>
  <c r="AC81" i="26"/>
  <c r="AD81" i="26" s="1"/>
  <c r="AC82" i="26"/>
  <c r="AC85" i="26"/>
  <c r="AC86" i="26"/>
  <c r="AB88" i="26"/>
  <c r="AB89" i="26"/>
  <c r="AD89" i="26"/>
  <c r="AC91" i="26"/>
  <c r="AD91" i="26" s="1"/>
  <c r="AC92" i="26"/>
  <c r="AD92" i="26" s="1"/>
  <c r="AC93" i="26"/>
  <c r="AC94" i="26"/>
  <c r="AD94" i="26" s="1"/>
  <c r="AC95" i="26"/>
  <c r="AC96" i="26"/>
  <c r="AC97" i="26"/>
  <c r="AD97" i="26" s="1"/>
  <c r="AC98" i="26"/>
  <c r="AC99" i="26"/>
  <c r="AD99" i="26" s="1"/>
  <c r="AC100" i="26"/>
  <c r="AD100" i="26" s="1"/>
  <c r="AD102" i="26"/>
  <c r="AC88" i="26"/>
  <c r="AD88" i="26" s="1"/>
  <c r="AC89" i="26"/>
  <c r="AC102" i="26"/>
  <c r="AA6" i="29" l="1"/>
  <c r="AA5" i="29"/>
  <c r="U6" i="28"/>
  <c r="V6" i="28" s="1"/>
  <c r="U5" i="28"/>
  <c r="AF103" i="27"/>
  <c r="AD103" i="27"/>
  <c r="AB103" i="27"/>
  <c r="S5" i="27"/>
  <c r="S6" i="27"/>
  <c r="T6" i="27" s="1"/>
  <c r="AF45" i="26"/>
  <c r="AC45" i="26"/>
  <c r="AD45" i="26" s="1"/>
  <c r="AF52" i="26"/>
  <c r="AC52" i="26"/>
  <c r="AD52" i="26" s="1"/>
  <c r="AB45" i="26"/>
  <c r="AB6" i="29" l="1"/>
  <c r="AC6" i="29" s="1"/>
  <c r="AF5" i="29"/>
  <c r="AB5" i="29"/>
  <c r="Y4" i="28"/>
  <c r="W6" i="28"/>
  <c r="X6" i="28" s="1"/>
  <c r="Y6" i="28" s="1"/>
  <c r="Z6" i="28" s="1"/>
  <c r="U6" i="27"/>
  <c r="V6" i="27" s="1"/>
  <c r="U5" i="27"/>
  <c r="AE103" i="26"/>
  <c r="X103" i="26"/>
  <c r="Y103" i="26" s="1"/>
  <c r="W103" i="26"/>
  <c r="V103" i="26"/>
  <c r="T103" i="26"/>
  <c r="U103" i="26" s="1"/>
  <c r="P103" i="26"/>
  <c r="Q103" i="26" s="1"/>
  <c r="O103" i="26"/>
  <c r="M103" i="26"/>
  <c r="L103" i="26"/>
  <c r="K103" i="26"/>
  <c r="H103" i="26"/>
  <c r="N103" i="26" s="1"/>
  <c r="R102" i="26"/>
  <c r="S102" i="26" s="1"/>
  <c r="Q102" i="26"/>
  <c r="N102" i="26"/>
  <c r="R101" i="26"/>
  <c r="S101" i="26" s="1"/>
  <c r="Q101" i="26"/>
  <c r="N101" i="26"/>
  <c r="R100" i="26"/>
  <c r="S100" i="26" s="1"/>
  <c r="Q100" i="26"/>
  <c r="N100" i="26"/>
  <c r="R99" i="26"/>
  <c r="N99" i="26"/>
  <c r="R98" i="26"/>
  <c r="S98" i="26" s="1"/>
  <c r="Q98" i="26"/>
  <c r="N98" i="26"/>
  <c r="R97" i="26"/>
  <c r="S97" i="26" s="1"/>
  <c r="Q97" i="26"/>
  <c r="N97" i="26"/>
  <c r="R96" i="26"/>
  <c r="S96" i="26" s="1"/>
  <c r="Q96" i="26"/>
  <c r="N96" i="26"/>
  <c r="R95" i="26"/>
  <c r="N95" i="26"/>
  <c r="R94" i="26"/>
  <c r="S94" i="26" s="1"/>
  <c r="Q94" i="26"/>
  <c r="N94" i="26"/>
  <c r="R93" i="26"/>
  <c r="N93" i="26"/>
  <c r="R92" i="26"/>
  <c r="S92" i="26" s="1"/>
  <c r="Q92" i="26"/>
  <c r="N92" i="26"/>
  <c r="R91" i="26"/>
  <c r="N91" i="26"/>
  <c r="R90" i="26"/>
  <c r="S90" i="26" s="1"/>
  <c r="Q90" i="26"/>
  <c r="N90" i="26"/>
  <c r="R89" i="26"/>
  <c r="S89" i="26" s="1"/>
  <c r="Q89" i="26"/>
  <c r="N89" i="26"/>
  <c r="R88" i="26"/>
  <c r="S88" i="26" s="1"/>
  <c r="Q88" i="26"/>
  <c r="N88" i="26"/>
  <c r="R87" i="26"/>
  <c r="S87" i="26" s="1"/>
  <c r="Q87" i="26"/>
  <c r="N87" i="26"/>
  <c r="R86" i="26"/>
  <c r="N86" i="26"/>
  <c r="R85" i="26"/>
  <c r="N85" i="26"/>
  <c r="R84" i="26"/>
  <c r="S84" i="26" s="1"/>
  <c r="Q84" i="26"/>
  <c r="N84" i="26"/>
  <c r="R83" i="26"/>
  <c r="S83" i="26" s="1"/>
  <c r="Q83" i="26"/>
  <c r="N83" i="26"/>
  <c r="R82" i="26"/>
  <c r="S82" i="26" s="1"/>
  <c r="Q82" i="26"/>
  <c r="N82" i="26"/>
  <c r="R81" i="26"/>
  <c r="S81" i="26" s="1"/>
  <c r="Q81" i="26"/>
  <c r="N81" i="26"/>
  <c r="R80" i="26"/>
  <c r="N80" i="26"/>
  <c r="R79" i="26"/>
  <c r="S78" i="26"/>
  <c r="R78" i="26"/>
  <c r="Q78" i="26"/>
  <c r="N78" i="26"/>
  <c r="R77" i="26"/>
  <c r="N77" i="26"/>
  <c r="R76" i="26"/>
  <c r="N76" i="26"/>
  <c r="R75" i="26"/>
  <c r="S75" i="26" s="1"/>
  <c r="Q75" i="26"/>
  <c r="N75" i="26"/>
  <c r="R74" i="26"/>
  <c r="S74" i="26" s="1"/>
  <c r="Q74" i="26"/>
  <c r="N74" i="26"/>
  <c r="R73" i="26"/>
  <c r="S73" i="26" s="1"/>
  <c r="Q73" i="26"/>
  <c r="N73" i="26"/>
  <c r="R72" i="26"/>
  <c r="S72" i="26" s="1"/>
  <c r="Q72" i="26"/>
  <c r="N72" i="26"/>
  <c r="R71" i="26"/>
  <c r="S71" i="26" s="1"/>
  <c r="Q71" i="26"/>
  <c r="N71" i="26"/>
  <c r="R70" i="26"/>
  <c r="S70" i="26" s="1"/>
  <c r="Q70" i="26"/>
  <c r="N70" i="26"/>
  <c r="R69" i="26"/>
  <c r="N69" i="26"/>
  <c r="R68" i="26"/>
  <c r="S68" i="26" s="1"/>
  <c r="Q68" i="26"/>
  <c r="N68" i="26"/>
  <c r="R67" i="26"/>
  <c r="S67" i="26" s="1"/>
  <c r="Q67" i="26"/>
  <c r="N67" i="26"/>
  <c r="R66" i="26"/>
  <c r="S66" i="26" s="1"/>
  <c r="Q66" i="26"/>
  <c r="N66" i="26"/>
  <c r="S65" i="26"/>
  <c r="R65" i="26"/>
  <c r="Q65" i="26"/>
  <c r="N65" i="26"/>
  <c r="S64" i="26"/>
  <c r="R64" i="26"/>
  <c r="Q64" i="26"/>
  <c r="N64" i="26"/>
  <c r="R63" i="26"/>
  <c r="N63" i="26"/>
  <c r="R62" i="26"/>
  <c r="R61" i="26"/>
  <c r="S61" i="26" s="1"/>
  <c r="Q61" i="26"/>
  <c r="N61" i="26"/>
  <c r="R60" i="26"/>
  <c r="S60" i="26" s="1"/>
  <c r="Q60" i="26"/>
  <c r="N60" i="26"/>
  <c r="R59" i="26"/>
  <c r="S59" i="26" s="1"/>
  <c r="Q59" i="26"/>
  <c r="N59" i="26"/>
  <c r="S58" i="26"/>
  <c r="R58" i="26"/>
  <c r="Q58" i="26"/>
  <c r="N58" i="26"/>
  <c r="S57" i="26"/>
  <c r="R57" i="26"/>
  <c r="Q57" i="26"/>
  <c r="N57" i="26"/>
  <c r="S56" i="26"/>
  <c r="R56" i="26"/>
  <c r="Q56" i="26"/>
  <c r="N56" i="26"/>
  <c r="S55" i="26"/>
  <c r="R55" i="26"/>
  <c r="Q55" i="26"/>
  <c r="N55" i="26"/>
  <c r="R54" i="26"/>
  <c r="S54" i="26" s="1"/>
  <c r="Q54" i="26"/>
  <c r="N54" i="26"/>
  <c r="R53" i="26"/>
  <c r="S53" i="26" s="1"/>
  <c r="Q53" i="26"/>
  <c r="N53" i="26"/>
  <c r="S52" i="26"/>
  <c r="R52" i="26"/>
  <c r="Q52" i="26"/>
  <c r="N52" i="26"/>
  <c r="R51" i="26"/>
  <c r="S51" i="26" s="1"/>
  <c r="Q51" i="26"/>
  <c r="N51" i="26"/>
  <c r="R50" i="26"/>
  <c r="S50" i="26" s="1"/>
  <c r="Q50" i="26"/>
  <c r="N50" i="26"/>
  <c r="R49" i="26"/>
  <c r="N49" i="26"/>
  <c r="R48" i="26"/>
  <c r="S48" i="26" s="1"/>
  <c r="Q48" i="26"/>
  <c r="N48" i="26"/>
  <c r="R47" i="26"/>
  <c r="S47" i="26" s="1"/>
  <c r="Q47" i="26"/>
  <c r="N47" i="26"/>
  <c r="R46" i="26"/>
  <c r="N46" i="26"/>
  <c r="S45" i="26"/>
  <c r="R45" i="26"/>
  <c r="Q45" i="26"/>
  <c r="N45" i="26"/>
  <c r="R44" i="26"/>
  <c r="N44" i="26"/>
  <c r="S43" i="26"/>
  <c r="R43" i="26"/>
  <c r="Q43" i="26"/>
  <c r="N43" i="26"/>
  <c r="S42" i="26"/>
  <c r="R42" i="26"/>
  <c r="Q42" i="26"/>
  <c r="N42" i="26"/>
  <c r="R41" i="26"/>
  <c r="N41" i="26"/>
  <c r="S40" i="26"/>
  <c r="R40" i="26"/>
  <c r="Q40" i="26"/>
  <c r="N40" i="26"/>
  <c r="R39" i="26"/>
  <c r="N39" i="26"/>
  <c r="S38" i="26"/>
  <c r="R38" i="26"/>
  <c r="Q38" i="26"/>
  <c r="N38" i="26"/>
  <c r="S37" i="26"/>
  <c r="R37" i="26"/>
  <c r="Q37" i="26"/>
  <c r="N37" i="26"/>
  <c r="S36" i="26"/>
  <c r="R36" i="26"/>
  <c r="Q36" i="26"/>
  <c r="N36" i="26"/>
  <c r="S35" i="26"/>
  <c r="R35" i="26"/>
  <c r="Q35" i="26"/>
  <c r="N35" i="26"/>
  <c r="S34" i="26"/>
  <c r="R34" i="26"/>
  <c r="Q34" i="26"/>
  <c r="N34" i="26"/>
  <c r="S33" i="26"/>
  <c r="R33" i="26"/>
  <c r="Q33" i="26"/>
  <c r="N33" i="26"/>
  <c r="S32" i="26"/>
  <c r="R32" i="26"/>
  <c r="Q32" i="26"/>
  <c r="N32" i="26"/>
  <c r="S31" i="26"/>
  <c r="R31" i="26"/>
  <c r="Q31" i="26"/>
  <c r="N31" i="26"/>
  <c r="R30" i="26"/>
  <c r="R29" i="26"/>
  <c r="S29" i="26" s="1"/>
  <c r="Q29" i="26"/>
  <c r="N29" i="26"/>
  <c r="R28" i="26"/>
  <c r="N28" i="26"/>
  <c r="R27" i="26"/>
  <c r="S27" i="26" s="1"/>
  <c r="Q27" i="26"/>
  <c r="N27" i="26"/>
  <c r="R26" i="26"/>
  <c r="S26" i="26" s="1"/>
  <c r="Q26" i="26"/>
  <c r="N26" i="26"/>
  <c r="R25" i="26"/>
  <c r="S25" i="26" s="1"/>
  <c r="Q25" i="26"/>
  <c r="N25" i="26"/>
  <c r="R24" i="26"/>
  <c r="S24" i="26" s="1"/>
  <c r="Q24" i="26"/>
  <c r="N24" i="26"/>
  <c r="R23" i="26"/>
  <c r="N23" i="26"/>
  <c r="S22" i="26"/>
  <c r="R22" i="26"/>
  <c r="Q22" i="26"/>
  <c r="N22" i="26"/>
  <c r="S21" i="26"/>
  <c r="R21" i="26"/>
  <c r="Q21" i="26"/>
  <c r="N21" i="26"/>
  <c r="R20" i="26"/>
  <c r="N20" i="26"/>
  <c r="S19" i="26"/>
  <c r="R19" i="26"/>
  <c r="Q19" i="26"/>
  <c r="N19" i="26"/>
  <c r="R18" i="26"/>
  <c r="S18" i="26" s="1"/>
  <c r="Q18" i="26"/>
  <c r="N18" i="26"/>
  <c r="R17" i="26"/>
  <c r="S17" i="26" s="1"/>
  <c r="Q17" i="26"/>
  <c r="N17" i="26"/>
  <c r="R16" i="26"/>
  <c r="S16" i="26" s="1"/>
  <c r="Q16" i="26"/>
  <c r="N16" i="26"/>
  <c r="R15" i="26"/>
  <c r="S15" i="26" s="1"/>
  <c r="Q15" i="26"/>
  <c r="N15" i="26"/>
  <c r="R14" i="26"/>
  <c r="S13" i="26"/>
  <c r="R13" i="26"/>
  <c r="Q13" i="26"/>
  <c r="N13" i="26"/>
  <c r="S12" i="26"/>
  <c r="R12" i="26"/>
  <c r="Q12" i="26"/>
  <c r="N12" i="26"/>
  <c r="Z103" i="26"/>
  <c r="R11" i="26"/>
  <c r="S11" i="26" s="1"/>
  <c r="Q11" i="26"/>
  <c r="N11" i="26"/>
  <c r="R10" i="26"/>
  <c r="S10" i="26" s="1"/>
  <c r="Q10" i="26"/>
  <c r="N10" i="26"/>
  <c r="R9" i="26"/>
  <c r="S9" i="26" s="1"/>
  <c r="Q9" i="26"/>
  <c r="N9" i="26"/>
  <c r="AA103" i="26"/>
  <c r="S8" i="26"/>
  <c r="R8" i="26"/>
  <c r="R103" i="26" s="1"/>
  <c r="S103" i="26" s="1"/>
  <c r="Q8" i="26"/>
  <c r="N8" i="26"/>
  <c r="N7" i="26"/>
  <c r="C6" i="26"/>
  <c r="D6" i="26" s="1"/>
  <c r="E6" i="26" s="1"/>
  <c r="F6" i="26" s="1"/>
  <c r="G6" i="26" s="1"/>
  <c r="H6" i="26" s="1"/>
  <c r="I6" i="26" s="1"/>
  <c r="J6" i="26" s="1"/>
  <c r="K6" i="26" s="1"/>
  <c r="B6" i="26"/>
  <c r="AD5" i="29" l="1"/>
  <c r="AD6" i="29"/>
  <c r="AA6" i="28"/>
  <c r="AA5" i="28"/>
  <c r="W6" i="27"/>
  <c r="X6" i="27" s="1"/>
  <c r="Y6" i="27" s="1"/>
  <c r="Z6" i="27" s="1"/>
  <c r="Y4" i="27"/>
  <c r="L6" i="26"/>
  <c r="M6" i="26" s="1"/>
  <c r="N6" i="26" s="1"/>
  <c r="O6" i="26" s="1"/>
  <c r="P6" i="26" s="1"/>
  <c r="N4" i="26"/>
  <c r="AF103" i="26"/>
  <c r="AB103" i="26"/>
  <c r="AF102" i="25"/>
  <c r="AD102" i="25"/>
  <c r="AB102" i="25"/>
  <c r="Y102" i="25"/>
  <c r="R102" i="25"/>
  <c r="S102" i="25" s="1"/>
  <c r="Q102" i="25"/>
  <c r="N102" i="25"/>
  <c r="AF101" i="25"/>
  <c r="AD101" i="25"/>
  <c r="AB101" i="25"/>
  <c r="Y101" i="25"/>
  <c r="R101" i="25"/>
  <c r="S101" i="25" s="1"/>
  <c r="Q101" i="25"/>
  <c r="N101" i="25"/>
  <c r="AB100" i="25"/>
  <c r="AA100" i="25"/>
  <c r="AF100" i="25" s="1"/>
  <c r="Y100" i="25"/>
  <c r="R100" i="25"/>
  <c r="S100" i="25" s="1"/>
  <c r="Q100" i="25"/>
  <c r="N100" i="25"/>
  <c r="AB99" i="25"/>
  <c r="AA99" i="25"/>
  <c r="AF99" i="25" s="1"/>
  <c r="Y99" i="25"/>
  <c r="R99" i="25"/>
  <c r="N99" i="25"/>
  <c r="AF98" i="25"/>
  <c r="AD98" i="25"/>
  <c r="AB98" i="25"/>
  <c r="Y98" i="25"/>
  <c r="R98" i="25"/>
  <c r="S98" i="25" s="1"/>
  <c r="Q98" i="25"/>
  <c r="N98" i="25"/>
  <c r="AF97" i="25"/>
  <c r="AD97" i="25"/>
  <c r="AB97" i="25"/>
  <c r="Y97" i="25"/>
  <c r="R97" i="25"/>
  <c r="S97" i="25" s="1"/>
  <c r="Q97" i="25"/>
  <c r="N97" i="25"/>
  <c r="AF96" i="25"/>
  <c r="AD96" i="25"/>
  <c r="AB96" i="25"/>
  <c r="Y96" i="25"/>
  <c r="R96" i="25"/>
  <c r="S96" i="25" s="1"/>
  <c r="Q96" i="25"/>
  <c r="N96" i="25"/>
  <c r="AF95" i="25"/>
  <c r="AD95" i="25"/>
  <c r="AB95" i="25"/>
  <c r="Y95" i="25"/>
  <c r="R95" i="25"/>
  <c r="N95" i="25"/>
  <c r="AB94" i="25"/>
  <c r="AA94" i="25"/>
  <c r="AF94" i="25" s="1"/>
  <c r="Y94" i="25"/>
  <c r="R94" i="25"/>
  <c r="S94" i="25" s="1"/>
  <c r="Q94" i="25"/>
  <c r="N94" i="25"/>
  <c r="AF93" i="25"/>
  <c r="AD93" i="25"/>
  <c r="AB93" i="25"/>
  <c r="Y93" i="25"/>
  <c r="R93" i="25"/>
  <c r="N93" i="25"/>
  <c r="AF92" i="25"/>
  <c r="AD92" i="25"/>
  <c r="AB92" i="25"/>
  <c r="Y92" i="25"/>
  <c r="R92" i="25"/>
  <c r="S92" i="25" s="1"/>
  <c r="Q92" i="25"/>
  <c r="N92" i="25"/>
  <c r="AF91" i="25"/>
  <c r="AD91" i="25"/>
  <c r="AB91" i="25"/>
  <c r="Y91" i="25"/>
  <c r="R91" i="25"/>
  <c r="N91" i="25"/>
  <c r="AF90" i="25"/>
  <c r="AD90" i="25"/>
  <c r="AB90" i="25"/>
  <c r="Y90" i="25"/>
  <c r="R90" i="25"/>
  <c r="S90" i="25" s="1"/>
  <c r="Q90" i="25"/>
  <c r="N90" i="25"/>
  <c r="AB89" i="25"/>
  <c r="AA89" i="25"/>
  <c r="AF89" i="25" s="1"/>
  <c r="Y89" i="25"/>
  <c r="R89" i="25"/>
  <c r="S89" i="25" s="1"/>
  <c r="Q89" i="25"/>
  <c r="N89" i="25"/>
  <c r="AF88" i="25"/>
  <c r="AD88" i="25"/>
  <c r="AB88" i="25"/>
  <c r="Y88" i="25"/>
  <c r="R88" i="25"/>
  <c r="S88" i="25" s="1"/>
  <c r="Q88" i="25"/>
  <c r="N88" i="25"/>
  <c r="AF87" i="25"/>
  <c r="AD87" i="25"/>
  <c r="AB87" i="25"/>
  <c r="Y87" i="25"/>
  <c r="R87" i="25"/>
  <c r="S87" i="25" s="1"/>
  <c r="Q87" i="25"/>
  <c r="N87" i="25"/>
  <c r="AF86" i="25"/>
  <c r="AD86" i="25"/>
  <c r="AB86" i="25"/>
  <c r="Y86" i="25"/>
  <c r="R86" i="25"/>
  <c r="N86" i="25"/>
  <c r="AF85" i="25"/>
  <c r="AD85" i="25"/>
  <c r="AB85" i="25"/>
  <c r="Y85" i="25"/>
  <c r="R85" i="25"/>
  <c r="N85" i="25"/>
  <c r="AF84" i="25"/>
  <c r="AD84" i="25"/>
  <c r="AB84" i="25"/>
  <c r="Y84" i="25"/>
  <c r="R84" i="25"/>
  <c r="S84" i="25" s="1"/>
  <c r="Q84" i="25"/>
  <c r="N84" i="25"/>
  <c r="AF83" i="25"/>
  <c r="AD83" i="25"/>
  <c r="AB83" i="25"/>
  <c r="Y83" i="25"/>
  <c r="R83" i="25"/>
  <c r="S83" i="25" s="1"/>
  <c r="Q83" i="25"/>
  <c r="N83" i="25"/>
  <c r="AF82" i="25"/>
  <c r="AD82" i="25"/>
  <c r="AB82" i="25"/>
  <c r="Y82" i="25"/>
  <c r="R82" i="25"/>
  <c r="S82" i="25" s="1"/>
  <c r="Q82" i="25"/>
  <c r="N82" i="25"/>
  <c r="AF81" i="25"/>
  <c r="AD81" i="25"/>
  <c r="AB81" i="25"/>
  <c r="Y81" i="25"/>
  <c r="R81" i="25"/>
  <c r="S81" i="25" s="1"/>
  <c r="Q81" i="25"/>
  <c r="N81" i="25"/>
  <c r="AF80" i="25"/>
  <c r="AD80" i="25"/>
  <c r="AB80" i="25"/>
  <c r="Y80" i="25"/>
  <c r="R80" i="25"/>
  <c r="N80" i="25"/>
  <c r="AF79" i="25"/>
  <c r="AD79" i="25"/>
  <c r="AB79" i="25"/>
  <c r="Y79" i="25"/>
  <c r="R79" i="25"/>
  <c r="AF78" i="25"/>
  <c r="AD78" i="25"/>
  <c r="AB78" i="25"/>
  <c r="Y78" i="25"/>
  <c r="S78" i="25"/>
  <c r="R78" i="25"/>
  <c r="Q78" i="25"/>
  <c r="N78" i="25"/>
  <c r="AF77" i="25"/>
  <c r="AD77" i="25"/>
  <c r="AB77" i="25"/>
  <c r="Y77" i="25"/>
  <c r="R77" i="25"/>
  <c r="N77" i="25"/>
  <c r="AA76" i="25"/>
  <c r="Z76" i="25"/>
  <c r="AB76" i="25" s="1"/>
  <c r="Y76" i="25"/>
  <c r="R76" i="25"/>
  <c r="N76" i="25"/>
  <c r="AF75" i="25"/>
  <c r="AD75" i="25"/>
  <c r="AB75" i="25"/>
  <c r="Y75" i="25"/>
  <c r="R75" i="25"/>
  <c r="S75" i="25" s="1"/>
  <c r="Q75" i="25"/>
  <c r="N75" i="25"/>
  <c r="AF74" i="25"/>
  <c r="AD74" i="25"/>
  <c r="AB74" i="25"/>
  <c r="Y74" i="25"/>
  <c r="R74" i="25"/>
  <c r="S74" i="25" s="1"/>
  <c r="Q74" i="25"/>
  <c r="N74" i="25"/>
  <c r="AF73" i="25"/>
  <c r="AD73" i="25"/>
  <c r="AB73" i="25"/>
  <c r="Y73" i="25"/>
  <c r="R73" i="25"/>
  <c r="S73" i="25" s="1"/>
  <c r="Q73" i="25"/>
  <c r="N73" i="25"/>
  <c r="AF72" i="25"/>
  <c r="AD72" i="25"/>
  <c r="AB72" i="25"/>
  <c r="Y72" i="25"/>
  <c r="R72" i="25"/>
  <c r="S72" i="25" s="1"/>
  <c r="Q72" i="25"/>
  <c r="N72" i="25"/>
  <c r="AB71" i="25"/>
  <c r="AA71" i="25"/>
  <c r="AF71" i="25" s="1"/>
  <c r="Y71" i="25"/>
  <c r="R71" i="25"/>
  <c r="S71" i="25" s="1"/>
  <c r="Q71" i="25"/>
  <c r="N71" i="25"/>
  <c r="AB70" i="25"/>
  <c r="AA70" i="25"/>
  <c r="AF70" i="25" s="1"/>
  <c r="Y70" i="25"/>
  <c r="R70" i="25"/>
  <c r="S70" i="25" s="1"/>
  <c r="Q70" i="25"/>
  <c r="N70" i="25"/>
  <c r="AF69" i="25"/>
  <c r="AD69" i="25"/>
  <c r="AB69" i="25"/>
  <c r="Y69" i="25"/>
  <c r="R69" i="25"/>
  <c r="N69" i="25"/>
  <c r="AB68" i="25"/>
  <c r="AA68" i="25"/>
  <c r="AF68" i="25" s="1"/>
  <c r="Y68" i="25"/>
  <c r="R68" i="25"/>
  <c r="S68" i="25" s="1"/>
  <c r="Q68" i="25"/>
  <c r="N68" i="25"/>
  <c r="AF67" i="25"/>
  <c r="AD67" i="25"/>
  <c r="AB67" i="25"/>
  <c r="Y67" i="25"/>
  <c r="R67" i="25"/>
  <c r="S67" i="25" s="1"/>
  <c r="Q67" i="25"/>
  <c r="N67" i="25"/>
  <c r="AB66" i="25"/>
  <c r="AA66" i="25"/>
  <c r="AF66" i="25" s="1"/>
  <c r="Y66" i="25"/>
  <c r="R66" i="25"/>
  <c r="S66" i="25" s="1"/>
  <c r="Q66" i="25"/>
  <c r="N66" i="25"/>
  <c r="AF65" i="25"/>
  <c r="AD65" i="25"/>
  <c r="AC65" i="25"/>
  <c r="AB65" i="25"/>
  <c r="Y65" i="25"/>
  <c r="S65" i="25"/>
  <c r="R65" i="25"/>
  <c r="Q65" i="25"/>
  <c r="N65" i="25"/>
  <c r="AF64" i="25"/>
  <c r="AD64" i="25"/>
  <c r="AB64" i="25"/>
  <c r="Y64" i="25"/>
  <c r="S64" i="25"/>
  <c r="R64" i="25"/>
  <c r="Q64" i="25"/>
  <c r="N64" i="25"/>
  <c r="AA63" i="25"/>
  <c r="Z63" i="25"/>
  <c r="AB63" i="25" s="1"/>
  <c r="Y63" i="25"/>
  <c r="R63" i="25"/>
  <c r="N63" i="25"/>
  <c r="AF62" i="25"/>
  <c r="AD62" i="25"/>
  <c r="AB62" i="25"/>
  <c r="Y62" i="25"/>
  <c r="R62" i="25"/>
  <c r="AA61" i="25"/>
  <c r="Z61" i="25"/>
  <c r="AB61" i="25" s="1"/>
  <c r="Y61" i="25"/>
  <c r="R61" i="25"/>
  <c r="S61" i="25" s="1"/>
  <c r="Q61" i="25"/>
  <c r="N61" i="25"/>
  <c r="AF60" i="25"/>
  <c r="AD60" i="25"/>
  <c r="AB60" i="25"/>
  <c r="Y60" i="25"/>
  <c r="R60" i="25"/>
  <c r="S60" i="25" s="1"/>
  <c r="Q60" i="25"/>
  <c r="N60" i="25"/>
  <c r="AB59" i="25"/>
  <c r="AA59" i="25"/>
  <c r="AF59" i="25" s="1"/>
  <c r="Y59" i="25"/>
  <c r="R59" i="25"/>
  <c r="S59" i="25" s="1"/>
  <c r="Q59" i="25"/>
  <c r="N59" i="25"/>
  <c r="AF58" i="25"/>
  <c r="AD58" i="25"/>
  <c r="AC58" i="25"/>
  <c r="AB58" i="25"/>
  <c r="Y58" i="25"/>
  <c r="S58" i="25"/>
  <c r="R58" i="25"/>
  <c r="Q58" i="25"/>
  <c r="N58" i="25"/>
  <c r="AF57" i="25"/>
  <c r="AD57" i="25"/>
  <c r="AB57" i="25"/>
  <c r="Y57" i="25"/>
  <c r="S57" i="25"/>
  <c r="R57" i="25"/>
  <c r="Q57" i="25"/>
  <c r="N57" i="25"/>
  <c r="AF56" i="25"/>
  <c r="AD56" i="25"/>
  <c r="AB56" i="25"/>
  <c r="Y56" i="25"/>
  <c r="S56" i="25"/>
  <c r="R56" i="25"/>
  <c r="Q56" i="25"/>
  <c r="N56" i="25"/>
  <c r="AF55" i="25"/>
  <c r="AD55" i="25"/>
  <c r="AB55" i="25"/>
  <c r="Y55" i="25"/>
  <c r="S55" i="25"/>
  <c r="R55" i="25"/>
  <c r="Q55" i="25"/>
  <c r="N55" i="25"/>
  <c r="AA54" i="25"/>
  <c r="Z54" i="25"/>
  <c r="AB54" i="25" s="1"/>
  <c r="Y54" i="25"/>
  <c r="R54" i="25"/>
  <c r="S54" i="25" s="1"/>
  <c r="Q54" i="25"/>
  <c r="N54" i="25"/>
  <c r="AB53" i="25"/>
  <c r="AA53" i="25"/>
  <c r="AF53" i="25" s="1"/>
  <c r="Y53" i="25"/>
  <c r="R53" i="25"/>
  <c r="S53" i="25" s="1"/>
  <c r="Q53" i="25"/>
  <c r="N53" i="25"/>
  <c r="AF52" i="25"/>
  <c r="AD52" i="25"/>
  <c r="Z52" i="25"/>
  <c r="AB52" i="25" s="1"/>
  <c r="Y52" i="25"/>
  <c r="S52" i="25"/>
  <c r="R52" i="25"/>
  <c r="Q52" i="25"/>
  <c r="N52" i="25"/>
  <c r="AF51" i="25"/>
  <c r="AD51" i="25"/>
  <c r="AB51" i="25"/>
  <c r="Z51" i="25"/>
  <c r="Y51" i="25"/>
  <c r="R51" i="25"/>
  <c r="S51" i="25" s="1"/>
  <c r="Q51" i="25"/>
  <c r="N51" i="25"/>
  <c r="AF50" i="25"/>
  <c r="AD50" i="25"/>
  <c r="AB50" i="25"/>
  <c r="Y50" i="25"/>
  <c r="R50" i="25"/>
  <c r="S50" i="25" s="1"/>
  <c r="Q50" i="25"/>
  <c r="N50" i="25"/>
  <c r="AF49" i="25"/>
  <c r="AD49" i="25"/>
  <c r="AB49" i="25"/>
  <c r="Y49" i="25"/>
  <c r="R49" i="25"/>
  <c r="N49" i="25"/>
  <c r="AB48" i="25"/>
  <c r="AA48" i="25"/>
  <c r="AF48" i="25" s="1"/>
  <c r="Y48" i="25"/>
  <c r="R48" i="25"/>
  <c r="S48" i="25" s="1"/>
  <c r="Q48" i="25"/>
  <c r="N48" i="25"/>
  <c r="AF47" i="25"/>
  <c r="AD47" i="25"/>
  <c r="AB47" i="25"/>
  <c r="Y47" i="25"/>
  <c r="R47" i="25"/>
  <c r="S47" i="25" s="1"/>
  <c r="Q47" i="25"/>
  <c r="N47" i="25"/>
  <c r="AF46" i="25"/>
  <c r="AD46" i="25"/>
  <c r="AB46" i="25"/>
  <c r="Y46" i="25"/>
  <c r="R46" i="25"/>
  <c r="N46" i="25"/>
  <c r="AF45" i="25"/>
  <c r="AD45" i="25"/>
  <c r="Z45" i="25"/>
  <c r="AB45" i="25" s="1"/>
  <c r="Y45" i="25"/>
  <c r="S45" i="25"/>
  <c r="R45" i="25"/>
  <c r="Q45" i="25"/>
  <c r="N45" i="25"/>
  <c r="AF44" i="25"/>
  <c r="AD44" i="25"/>
  <c r="AB44" i="25"/>
  <c r="Y44" i="25"/>
  <c r="R44" i="25"/>
  <c r="N44" i="25"/>
  <c r="AC43" i="25"/>
  <c r="AA43" i="25"/>
  <c r="Y43" i="25"/>
  <c r="S43" i="25"/>
  <c r="R43" i="25"/>
  <c r="Q43" i="25"/>
  <c r="N43" i="25"/>
  <c r="AF42" i="25"/>
  <c r="AD42" i="25"/>
  <c r="AB42" i="25"/>
  <c r="Y42" i="25"/>
  <c r="S42" i="25"/>
  <c r="R42" i="25"/>
  <c r="Q42" i="25"/>
  <c r="N42" i="25"/>
  <c r="AF41" i="25"/>
  <c r="AD41" i="25"/>
  <c r="AB41" i="25"/>
  <c r="Y41" i="25"/>
  <c r="R41" i="25"/>
  <c r="N41" i="25"/>
  <c r="AF40" i="25"/>
  <c r="AD40" i="25"/>
  <c r="AB40" i="25"/>
  <c r="Y40" i="25"/>
  <c r="S40" i="25"/>
  <c r="R40" i="25"/>
  <c r="Q40" i="25"/>
  <c r="N40" i="25"/>
  <c r="AF39" i="25"/>
  <c r="AD39" i="25"/>
  <c r="AB39" i="25"/>
  <c r="Y39" i="25"/>
  <c r="R39" i="25"/>
  <c r="N39" i="25"/>
  <c r="AF38" i="25"/>
  <c r="AD38" i="25"/>
  <c r="AB38" i="25"/>
  <c r="Y38" i="25"/>
  <c r="S38" i="25"/>
  <c r="R38" i="25"/>
  <c r="Q38" i="25"/>
  <c r="N38" i="25"/>
  <c r="AF37" i="25"/>
  <c r="AD37" i="25"/>
  <c r="AB37" i="25"/>
  <c r="Y37" i="25"/>
  <c r="S37" i="25"/>
  <c r="R37" i="25"/>
  <c r="Q37" i="25"/>
  <c r="N37" i="25"/>
  <c r="AF36" i="25"/>
  <c r="AD36" i="25"/>
  <c r="AB36" i="25"/>
  <c r="Y36" i="25"/>
  <c r="S36" i="25"/>
  <c r="R36" i="25"/>
  <c r="Q36" i="25"/>
  <c r="N36" i="25"/>
  <c r="AF35" i="25"/>
  <c r="AD35" i="25"/>
  <c r="AB35" i="25"/>
  <c r="Y35" i="25"/>
  <c r="S35" i="25"/>
  <c r="R35" i="25"/>
  <c r="Q35" i="25"/>
  <c r="N35" i="25"/>
  <c r="AF34" i="25"/>
  <c r="AD34" i="25"/>
  <c r="AB34" i="25"/>
  <c r="Y34" i="25"/>
  <c r="S34" i="25"/>
  <c r="R34" i="25"/>
  <c r="Q34" i="25"/>
  <c r="N34" i="25"/>
  <c r="AF33" i="25"/>
  <c r="AD33" i="25"/>
  <c r="AB33" i="25"/>
  <c r="Y33" i="25"/>
  <c r="S33" i="25"/>
  <c r="R33" i="25"/>
  <c r="Q33" i="25"/>
  <c r="N33" i="25"/>
  <c r="AF32" i="25"/>
  <c r="AD32" i="25"/>
  <c r="AB32" i="25"/>
  <c r="Y32" i="25"/>
  <c r="S32" i="25"/>
  <c r="R32" i="25"/>
  <c r="Q32" i="25"/>
  <c r="N32" i="25"/>
  <c r="AF31" i="25"/>
  <c r="AD31" i="25"/>
  <c r="AB31" i="25"/>
  <c r="Y31" i="25"/>
  <c r="S31" i="25"/>
  <c r="R31" i="25"/>
  <c r="Q31" i="25"/>
  <c r="N31" i="25"/>
  <c r="AF30" i="25"/>
  <c r="AD30" i="25"/>
  <c r="AB30" i="25"/>
  <c r="Y30" i="25"/>
  <c r="R30" i="25"/>
  <c r="AB29" i="25"/>
  <c r="AA29" i="25"/>
  <c r="AF29" i="25" s="1"/>
  <c r="Y29" i="25"/>
  <c r="R29" i="25"/>
  <c r="S29" i="25" s="1"/>
  <c r="Q29" i="25"/>
  <c r="N29" i="25"/>
  <c r="AF28" i="25"/>
  <c r="AD28" i="25"/>
  <c r="AB28" i="25"/>
  <c r="Y28" i="25"/>
  <c r="R28" i="25"/>
  <c r="N28" i="25"/>
  <c r="AF27" i="25"/>
  <c r="AD27" i="25"/>
  <c r="AB27" i="25"/>
  <c r="Y27" i="25"/>
  <c r="R27" i="25"/>
  <c r="S27" i="25" s="1"/>
  <c r="Q27" i="25"/>
  <c r="N27" i="25"/>
  <c r="AB26" i="25"/>
  <c r="AA26" i="25"/>
  <c r="AF26" i="25" s="1"/>
  <c r="Y26" i="25"/>
  <c r="R26" i="25"/>
  <c r="S26" i="25" s="1"/>
  <c r="Q26" i="25"/>
  <c r="N26" i="25"/>
  <c r="AB25" i="25"/>
  <c r="AA25" i="25"/>
  <c r="AF25" i="25" s="1"/>
  <c r="Y25" i="25"/>
  <c r="R25" i="25"/>
  <c r="S25" i="25" s="1"/>
  <c r="Q25" i="25"/>
  <c r="N25" i="25"/>
  <c r="AF24" i="25"/>
  <c r="AD24" i="25"/>
  <c r="AB24" i="25"/>
  <c r="Y24" i="25"/>
  <c r="R24" i="25"/>
  <c r="S24" i="25" s="1"/>
  <c r="Q24" i="25"/>
  <c r="N24" i="25"/>
  <c r="AF23" i="25"/>
  <c r="AD23" i="25"/>
  <c r="AB23" i="25"/>
  <c r="Y23" i="25"/>
  <c r="R23" i="25"/>
  <c r="N23" i="25"/>
  <c r="AF22" i="25"/>
  <c r="AD22" i="25"/>
  <c r="AB22" i="25"/>
  <c r="Y22" i="25"/>
  <c r="R22" i="25"/>
  <c r="S22" i="25" s="1"/>
  <c r="Q22" i="25"/>
  <c r="N22" i="25"/>
  <c r="AF21" i="25"/>
  <c r="AD21" i="25"/>
  <c r="AB21" i="25"/>
  <c r="Y21" i="25"/>
  <c r="R21" i="25"/>
  <c r="S21" i="25" s="1"/>
  <c r="Q21" i="25"/>
  <c r="N21" i="25"/>
  <c r="AF20" i="25"/>
  <c r="AD20" i="25"/>
  <c r="AB20" i="25"/>
  <c r="Y20" i="25"/>
  <c r="R20" i="25"/>
  <c r="N20" i="25"/>
  <c r="AF19" i="25"/>
  <c r="AD19" i="25"/>
  <c r="AB19" i="25"/>
  <c r="Y19" i="25"/>
  <c r="R19" i="25"/>
  <c r="S19" i="25" s="1"/>
  <c r="Q19" i="25"/>
  <c r="N19" i="25"/>
  <c r="AD18" i="25"/>
  <c r="AA18" i="25"/>
  <c r="Y18" i="25"/>
  <c r="S18" i="25"/>
  <c r="R18" i="25"/>
  <c r="Q18" i="25"/>
  <c r="N18" i="25"/>
  <c r="AF17" i="25"/>
  <c r="AD17" i="25"/>
  <c r="AB17" i="25"/>
  <c r="Y17" i="25"/>
  <c r="S17" i="25"/>
  <c r="R17" i="25"/>
  <c r="Q17" i="25"/>
  <c r="N17" i="25"/>
  <c r="AF16" i="25"/>
  <c r="AD16" i="25"/>
  <c r="AB16" i="25"/>
  <c r="Y16" i="25"/>
  <c r="S16" i="25"/>
  <c r="R16" i="25"/>
  <c r="Q16" i="25"/>
  <c r="N16" i="25"/>
  <c r="AF15" i="25"/>
  <c r="AD15" i="25"/>
  <c r="AB15" i="25"/>
  <c r="Y15" i="25"/>
  <c r="S15" i="25"/>
  <c r="R15" i="25"/>
  <c r="Q15" i="25"/>
  <c r="N15" i="25"/>
  <c r="AF14" i="25"/>
  <c r="AD14" i="25"/>
  <c r="AB14" i="25"/>
  <c r="Y14" i="25"/>
  <c r="R14" i="25"/>
  <c r="AF13" i="25"/>
  <c r="AD13" i="25"/>
  <c r="AB13" i="25"/>
  <c r="Y13" i="25"/>
  <c r="R13" i="25"/>
  <c r="S13" i="25" s="1"/>
  <c r="Q13" i="25"/>
  <c r="N13" i="25"/>
  <c r="AF12" i="25"/>
  <c r="AD12" i="25"/>
  <c r="AB12" i="25"/>
  <c r="Y12" i="25"/>
  <c r="R12" i="25"/>
  <c r="S12" i="25" s="1"/>
  <c r="Q12" i="25"/>
  <c r="N12" i="25"/>
  <c r="AF11" i="25"/>
  <c r="AD11" i="25"/>
  <c r="Z11" i="25"/>
  <c r="AB11" i="25" s="1"/>
  <c r="Y11" i="25"/>
  <c r="S11" i="25"/>
  <c r="R11" i="25"/>
  <c r="Q11" i="25"/>
  <c r="N11" i="25"/>
  <c r="AF10" i="25"/>
  <c r="AD10" i="25"/>
  <c r="AB10" i="25"/>
  <c r="Y10" i="25"/>
  <c r="S10" i="25"/>
  <c r="R10" i="25"/>
  <c r="Q10" i="25"/>
  <c r="N10" i="25"/>
  <c r="AF9" i="25"/>
  <c r="AD9" i="25"/>
  <c r="AB9" i="25"/>
  <c r="Y9" i="25"/>
  <c r="S9" i="25"/>
  <c r="R9" i="25"/>
  <c r="Q9" i="25"/>
  <c r="N9" i="25"/>
  <c r="AF8" i="25"/>
  <c r="AB8" i="25"/>
  <c r="AA8" i="25"/>
  <c r="AD8" i="25" s="1"/>
  <c r="Y8" i="25"/>
  <c r="R8" i="25"/>
  <c r="S8" i="25" s="1"/>
  <c r="Q8" i="25"/>
  <c r="N8" i="25"/>
  <c r="AF7" i="25"/>
  <c r="AD7" i="25"/>
  <c r="AB7" i="25"/>
  <c r="Y7" i="25"/>
  <c r="N7" i="25"/>
  <c r="AB6" i="28" l="1"/>
  <c r="AC6" i="28" s="1"/>
  <c r="AB5" i="28"/>
  <c r="AF5" i="28"/>
  <c r="AA6" i="27"/>
  <c r="AA5" i="27"/>
  <c r="AC103" i="26"/>
  <c r="AD103" i="26" s="1"/>
  <c r="Q5" i="26"/>
  <c r="Q6" i="26"/>
  <c r="R6" i="26" s="1"/>
  <c r="AF18" i="25"/>
  <c r="AB18" i="25"/>
  <c r="AD43" i="25"/>
  <c r="AB43" i="25"/>
  <c r="AF43" i="25"/>
  <c r="AC54" i="25"/>
  <c r="AD54" i="25" s="1"/>
  <c r="AF54" i="25"/>
  <c r="AC61" i="25"/>
  <c r="AD61" i="25" s="1"/>
  <c r="AF61" i="25"/>
  <c r="AC63" i="25"/>
  <c r="AD63" i="25" s="1"/>
  <c r="AF63" i="25"/>
  <c r="AC76" i="25"/>
  <c r="AD76" i="25" s="1"/>
  <c r="AF76" i="25"/>
  <c r="AC25" i="25"/>
  <c r="AD25" i="25" s="1"/>
  <c r="AC26" i="25"/>
  <c r="AD26" i="25" s="1"/>
  <c r="AC29" i="25"/>
  <c r="AD29" i="25" s="1"/>
  <c r="AC48" i="25"/>
  <c r="AD48" i="25" s="1"/>
  <c r="AC53" i="25"/>
  <c r="AD53" i="25" s="1"/>
  <c r="AC59" i="25"/>
  <c r="AD59" i="25" s="1"/>
  <c r="AC66" i="25"/>
  <c r="AD66" i="25" s="1"/>
  <c r="AC68" i="25"/>
  <c r="AD68" i="25" s="1"/>
  <c r="AC70" i="25"/>
  <c r="AD70" i="25" s="1"/>
  <c r="AC71" i="25"/>
  <c r="AD71" i="25" s="1"/>
  <c r="AC89" i="25"/>
  <c r="AD89" i="25" s="1"/>
  <c r="AC94" i="25"/>
  <c r="AD94" i="25" s="1"/>
  <c r="AC99" i="25"/>
  <c r="AD99" i="25" s="1"/>
  <c r="AC100" i="25"/>
  <c r="AD100" i="25" s="1"/>
  <c r="AD6" i="28" l="1"/>
  <c r="AD5" i="28"/>
  <c r="AF5" i="27"/>
  <c r="AB5" i="27"/>
  <c r="AB6" i="27"/>
  <c r="AC6" i="27" s="1"/>
  <c r="S5" i="26"/>
  <c r="S6" i="26"/>
  <c r="T6" i="26" s="1"/>
  <c r="X103" i="25"/>
  <c r="Y103" i="25" s="1"/>
  <c r="W103" i="25"/>
  <c r="V103" i="25"/>
  <c r="T103" i="25"/>
  <c r="U103" i="25" s="1"/>
  <c r="P103" i="25"/>
  <c r="O103" i="25"/>
  <c r="Q103" i="25" s="1"/>
  <c r="M103" i="25"/>
  <c r="L103" i="25"/>
  <c r="K103" i="25"/>
  <c r="H103" i="25"/>
  <c r="AA103" i="25"/>
  <c r="Z103" i="25"/>
  <c r="B6" i="25"/>
  <c r="C6" i="25" s="1"/>
  <c r="D6" i="25" s="1"/>
  <c r="E6" i="25" s="1"/>
  <c r="F6" i="25" s="1"/>
  <c r="G6" i="25" s="1"/>
  <c r="H6" i="25" s="1"/>
  <c r="I6" i="25" s="1"/>
  <c r="J6" i="25" s="1"/>
  <c r="K6" i="25" s="1"/>
  <c r="AD6" i="27" l="1"/>
  <c r="AD5" i="27"/>
  <c r="U6" i="26"/>
  <c r="V6" i="26" s="1"/>
  <c r="U5" i="26"/>
  <c r="N103" i="25"/>
  <c r="N4" i="25"/>
  <c r="L6" i="25"/>
  <c r="M6" i="25" s="1"/>
  <c r="N6" i="25" s="1"/>
  <c r="O6" i="25" s="1"/>
  <c r="P6" i="25" s="1"/>
  <c r="R103" i="25"/>
  <c r="S103" i="25" s="1"/>
  <c r="AB103" i="25"/>
  <c r="AF102" i="24"/>
  <c r="AD102" i="24"/>
  <c r="AB102" i="24"/>
  <c r="Y102" i="24"/>
  <c r="AF101" i="24"/>
  <c r="AD101" i="24"/>
  <c r="AB101" i="24"/>
  <c r="Y101" i="24"/>
  <c r="AF100" i="24"/>
  <c r="AE100" i="24"/>
  <c r="AD100" i="24"/>
  <c r="AB100" i="24"/>
  <c r="Y100" i="24"/>
  <c r="AF99" i="24"/>
  <c r="AD99" i="24"/>
  <c r="AB99" i="24"/>
  <c r="Y99" i="24"/>
  <c r="AF98" i="24"/>
  <c r="AD98" i="24"/>
  <c r="AB98" i="24"/>
  <c r="Y98" i="24"/>
  <c r="AF97" i="24"/>
  <c r="AD97" i="24"/>
  <c r="AB97" i="24"/>
  <c r="Y97" i="24"/>
  <c r="AF96" i="24"/>
  <c r="AD96" i="24"/>
  <c r="AB96" i="24"/>
  <c r="Y96" i="24"/>
  <c r="AF95" i="24"/>
  <c r="AD95" i="24"/>
  <c r="AB95" i="24"/>
  <c r="Y95" i="24"/>
  <c r="AB94" i="24"/>
  <c r="AA94" i="24"/>
  <c r="AE94" i="24" s="1"/>
  <c r="Y94" i="24"/>
  <c r="AF93" i="24"/>
  <c r="AD93" i="24"/>
  <c r="AB93" i="24"/>
  <c r="Y93" i="24"/>
  <c r="AF92" i="24"/>
  <c r="AD92" i="24"/>
  <c r="AB92" i="24"/>
  <c r="Y92" i="24"/>
  <c r="AF91" i="24"/>
  <c r="AD91" i="24"/>
  <c r="AB91" i="24"/>
  <c r="Y91" i="24"/>
  <c r="AF90" i="24"/>
  <c r="AD90" i="24"/>
  <c r="AB90" i="24"/>
  <c r="Y90" i="24"/>
  <c r="AF89" i="24"/>
  <c r="AD89" i="24"/>
  <c r="AB89" i="24"/>
  <c r="Y89" i="24"/>
  <c r="AF88" i="24"/>
  <c r="AD88" i="24"/>
  <c r="AB88" i="24"/>
  <c r="Y88" i="24"/>
  <c r="AF87" i="24"/>
  <c r="AD87" i="24"/>
  <c r="AB87" i="24"/>
  <c r="Y87" i="24"/>
  <c r="AF86" i="24"/>
  <c r="AD86" i="24"/>
  <c r="AB86" i="24"/>
  <c r="Y86" i="24"/>
  <c r="AF85" i="24"/>
  <c r="AD85" i="24"/>
  <c r="AB85" i="24"/>
  <c r="Y85" i="24"/>
  <c r="AF84" i="24"/>
  <c r="AD84" i="24"/>
  <c r="AB84" i="24"/>
  <c r="Y84" i="24"/>
  <c r="AF83" i="24"/>
  <c r="AD83" i="24"/>
  <c r="AB83" i="24"/>
  <c r="Y83" i="24"/>
  <c r="AF82" i="24"/>
  <c r="AD82" i="24"/>
  <c r="AB82" i="24"/>
  <c r="Y82" i="24"/>
  <c r="AF81" i="24"/>
  <c r="AD81" i="24"/>
  <c r="AB81" i="24"/>
  <c r="Y81" i="24"/>
  <c r="AF80" i="24"/>
  <c r="AD80" i="24"/>
  <c r="AB80" i="24"/>
  <c r="Y80" i="24"/>
  <c r="AF79" i="24"/>
  <c r="AD79" i="24"/>
  <c r="AB79" i="24"/>
  <c r="Y79" i="24"/>
  <c r="AF78" i="24"/>
  <c r="AD78" i="24"/>
  <c r="AB78" i="24"/>
  <c r="Y78" i="24"/>
  <c r="AF77" i="24"/>
  <c r="AD77" i="24"/>
  <c r="AB77" i="24"/>
  <c r="Y77" i="24"/>
  <c r="AF76" i="24"/>
  <c r="AD76" i="24"/>
  <c r="Z76" i="24"/>
  <c r="AB76" i="24" s="1"/>
  <c r="Y76" i="24"/>
  <c r="AF75" i="24"/>
  <c r="AD75" i="24"/>
  <c r="AB75" i="24"/>
  <c r="Y75" i="24"/>
  <c r="AF74" i="24"/>
  <c r="AD74" i="24"/>
  <c r="AB74" i="24"/>
  <c r="Y74" i="24"/>
  <c r="AF73" i="24"/>
  <c r="AD73" i="24"/>
  <c r="AB73" i="24"/>
  <c r="Y73" i="24"/>
  <c r="AF72" i="24"/>
  <c r="AD72" i="24"/>
  <c r="AB72" i="24"/>
  <c r="Y72" i="24"/>
  <c r="AA71" i="24"/>
  <c r="Y71" i="24"/>
  <c r="AA70" i="24"/>
  <c r="Y70" i="24"/>
  <c r="AF69" i="24"/>
  <c r="AD69" i="24"/>
  <c r="AB69" i="24"/>
  <c r="Y69" i="24"/>
  <c r="AA68" i="24"/>
  <c r="Y68" i="24"/>
  <c r="AF67" i="24"/>
  <c r="AD67" i="24"/>
  <c r="AB67" i="24"/>
  <c r="Y67" i="24"/>
  <c r="AF66" i="24"/>
  <c r="AD66" i="24"/>
  <c r="AB66" i="24"/>
  <c r="Y66" i="24"/>
  <c r="AF65" i="24"/>
  <c r="AD65" i="24"/>
  <c r="AB65" i="24"/>
  <c r="Y65" i="24"/>
  <c r="AF64" i="24"/>
  <c r="AD64" i="24"/>
  <c r="AB64" i="24"/>
  <c r="Y64" i="24"/>
  <c r="AF63" i="24"/>
  <c r="AD63" i="24"/>
  <c r="AB63" i="24"/>
  <c r="Z63" i="24"/>
  <c r="Y63" i="24"/>
  <c r="AF62" i="24"/>
  <c r="AD62" i="24"/>
  <c r="AB62" i="24"/>
  <c r="Y62" i="24"/>
  <c r="AE61" i="24"/>
  <c r="AA61" i="24"/>
  <c r="AF61" i="24" s="1"/>
  <c r="Z61" i="24"/>
  <c r="AB61" i="24" s="1"/>
  <c r="Y61" i="24"/>
  <c r="AF60" i="24"/>
  <c r="AD60" i="24"/>
  <c r="AB60" i="24"/>
  <c r="Y60" i="24"/>
  <c r="AF59" i="24"/>
  <c r="AD59" i="24"/>
  <c r="AB59" i="24"/>
  <c r="Y59" i="24"/>
  <c r="AA58" i="24"/>
  <c r="Y58" i="24"/>
  <c r="AF57" i="24"/>
  <c r="AD57" i="24"/>
  <c r="AB57" i="24"/>
  <c r="Y57" i="24"/>
  <c r="AF56" i="24"/>
  <c r="AD56" i="24"/>
  <c r="AB56" i="24"/>
  <c r="Y56" i="24"/>
  <c r="AF55" i="24"/>
  <c r="AD55" i="24"/>
  <c r="AB55" i="24"/>
  <c r="Y55" i="24"/>
  <c r="AF54" i="24"/>
  <c r="AD54" i="24"/>
  <c r="AB54" i="24"/>
  <c r="Z54" i="24"/>
  <c r="Y54" i="24"/>
  <c r="AF53" i="24"/>
  <c r="AD53" i="24"/>
  <c r="AB53" i="24"/>
  <c r="Y53" i="24"/>
  <c r="AF52" i="24"/>
  <c r="AD52" i="24"/>
  <c r="Z52" i="24"/>
  <c r="AB52" i="24" s="1"/>
  <c r="Y52" i="24"/>
  <c r="AF51" i="24"/>
  <c r="AD51" i="24"/>
  <c r="AB51" i="24"/>
  <c r="Z51" i="24"/>
  <c r="Y51" i="24"/>
  <c r="AF50" i="24"/>
  <c r="AD50" i="24"/>
  <c r="AB50" i="24"/>
  <c r="Y50" i="24"/>
  <c r="AF49" i="24"/>
  <c r="AD49" i="24"/>
  <c r="AB49" i="24"/>
  <c r="Y49" i="24"/>
  <c r="AF48" i="24"/>
  <c r="AD48" i="24"/>
  <c r="AB48" i="24"/>
  <c r="Y48" i="24"/>
  <c r="AF47" i="24"/>
  <c r="AD47" i="24"/>
  <c r="AB47" i="24"/>
  <c r="Y47" i="24"/>
  <c r="AF46" i="24"/>
  <c r="AD46" i="24"/>
  <c r="AB46" i="24"/>
  <c r="Y46" i="24"/>
  <c r="AF45" i="24"/>
  <c r="AD45" i="24"/>
  <c r="Z45" i="24"/>
  <c r="AB45" i="24" s="1"/>
  <c r="Y45" i="24"/>
  <c r="AF44" i="24"/>
  <c r="AD44" i="24"/>
  <c r="AB44" i="24"/>
  <c r="Y44" i="24"/>
  <c r="AF43" i="24"/>
  <c r="AD43" i="24"/>
  <c r="AB43" i="24"/>
  <c r="Y43" i="24"/>
  <c r="AF42" i="24"/>
  <c r="AD42" i="24"/>
  <c r="AB42" i="24"/>
  <c r="Y42" i="24"/>
  <c r="AF41" i="24"/>
  <c r="AD41" i="24"/>
  <c r="AB41" i="24"/>
  <c r="Y41" i="24"/>
  <c r="AF40" i="24"/>
  <c r="AD40" i="24"/>
  <c r="AB40" i="24"/>
  <c r="Y40" i="24"/>
  <c r="AF39" i="24"/>
  <c r="AD39" i="24"/>
  <c r="AB39" i="24"/>
  <c r="Y39" i="24"/>
  <c r="AF38" i="24"/>
  <c r="AD38" i="24"/>
  <c r="AB38" i="24"/>
  <c r="Y38" i="24"/>
  <c r="AF37" i="24"/>
  <c r="AD37" i="24"/>
  <c r="AB37" i="24"/>
  <c r="Y37" i="24"/>
  <c r="AF36" i="24"/>
  <c r="AD36" i="24"/>
  <c r="AB36" i="24"/>
  <c r="Y36" i="24"/>
  <c r="AF35" i="24"/>
  <c r="AD35" i="24"/>
  <c r="AB35" i="24"/>
  <c r="Y35" i="24"/>
  <c r="AF34" i="24"/>
  <c r="AD34" i="24"/>
  <c r="AB34" i="24"/>
  <c r="Y34" i="24"/>
  <c r="AF33" i="24"/>
  <c r="AD33" i="24"/>
  <c r="AB33" i="24"/>
  <c r="Y33" i="24"/>
  <c r="AF32" i="24"/>
  <c r="AD32" i="24"/>
  <c r="AB32" i="24"/>
  <c r="Y32" i="24"/>
  <c r="AF31" i="24"/>
  <c r="AD31" i="24"/>
  <c r="AB31" i="24"/>
  <c r="Y31" i="24"/>
  <c r="AF30" i="24"/>
  <c r="AD30" i="24"/>
  <c r="AB30" i="24"/>
  <c r="Y30" i="24"/>
  <c r="AA29" i="24"/>
  <c r="Y29" i="24"/>
  <c r="AF28" i="24"/>
  <c r="AD28" i="24"/>
  <c r="AB28" i="24"/>
  <c r="Y28" i="24"/>
  <c r="AF27" i="24"/>
  <c r="AD27" i="24"/>
  <c r="AB27" i="24"/>
  <c r="Y27" i="24"/>
  <c r="AA26" i="24"/>
  <c r="Y26" i="24"/>
  <c r="AA25" i="24"/>
  <c r="Y25" i="24"/>
  <c r="AF24" i="24"/>
  <c r="AD24" i="24"/>
  <c r="AB24" i="24"/>
  <c r="Y24" i="24"/>
  <c r="AF23" i="24"/>
  <c r="AD23" i="24"/>
  <c r="AB23" i="24"/>
  <c r="Y23" i="24"/>
  <c r="AF22" i="24"/>
  <c r="AD22" i="24"/>
  <c r="AB22" i="24"/>
  <c r="Y22" i="24"/>
  <c r="AF21" i="24"/>
  <c r="AD21" i="24"/>
  <c r="AB21" i="24"/>
  <c r="Y21" i="24"/>
  <c r="AF20" i="24"/>
  <c r="AD20" i="24"/>
  <c r="AB20" i="24"/>
  <c r="Y20" i="24"/>
  <c r="AF19" i="24"/>
  <c r="AD19" i="24"/>
  <c r="AB19" i="24"/>
  <c r="Y19" i="24"/>
  <c r="AF18" i="24"/>
  <c r="AD18" i="24"/>
  <c r="AB18" i="24"/>
  <c r="Y18" i="24"/>
  <c r="AF17" i="24"/>
  <c r="AD17" i="24"/>
  <c r="AB17" i="24"/>
  <c r="Y17" i="24"/>
  <c r="AF16" i="24"/>
  <c r="AD16" i="24"/>
  <c r="AB16" i="24"/>
  <c r="Y16" i="24"/>
  <c r="AF15" i="24"/>
  <c r="AD15" i="24"/>
  <c r="AB15" i="24"/>
  <c r="Y15" i="24"/>
  <c r="AF14" i="24"/>
  <c r="AD14" i="24"/>
  <c r="AB14" i="24"/>
  <c r="Y14" i="24"/>
  <c r="AF13" i="24"/>
  <c r="AD13" i="24"/>
  <c r="AB13" i="24"/>
  <c r="Y13" i="24"/>
  <c r="AF12" i="24"/>
  <c r="AD12" i="24"/>
  <c r="AB12" i="24"/>
  <c r="Y12" i="24"/>
  <c r="AF11" i="24"/>
  <c r="AD11" i="24"/>
  <c r="AB11" i="24"/>
  <c r="Z11" i="24"/>
  <c r="Y11" i="24"/>
  <c r="AF10" i="24"/>
  <c r="AD10" i="24"/>
  <c r="AB10" i="24"/>
  <c r="Y10" i="24"/>
  <c r="AF9" i="24"/>
  <c r="AD9" i="24"/>
  <c r="AB9" i="24"/>
  <c r="Y9" i="24"/>
  <c r="AF8" i="24"/>
  <c r="AD8" i="24"/>
  <c r="AB8" i="24"/>
  <c r="Y8" i="24"/>
  <c r="AF7" i="24"/>
  <c r="AD7" i="24"/>
  <c r="AB7" i="24"/>
  <c r="Y7" i="24"/>
  <c r="Y4" i="26" l="1"/>
  <c r="W6" i="26"/>
  <c r="X6" i="26" s="1"/>
  <c r="Y6" i="26" s="1"/>
  <c r="Z6" i="26" s="1"/>
  <c r="AC103" i="25"/>
  <c r="AD103" i="25" s="1"/>
  <c r="Q6" i="25"/>
  <c r="R6" i="25" s="1"/>
  <c r="Q5" i="25"/>
  <c r="AE103" i="25"/>
  <c r="AF103" i="25" s="1"/>
  <c r="AD29" i="24"/>
  <c r="AD25" i="24"/>
  <c r="AD26" i="24"/>
  <c r="AC29" i="24"/>
  <c r="AF29" i="24"/>
  <c r="AC58" i="24"/>
  <c r="AD58" i="24" s="1"/>
  <c r="AF58" i="24"/>
  <c r="AB25" i="24"/>
  <c r="AE25" i="24"/>
  <c r="AF25" i="24" s="1"/>
  <c r="AB26" i="24"/>
  <c r="AE26" i="24"/>
  <c r="AF26" i="24" s="1"/>
  <c r="AB29" i="24"/>
  <c r="AB58" i="24"/>
  <c r="AD61" i="24"/>
  <c r="AB68" i="24"/>
  <c r="AE68" i="24"/>
  <c r="AF68" i="24" s="1"/>
  <c r="AB70" i="24"/>
  <c r="AE70" i="24"/>
  <c r="AF70" i="24" s="1"/>
  <c r="AB71" i="24"/>
  <c r="AE71" i="24"/>
  <c r="AF71" i="24" s="1"/>
  <c r="AD94" i="24"/>
  <c r="AF94" i="24"/>
  <c r="AD68" i="24"/>
  <c r="AD70" i="24"/>
  <c r="AD71" i="24"/>
  <c r="AA6" i="26" l="1"/>
  <c r="AA5" i="26"/>
  <c r="S6" i="25"/>
  <c r="T6" i="25" s="1"/>
  <c r="S5" i="25"/>
  <c r="AE103" i="24"/>
  <c r="AC103" i="24"/>
  <c r="AA103" i="24"/>
  <c r="AF103" i="24" s="1"/>
  <c r="X103" i="24"/>
  <c r="Y103" i="24" s="1"/>
  <c r="W103" i="24"/>
  <c r="V103" i="24"/>
  <c r="T103" i="24"/>
  <c r="U103" i="24" s="1"/>
  <c r="P103" i="24"/>
  <c r="Q103" i="24" s="1"/>
  <c r="O103" i="24"/>
  <c r="M103" i="24"/>
  <c r="L103" i="24"/>
  <c r="K103" i="24"/>
  <c r="H103" i="24"/>
  <c r="N103" i="24" s="1"/>
  <c r="U102" i="24"/>
  <c r="S102" i="24"/>
  <c r="R102" i="24"/>
  <c r="Q102" i="24"/>
  <c r="N102" i="24"/>
  <c r="U101" i="24"/>
  <c r="R101" i="24"/>
  <c r="S101" i="24" s="1"/>
  <c r="Q101" i="24"/>
  <c r="N101" i="24"/>
  <c r="U100" i="24"/>
  <c r="S100" i="24"/>
  <c r="R100" i="24"/>
  <c r="Q100" i="24"/>
  <c r="N100" i="24"/>
  <c r="R99" i="24"/>
  <c r="N99" i="24"/>
  <c r="U98" i="24"/>
  <c r="R98" i="24"/>
  <c r="S98" i="24" s="1"/>
  <c r="Q98" i="24"/>
  <c r="N98" i="24"/>
  <c r="U97" i="24"/>
  <c r="S97" i="24"/>
  <c r="R97" i="24"/>
  <c r="Q97" i="24"/>
  <c r="N97" i="24"/>
  <c r="U96" i="24"/>
  <c r="R96" i="24"/>
  <c r="S96" i="24" s="1"/>
  <c r="Q96" i="24"/>
  <c r="N96" i="24"/>
  <c r="R95" i="24"/>
  <c r="N95" i="24"/>
  <c r="U94" i="24"/>
  <c r="S94" i="24"/>
  <c r="R94" i="24"/>
  <c r="Q94" i="24"/>
  <c r="N94" i="24"/>
  <c r="R93" i="24"/>
  <c r="N93" i="24"/>
  <c r="U92" i="24"/>
  <c r="R92" i="24"/>
  <c r="S92" i="24" s="1"/>
  <c r="Q92" i="24"/>
  <c r="N92" i="24"/>
  <c r="R91" i="24"/>
  <c r="N91" i="24"/>
  <c r="U90" i="24"/>
  <c r="S90" i="24"/>
  <c r="R90" i="24"/>
  <c r="Q90" i="24"/>
  <c r="N90" i="24"/>
  <c r="U89" i="24"/>
  <c r="R89" i="24"/>
  <c r="S89" i="24" s="1"/>
  <c r="Q89" i="24"/>
  <c r="N89" i="24"/>
  <c r="U88" i="24"/>
  <c r="S88" i="24"/>
  <c r="R88" i="24"/>
  <c r="Q88" i="24"/>
  <c r="N88" i="24"/>
  <c r="U87" i="24"/>
  <c r="R87" i="24"/>
  <c r="S87" i="24" s="1"/>
  <c r="Q87" i="24"/>
  <c r="N87" i="24"/>
  <c r="R86" i="24"/>
  <c r="N86" i="24"/>
  <c r="R85" i="24"/>
  <c r="N85" i="24"/>
  <c r="U84" i="24"/>
  <c r="S84" i="24"/>
  <c r="R84" i="24"/>
  <c r="Q84" i="24"/>
  <c r="N84" i="24"/>
  <c r="U83" i="24"/>
  <c r="R83" i="24"/>
  <c r="S83" i="24" s="1"/>
  <c r="Q83" i="24"/>
  <c r="N83" i="24"/>
  <c r="U82" i="24"/>
  <c r="S82" i="24"/>
  <c r="R82" i="24"/>
  <c r="Q82" i="24"/>
  <c r="N82" i="24"/>
  <c r="U81" i="24"/>
  <c r="R81" i="24"/>
  <c r="S81" i="24" s="1"/>
  <c r="Q81" i="24"/>
  <c r="N81" i="24"/>
  <c r="R80" i="24"/>
  <c r="N80" i="24"/>
  <c r="R79" i="24"/>
  <c r="U78" i="24"/>
  <c r="R78" i="24"/>
  <c r="S78" i="24" s="1"/>
  <c r="Q78" i="24"/>
  <c r="N78" i="24"/>
  <c r="R77" i="24"/>
  <c r="N77" i="24"/>
  <c r="R76" i="24"/>
  <c r="N76" i="24"/>
  <c r="U75" i="24"/>
  <c r="R75" i="24"/>
  <c r="S75" i="24" s="1"/>
  <c r="Q75" i="24"/>
  <c r="N75" i="24"/>
  <c r="U74" i="24"/>
  <c r="S74" i="24"/>
  <c r="R74" i="24"/>
  <c r="Q74" i="24"/>
  <c r="N74" i="24"/>
  <c r="U73" i="24"/>
  <c r="R73" i="24"/>
  <c r="S73" i="24" s="1"/>
  <c r="Q73" i="24"/>
  <c r="N73" i="24"/>
  <c r="U72" i="24"/>
  <c r="S72" i="24"/>
  <c r="R72" i="24"/>
  <c r="Q72" i="24"/>
  <c r="N72" i="24"/>
  <c r="U71" i="24"/>
  <c r="R71" i="24"/>
  <c r="S71" i="24" s="1"/>
  <c r="Q71" i="24"/>
  <c r="N71" i="24"/>
  <c r="U70" i="24"/>
  <c r="S70" i="24"/>
  <c r="R70" i="24"/>
  <c r="Q70" i="24"/>
  <c r="N70" i="24"/>
  <c r="R69" i="24"/>
  <c r="N69" i="24"/>
  <c r="U68" i="24"/>
  <c r="R68" i="24"/>
  <c r="S68" i="24" s="1"/>
  <c r="Q68" i="24"/>
  <c r="N68" i="24"/>
  <c r="U67" i="24"/>
  <c r="S67" i="24"/>
  <c r="R67" i="24"/>
  <c r="Q67" i="24"/>
  <c r="N67" i="24"/>
  <c r="U66" i="24"/>
  <c r="R66" i="24"/>
  <c r="S66" i="24" s="1"/>
  <c r="Q66" i="24"/>
  <c r="N66" i="24"/>
  <c r="U65" i="24"/>
  <c r="S65" i="24"/>
  <c r="R65" i="24"/>
  <c r="Q65" i="24"/>
  <c r="N65" i="24"/>
  <c r="U64" i="24"/>
  <c r="R64" i="24"/>
  <c r="S64" i="24" s="1"/>
  <c r="Q64" i="24"/>
  <c r="N64" i="24"/>
  <c r="R63" i="24"/>
  <c r="N63" i="24"/>
  <c r="R62" i="24"/>
  <c r="U61" i="24"/>
  <c r="R61" i="24"/>
  <c r="S61" i="24" s="1"/>
  <c r="Q61" i="24"/>
  <c r="N61" i="24"/>
  <c r="U60" i="24"/>
  <c r="S60" i="24"/>
  <c r="R60" i="24"/>
  <c r="Q60" i="24"/>
  <c r="N60" i="24"/>
  <c r="U59" i="24"/>
  <c r="R59" i="24"/>
  <c r="S59" i="24" s="1"/>
  <c r="Q59" i="24"/>
  <c r="N59" i="24"/>
  <c r="U58" i="24"/>
  <c r="S58" i="24"/>
  <c r="R58" i="24"/>
  <c r="Q58" i="24"/>
  <c r="N58" i="24"/>
  <c r="U57" i="24"/>
  <c r="R57" i="24"/>
  <c r="S57" i="24" s="1"/>
  <c r="Q57" i="24"/>
  <c r="N57" i="24"/>
  <c r="U56" i="24"/>
  <c r="S56" i="24"/>
  <c r="R56" i="24"/>
  <c r="Q56" i="24"/>
  <c r="N56" i="24"/>
  <c r="U55" i="24"/>
  <c r="R55" i="24"/>
  <c r="S55" i="24" s="1"/>
  <c r="Q55" i="24"/>
  <c r="N55" i="24"/>
  <c r="U54" i="24"/>
  <c r="R54" i="24"/>
  <c r="S54" i="24" s="1"/>
  <c r="Q54" i="24"/>
  <c r="N54" i="24"/>
  <c r="U53" i="24"/>
  <c r="S53" i="24"/>
  <c r="R53" i="24"/>
  <c r="Q53" i="24"/>
  <c r="N53" i="24"/>
  <c r="U52" i="24"/>
  <c r="S52" i="24"/>
  <c r="R52" i="24"/>
  <c r="Q52" i="24"/>
  <c r="N52" i="24"/>
  <c r="U51" i="24"/>
  <c r="S51" i="24"/>
  <c r="R51" i="24"/>
  <c r="Q51" i="24"/>
  <c r="N51" i="24"/>
  <c r="U50" i="24"/>
  <c r="R50" i="24"/>
  <c r="S50" i="24" s="1"/>
  <c r="Q50" i="24"/>
  <c r="N50" i="24"/>
  <c r="R49" i="24"/>
  <c r="N49" i="24"/>
  <c r="U48" i="24"/>
  <c r="S48" i="24"/>
  <c r="R48" i="24"/>
  <c r="Q48" i="24"/>
  <c r="N48" i="24"/>
  <c r="U47" i="24"/>
  <c r="R47" i="24"/>
  <c r="S47" i="24" s="1"/>
  <c r="Q47" i="24"/>
  <c r="N47" i="24"/>
  <c r="R46" i="24"/>
  <c r="N46" i="24"/>
  <c r="U45" i="24"/>
  <c r="R45" i="24"/>
  <c r="S45" i="24" s="1"/>
  <c r="Q45" i="24"/>
  <c r="N45" i="24"/>
  <c r="R44" i="24"/>
  <c r="N44" i="24"/>
  <c r="U43" i="24"/>
  <c r="S43" i="24"/>
  <c r="R43" i="24"/>
  <c r="Q43" i="24"/>
  <c r="N43" i="24"/>
  <c r="U42" i="24"/>
  <c r="R42" i="24"/>
  <c r="S42" i="24" s="1"/>
  <c r="Q42" i="24"/>
  <c r="N42" i="24"/>
  <c r="R41" i="24"/>
  <c r="N41" i="24"/>
  <c r="U40" i="24"/>
  <c r="S40" i="24"/>
  <c r="R40" i="24"/>
  <c r="Q40" i="24"/>
  <c r="N40" i="24"/>
  <c r="R39" i="24"/>
  <c r="N39" i="24"/>
  <c r="U38" i="24"/>
  <c r="R38" i="24"/>
  <c r="S38" i="24" s="1"/>
  <c r="Q38" i="24"/>
  <c r="N38" i="24"/>
  <c r="U37" i="24"/>
  <c r="S37" i="24"/>
  <c r="R37" i="24"/>
  <c r="Q37" i="24"/>
  <c r="N37" i="24"/>
  <c r="U36" i="24"/>
  <c r="R36" i="24"/>
  <c r="S36" i="24" s="1"/>
  <c r="Q36" i="24"/>
  <c r="N36" i="24"/>
  <c r="U35" i="24"/>
  <c r="S35" i="24"/>
  <c r="R35" i="24"/>
  <c r="Q35" i="24"/>
  <c r="N35" i="24"/>
  <c r="U34" i="24"/>
  <c r="R34" i="24"/>
  <c r="S34" i="24" s="1"/>
  <c r="Q34" i="24"/>
  <c r="N34" i="24"/>
  <c r="U33" i="24"/>
  <c r="S33" i="24"/>
  <c r="R33" i="24"/>
  <c r="Q33" i="24"/>
  <c r="N33" i="24"/>
  <c r="U32" i="24"/>
  <c r="R32" i="24"/>
  <c r="S32" i="24" s="1"/>
  <c r="Q32" i="24"/>
  <c r="N32" i="24"/>
  <c r="U31" i="24"/>
  <c r="S31" i="24"/>
  <c r="R31" i="24"/>
  <c r="Q31" i="24"/>
  <c r="N31" i="24"/>
  <c r="R30" i="24"/>
  <c r="U29" i="24"/>
  <c r="S29" i="24"/>
  <c r="R29" i="24"/>
  <c r="Q29" i="24"/>
  <c r="N29" i="24"/>
  <c r="R28" i="24"/>
  <c r="N28" i="24"/>
  <c r="U27" i="24"/>
  <c r="R27" i="24"/>
  <c r="S27" i="24" s="1"/>
  <c r="Q27" i="24"/>
  <c r="N27" i="24"/>
  <c r="U26" i="24"/>
  <c r="S26" i="24"/>
  <c r="R26" i="24"/>
  <c r="Q26" i="24"/>
  <c r="N26" i="24"/>
  <c r="U25" i="24"/>
  <c r="S25" i="24"/>
  <c r="R25" i="24"/>
  <c r="Q25" i="24"/>
  <c r="N25" i="24"/>
  <c r="U24" i="24"/>
  <c r="S24" i="24"/>
  <c r="R24" i="24"/>
  <c r="Q24" i="24"/>
  <c r="N24" i="24"/>
  <c r="R23" i="24"/>
  <c r="N23" i="24"/>
  <c r="U22" i="24"/>
  <c r="R22" i="24"/>
  <c r="S22" i="24" s="1"/>
  <c r="Q22" i="24"/>
  <c r="N22" i="24"/>
  <c r="U21" i="24"/>
  <c r="S21" i="24"/>
  <c r="R21" i="24"/>
  <c r="Q21" i="24"/>
  <c r="N21" i="24"/>
  <c r="R20" i="24"/>
  <c r="N20" i="24"/>
  <c r="U19" i="24"/>
  <c r="R19" i="24"/>
  <c r="S19" i="24" s="1"/>
  <c r="Q19" i="24"/>
  <c r="N19" i="24"/>
  <c r="U18" i="24"/>
  <c r="S18" i="24"/>
  <c r="R18" i="24"/>
  <c r="Q18" i="24"/>
  <c r="N18" i="24"/>
  <c r="U17" i="24"/>
  <c r="R17" i="24"/>
  <c r="S17" i="24" s="1"/>
  <c r="Q17" i="24"/>
  <c r="N17" i="24"/>
  <c r="U16" i="24"/>
  <c r="S16" i="24"/>
  <c r="R16" i="24"/>
  <c r="Q16" i="24"/>
  <c r="N16" i="24"/>
  <c r="U15" i="24"/>
  <c r="R15" i="24"/>
  <c r="S15" i="24" s="1"/>
  <c r="Q15" i="24"/>
  <c r="N15" i="24"/>
  <c r="R14" i="24"/>
  <c r="U13" i="24"/>
  <c r="R13" i="24"/>
  <c r="S13" i="24" s="1"/>
  <c r="Q13" i="24"/>
  <c r="N13" i="24"/>
  <c r="U12" i="24"/>
  <c r="S12" i="24"/>
  <c r="R12" i="24"/>
  <c r="Q12" i="24"/>
  <c r="N12" i="24"/>
  <c r="Z103" i="24"/>
  <c r="AB103" i="24" s="1"/>
  <c r="U11" i="24"/>
  <c r="S11" i="24"/>
  <c r="R11" i="24"/>
  <c r="Q11" i="24"/>
  <c r="N11" i="24"/>
  <c r="U10" i="24"/>
  <c r="R10" i="24"/>
  <c r="S10" i="24" s="1"/>
  <c r="Q10" i="24"/>
  <c r="N10" i="24"/>
  <c r="U9" i="24"/>
  <c r="S9" i="24"/>
  <c r="R9" i="24"/>
  <c r="Q9" i="24"/>
  <c r="N9" i="24"/>
  <c r="U8" i="24"/>
  <c r="R8" i="24"/>
  <c r="R103" i="24" s="1"/>
  <c r="S103" i="24" s="1"/>
  <c r="Q8" i="24"/>
  <c r="N8" i="24"/>
  <c r="N7" i="24"/>
  <c r="B6" i="24"/>
  <c r="C6" i="24" s="1"/>
  <c r="D6" i="24" s="1"/>
  <c r="E6" i="24" s="1"/>
  <c r="F6" i="24" s="1"/>
  <c r="G6" i="24" s="1"/>
  <c r="H6" i="24" s="1"/>
  <c r="I6" i="24" s="1"/>
  <c r="J6" i="24" s="1"/>
  <c r="K6" i="24" s="1"/>
  <c r="AB6" i="26" l="1"/>
  <c r="AC6" i="26" s="1"/>
  <c r="AF5" i="26"/>
  <c r="AB5" i="26"/>
  <c r="U6" i="25"/>
  <c r="V6" i="25" s="1"/>
  <c r="U5" i="25"/>
  <c r="N4" i="24"/>
  <c r="L6" i="24"/>
  <c r="M6" i="24" s="1"/>
  <c r="N6" i="24" s="1"/>
  <c r="O6" i="24" s="1"/>
  <c r="P6" i="24" s="1"/>
  <c r="S8" i="24"/>
  <c r="AD103" i="24"/>
  <c r="AB102" i="23"/>
  <c r="AD102" i="23"/>
  <c r="AD101" i="23"/>
  <c r="AD100" i="23"/>
  <c r="AD99" i="23"/>
  <c r="AD98" i="23"/>
  <c r="AD97" i="23"/>
  <c r="AD96" i="23"/>
  <c r="AD95" i="23"/>
  <c r="AD94" i="23"/>
  <c r="AD93" i="23"/>
  <c r="AD92" i="23"/>
  <c r="AD91" i="23"/>
  <c r="AD90" i="23"/>
  <c r="AD89" i="23"/>
  <c r="AD88" i="23"/>
  <c r="AD87" i="23"/>
  <c r="AD86" i="23"/>
  <c r="AD85" i="23"/>
  <c r="AD84" i="23"/>
  <c r="AD83" i="23"/>
  <c r="AD82" i="23"/>
  <c r="AD81" i="23"/>
  <c r="AD80" i="23"/>
  <c r="AD79" i="23"/>
  <c r="AD78" i="23"/>
  <c r="AD77" i="23"/>
  <c r="AD76" i="23"/>
  <c r="AD75" i="23"/>
  <c r="AD74" i="23"/>
  <c r="AD73" i="23"/>
  <c r="AD72" i="23"/>
  <c r="AD71" i="23"/>
  <c r="AD70" i="23"/>
  <c r="AD69" i="23"/>
  <c r="AD68" i="23"/>
  <c r="AD67" i="23"/>
  <c r="AD66" i="23"/>
  <c r="AD65" i="23"/>
  <c r="AD64" i="23"/>
  <c r="AD63" i="23"/>
  <c r="AD62" i="23"/>
  <c r="AD61" i="23"/>
  <c r="AD60" i="23"/>
  <c r="AD59" i="23"/>
  <c r="AD58" i="23"/>
  <c r="AD57" i="23"/>
  <c r="AD56" i="23"/>
  <c r="AD55" i="23"/>
  <c r="AD54" i="23"/>
  <c r="AD53" i="23"/>
  <c r="AD52" i="23"/>
  <c r="AD51" i="23"/>
  <c r="AD50" i="23"/>
  <c r="AD49" i="23"/>
  <c r="AD48" i="23"/>
  <c r="AD47" i="23"/>
  <c r="AD46" i="23"/>
  <c r="AD45" i="23"/>
  <c r="AD44" i="23"/>
  <c r="AD43" i="23"/>
  <c r="AD42" i="23"/>
  <c r="AD41" i="23"/>
  <c r="AD40" i="23"/>
  <c r="AD39" i="23"/>
  <c r="AD38" i="23"/>
  <c r="AD37" i="23"/>
  <c r="AD36" i="23"/>
  <c r="AD35" i="23"/>
  <c r="AD34" i="23"/>
  <c r="AD33" i="23"/>
  <c r="AD32" i="23"/>
  <c r="AD31" i="23"/>
  <c r="AD30" i="23"/>
  <c r="AD29" i="23"/>
  <c r="AD28" i="23"/>
  <c r="AD27" i="23"/>
  <c r="AD26" i="23"/>
  <c r="AD25" i="23"/>
  <c r="AD24" i="23"/>
  <c r="AD23" i="23"/>
  <c r="AD22" i="23"/>
  <c r="AD21" i="23"/>
  <c r="AD20" i="23"/>
  <c r="AD19" i="23"/>
  <c r="AD18" i="23"/>
  <c r="AD17" i="23"/>
  <c r="AD16" i="23"/>
  <c r="AD15" i="23"/>
  <c r="AD14" i="23"/>
  <c r="AD13" i="23"/>
  <c r="AD12" i="23"/>
  <c r="AD10" i="23"/>
  <c r="AD9" i="23"/>
  <c r="AD8" i="23"/>
  <c r="AD7" i="23"/>
  <c r="AF102" i="23"/>
  <c r="Y102" i="23"/>
  <c r="AF101" i="23"/>
  <c r="AB101" i="23"/>
  <c r="Y101" i="23"/>
  <c r="AF100" i="23"/>
  <c r="AB100" i="23"/>
  <c r="Y100" i="23"/>
  <c r="AF99" i="23"/>
  <c r="AB99" i="23"/>
  <c r="Y99" i="23"/>
  <c r="AF98" i="23"/>
  <c r="AB98" i="23"/>
  <c r="Y98" i="23"/>
  <c r="AF97" i="23"/>
  <c r="AB97" i="23"/>
  <c r="Y97" i="23"/>
  <c r="AF96" i="23"/>
  <c r="AB96" i="23"/>
  <c r="Y96" i="23"/>
  <c r="AF95" i="23"/>
  <c r="AB95" i="23"/>
  <c r="Y95" i="23"/>
  <c r="AF94" i="23"/>
  <c r="AB94" i="23"/>
  <c r="Y94" i="23"/>
  <c r="AF93" i="23"/>
  <c r="AB93" i="23"/>
  <c r="Y93" i="23"/>
  <c r="AF92" i="23"/>
  <c r="AB92" i="23"/>
  <c r="Y92" i="23"/>
  <c r="AF91" i="23"/>
  <c r="AB91" i="23"/>
  <c r="Y91" i="23"/>
  <c r="AF90" i="23"/>
  <c r="AB90" i="23"/>
  <c r="Y90" i="23"/>
  <c r="AF89" i="23"/>
  <c r="AB89" i="23"/>
  <c r="Y89" i="23"/>
  <c r="AF88" i="23"/>
  <c r="AB88" i="23"/>
  <c r="Y88" i="23"/>
  <c r="AF87" i="23"/>
  <c r="AB87" i="23"/>
  <c r="Y87" i="23"/>
  <c r="AF86" i="23"/>
  <c r="AB86" i="23"/>
  <c r="Y86" i="23"/>
  <c r="AF85" i="23"/>
  <c r="AB85" i="23"/>
  <c r="Y85" i="23"/>
  <c r="AF84" i="23"/>
  <c r="AB84" i="23"/>
  <c r="Y84" i="23"/>
  <c r="AF83" i="23"/>
  <c r="AB83" i="23"/>
  <c r="Y83" i="23"/>
  <c r="AF82" i="23"/>
  <c r="AB82" i="23"/>
  <c r="Y82" i="23"/>
  <c r="AF81" i="23"/>
  <c r="AB81" i="23"/>
  <c r="Y81" i="23"/>
  <c r="AF80" i="23"/>
  <c r="AB80" i="23"/>
  <c r="Y80" i="23"/>
  <c r="AF79" i="23"/>
  <c r="AB79" i="23"/>
  <c r="Y79" i="23"/>
  <c r="AF78" i="23"/>
  <c r="AB78" i="23"/>
  <c r="Y78" i="23"/>
  <c r="AF77" i="23"/>
  <c r="AB77" i="23"/>
  <c r="Y77" i="23"/>
  <c r="AF76" i="23"/>
  <c r="AB76" i="23"/>
  <c r="Z76" i="23"/>
  <c r="Y76" i="23"/>
  <c r="AF75" i="23"/>
  <c r="AB75" i="23"/>
  <c r="Y75" i="23"/>
  <c r="AF74" i="23"/>
  <c r="AB74" i="23"/>
  <c r="Y74" i="23"/>
  <c r="AF73" i="23"/>
  <c r="AB73" i="23"/>
  <c r="Y73" i="23"/>
  <c r="AF72" i="23"/>
  <c r="AB72" i="23"/>
  <c r="Y72" i="23"/>
  <c r="AF71" i="23"/>
  <c r="AB71" i="23"/>
  <c r="Y71" i="23"/>
  <c r="AF70" i="23"/>
  <c r="AB70" i="23"/>
  <c r="Y70" i="23"/>
  <c r="AF69" i="23"/>
  <c r="AB69" i="23"/>
  <c r="Y69" i="23"/>
  <c r="AF68" i="23"/>
  <c r="AB68" i="23"/>
  <c r="Y68" i="23"/>
  <c r="AF67" i="23"/>
  <c r="AB67" i="23"/>
  <c r="Y67" i="23"/>
  <c r="AF66" i="23"/>
  <c r="AB66" i="23"/>
  <c r="Y66" i="23"/>
  <c r="AF65" i="23"/>
  <c r="AB65" i="23"/>
  <c r="Y65" i="23"/>
  <c r="AF64" i="23"/>
  <c r="AB64" i="23"/>
  <c r="Y64" i="23"/>
  <c r="AF63" i="23"/>
  <c r="AB63" i="23"/>
  <c r="Z63" i="23"/>
  <c r="Y63" i="23"/>
  <c r="AF62" i="23"/>
  <c r="AB62" i="23"/>
  <c r="Y62" i="23"/>
  <c r="AF61" i="23"/>
  <c r="AB61" i="23"/>
  <c r="Z61" i="23"/>
  <c r="Y61" i="23"/>
  <c r="AF60" i="23"/>
  <c r="AB60" i="23"/>
  <c r="Y60" i="23"/>
  <c r="AF59" i="23"/>
  <c r="AB59" i="23"/>
  <c r="Y59" i="23"/>
  <c r="AF58" i="23"/>
  <c r="AB58" i="23"/>
  <c r="Y58" i="23"/>
  <c r="AF57" i="23"/>
  <c r="AB57" i="23"/>
  <c r="Y57" i="23"/>
  <c r="AF56" i="23"/>
  <c r="AB56" i="23"/>
  <c r="Y56" i="23"/>
  <c r="AF55" i="23"/>
  <c r="AB55" i="23"/>
  <c r="Y55" i="23"/>
  <c r="AF54" i="23"/>
  <c r="AB54" i="23"/>
  <c r="Z54" i="23"/>
  <c r="Y54" i="23"/>
  <c r="AF53" i="23"/>
  <c r="AB53" i="23"/>
  <c r="Y53" i="23"/>
  <c r="AF52" i="23"/>
  <c r="AB52" i="23"/>
  <c r="Z52" i="23"/>
  <c r="Y52" i="23"/>
  <c r="AF51" i="23"/>
  <c r="AB51" i="23"/>
  <c r="Z51" i="23"/>
  <c r="Y51" i="23"/>
  <c r="AF50" i="23"/>
  <c r="AB50" i="23"/>
  <c r="Y50" i="23"/>
  <c r="AF49" i="23"/>
  <c r="AB49" i="23"/>
  <c r="Y49" i="23"/>
  <c r="AF48" i="23"/>
  <c r="AB48" i="23"/>
  <c r="Y48" i="23"/>
  <c r="AF47" i="23"/>
  <c r="AB47" i="23"/>
  <c r="Y47" i="23"/>
  <c r="AF46" i="23"/>
  <c r="AB46" i="23"/>
  <c r="Y46" i="23"/>
  <c r="AF45" i="23"/>
  <c r="AB45" i="23"/>
  <c r="Z45" i="23"/>
  <c r="Y45" i="23"/>
  <c r="AF44" i="23"/>
  <c r="AB44" i="23"/>
  <c r="Y44" i="23"/>
  <c r="AF43" i="23"/>
  <c r="AB43" i="23"/>
  <c r="Y43" i="23"/>
  <c r="AF42" i="23"/>
  <c r="AB42" i="23"/>
  <c r="Y42" i="23"/>
  <c r="AF41" i="23"/>
  <c r="AB41" i="23"/>
  <c r="Y41" i="23"/>
  <c r="AF40" i="23"/>
  <c r="AB40" i="23"/>
  <c r="Y40" i="23"/>
  <c r="AF39" i="23"/>
  <c r="AB39" i="23"/>
  <c r="Y39" i="23"/>
  <c r="AF38" i="23"/>
  <c r="AB38" i="23"/>
  <c r="Y38" i="23"/>
  <c r="AF37" i="23"/>
  <c r="AB37" i="23"/>
  <c r="Y37" i="23"/>
  <c r="AF36" i="23"/>
  <c r="AB36" i="23"/>
  <c r="Y36" i="23"/>
  <c r="AF35" i="23"/>
  <c r="AB35" i="23"/>
  <c r="Y35" i="23"/>
  <c r="AF34" i="23"/>
  <c r="AB34" i="23"/>
  <c r="Y34" i="23"/>
  <c r="AF33" i="23"/>
  <c r="AB33" i="23"/>
  <c r="Y33" i="23"/>
  <c r="AF32" i="23"/>
  <c r="AB32" i="23"/>
  <c r="Y32" i="23"/>
  <c r="AF31" i="23"/>
  <c r="AB31" i="23"/>
  <c r="Y31" i="23"/>
  <c r="AF30" i="23"/>
  <c r="AB30" i="23"/>
  <c r="Y30" i="23"/>
  <c r="AF29" i="23"/>
  <c r="AB29" i="23"/>
  <c r="Y29" i="23"/>
  <c r="AF28" i="23"/>
  <c r="AB28" i="23"/>
  <c r="Y28" i="23"/>
  <c r="AF27" i="23"/>
  <c r="AB27" i="23"/>
  <c r="Y27" i="23"/>
  <c r="AF26" i="23"/>
  <c r="AB26" i="23"/>
  <c r="Y26" i="23"/>
  <c r="AF25" i="23"/>
  <c r="AB25" i="23"/>
  <c r="Z25" i="23"/>
  <c r="Y25" i="23"/>
  <c r="AF24" i="23"/>
  <c r="AB24" i="23"/>
  <c r="Z24" i="23"/>
  <c r="Y24" i="23"/>
  <c r="AF23" i="23"/>
  <c r="AB23" i="23"/>
  <c r="Y23" i="23"/>
  <c r="AF22" i="23"/>
  <c r="AB22" i="23"/>
  <c r="Y22" i="23"/>
  <c r="AF21" i="23"/>
  <c r="AB21" i="23"/>
  <c r="Y21" i="23"/>
  <c r="AF20" i="23"/>
  <c r="AB20" i="23"/>
  <c r="Y20" i="23"/>
  <c r="AF19" i="23"/>
  <c r="AB19" i="23"/>
  <c r="Y19" i="23"/>
  <c r="AF18" i="23"/>
  <c r="AB18" i="23"/>
  <c r="Y18" i="23"/>
  <c r="AF17" i="23"/>
  <c r="AB17" i="23"/>
  <c r="Y17" i="23"/>
  <c r="AF16" i="23"/>
  <c r="AB16" i="23"/>
  <c r="Y16" i="23"/>
  <c r="AF15" i="23"/>
  <c r="AB15" i="23"/>
  <c r="Y15" i="23"/>
  <c r="AF14" i="23"/>
  <c r="AB14" i="23"/>
  <c r="Y14" i="23"/>
  <c r="AF13" i="23"/>
  <c r="AB13" i="23"/>
  <c r="Y13" i="23"/>
  <c r="AF12" i="23"/>
  <c r="AB12" i="23"/>
  <c r="Y12" i="23"/>
  <c r="AF11" i="23"/>
  <c r="AD11" i="23"/>
  <c r="AB11" i="23"/>
  <c r="Z11" i="23"/>
  <c r="Y11" i="23"/>
  <c r="AF10" i="23"/>
  <c r="AB10" i="23"/>
  <c r="Y10" i="23"/>
  <c r="AF9" i="23"/>
  <c r="AB9" i="23"/>
  <c r="Y9" i="23"/>
  <c r="AF8" i="23"/>
  <c r="AB8" i="23"/>
  <c r="Y8" i="23"/>
  <c r="AF7" i="23"/>
  <c r="AB7" i="23"/>
  <c r="Y7" i="23"/>
  <c r="AD6" i="26" l="1"/>
  <c r="AD5" i="26"/>
  <c r="W6" i="25"/>
  <c r="X6" i="25" s="1"/>
  <c r="Y6" i="25" s="1"/>
  <c r="Z6" i="25" s="1"/>
  <c r="Y4" i="25"/>
  <c r="Q6" i="24"/>
  <c r="R6" i="24" s="1"/>
  <c r="Q5" i="24"/>
  <c r="AE103" i="23"/>
  <c r="AC103" i="23"/>
  <c r="AA103" i="23"/>
  <c r="AF103" i="23" s="1"/>
  <c r="X103" i="23"/>
  <c r="Y103" i="23" s="1"/>
  <c r="W103" i="23"/>
  <c r="V103" i="23"/>
  <c r="T103" i="23"/>
  <c r="U103" i="23" s="1"/>
  <c r="P103" i="23"/>
  <c r="Q103" i="23" s="1"/>
  <c r="O103" i="23"/>
  <c r="M103" i="23"/>
  <c r="L103" i="23"/>
  <c r="K103" i="23"/>
  <c r="H103" i="23"/>
  <c r="N103" i="23" s="1"/>
  <c r="U102" i="23"/>
  <c r="R102" i="23"/>
  <c r="S102" i="23" s="1"/>
  <c r="Q102" i="23"/>
  <c r="N102" i="23"/>
  <c r="U101" i="23"/>
  <c r="R101" i="23"/>
  <c r="S101" i="23" s="1"/>
  <c r="Q101" i="23"/>
  <c r="N101" i="23"/>
  <c r="U100" i="23"/>
  <c r="R100" i="23"/>
  <c r="S100" i="23" s="1"/>
  <c r="Q100" i="23"/>
  <c r="N100" i="23"/>
  <c r="R99" i="23"/>
  <c r="N99" i="23"/>
  <c r="U98" i="23"/>
  <c r="S98" i="23"/>
  <c r="R98" i="23"/>
  <c r="Q98" i="23"/>
  <c r="N98" i="23"/>
  <c r="U97" i="23"/>
  <c r="S97" i="23"/>
  <c r="R97" i="23"/>
  <c r="Q97" i="23"/>
  <c r="N97" i="23"/>
  <c r="U96" i="23"/>
  <c r="S96" i="23"/>
  <c r="R96" i="23"/>
  <c r="Q96" i="23"/>
  <c r="N96" i="23"/>
  <c r="R95" i="23"/>
  <c r="N95" i="23"/>
  <c r="U94" i="23"/>
  <c r="R94" i="23"/>
  <c r="S94" i="23" s="1"/>
  <c r="Q94" i="23"/>
  <c r="N94" i="23"/>
  <c r="R93" i="23"/>
  <c r="N93" i="23"/>
  <c r="U92" i="23"/>
  <c r="S92" i="23"/>
  <c r="R92" i="23"/>
  <c r="Q92" i="23"/>
  <c r="N92" i="23"/>
  <c r="R91" i="23"/>
  <c r="N91" i="23"/>
  <c r="U90" i="23"/>
  <c r="R90" i="23"/>
  <c r="S90" i="23" s="1"/>
  <c r="Q90" i="23"/>
  <c r="N90" i="23"/>
  <c r="U89" i="23"/>
  <c r="R89" i="23"/>
  <c r="S89" i="23" s="1"/>
  <c r="Q89" i="23"/>
  <c r="N89" i="23"/>
  <c r="U88" i="23"/>
  <c r="R88" i="23"/>
  <c r="S88" i="23" s="1"/>
  <c r="Q88" i="23"/>
  <c r="N88" i="23"/>
  <c r="U87" i="23"/>
  <c r="R87" i="23"/>
  <c r="S87" i="23" s="1"/>
  <c r="Q87" i="23"/>
  <c r="N87" i="23"/>
  <c r="R86" i="23"/>
  <c r="N86" i="23"/>
  <c r="R85" i="23"/>
  <c r="N85" i="23"/>
  <c r="U84" i="23"/>
  <c r="R84" i="23"/>
  <c r="S84" i="23" s="1"/>
  <c r="Q84" i="23"/>
  <c r="N84" i="23"/>
  <c r="U83" i="23"/>
  <c r="R83" i="23"/>
  <c r="S83" i="23" s="1"/>
  <c r="Q83" i="23"/>
  <c r="N83" i="23"/>
  <c r="U82" i="23"/>
  <c r="R82" i="23"/>
  <c r="S82" i="23" s="1"/>
  <c r="Q82" i="23"/>
  <c r="N82" i="23"/>
  <c r="U81" i="23"/>
  <c r="R81" i="23"/>
  <c r="S81" i="23" s="1"/>
  <c r="Q81" i="23"/>
  <c r="N81" i="23"/>
  <c r="R80" i="23"/>
  <c r="N80" i="23"/>
  <c r="R79" i="23"/>
  <c r="U78" i="23"/>
  <c r="S78" i="23"/>
  <c r="R78" i="23"/>
  <c r="Q78" i="23"/>
  <c r="N78" i="23"/>
  <c r="R77" i="23"/>
  <c r="N77" i="23"/>
  <c r="R76" i="23"/>
  <c r="N76" i="23"/>
  <c r="U75" i="23"/>
  <c r="R75" i="23"/>
  <c r="S75" i="23" s="1"/>
  <c r="Q75" i="23"/>
  <c r="N75" i="23"/>
  <c r="U74" i="23"/>
  <c r="R74" i="23"/>
  <c r="S74" i="23" s="1"/>
  <c r="Q74" i="23"/>
  <c r="N74" i="23"/>
  <c r="U73" i="23"/>
  <c r="R73" i="23"/>
  <c r="S73" i="23" s="1"/>
  <c r="Q73" i="23"/>
  <c r="N73" i="23"/>
  <c r="U72" i="23"/>
  <c r="R72" i="23"/>
  <c r="S72" i="23" s="1"/>
  <c r="Q72" i="23"/>
  <c r="N72" i="23"/>
  <c r="U71" i="23"/>
  <c r="R71" i="23"/>
  <c r="S71" i="23" s="1"/>
  <c r="Q71" i="23"/>
  <c r="N71" i="23"/>
  <c r="U70" i="23"/>
  <c r="R70" i="23"/>
  <c r="S70" i="23" s="1"/>
  <c r="Q70" i="23"/>
  <c r="N70" i="23"/>
  <c r="R69" i="23"/>
  <c r="N69" i="23"/>
  <c r="U68" i="23"/>
  <c r="R68" i="23"/>
  <c r="S68" i="23" s="1"/>
  <c r="Q68" i="23"/>
  <c r="N68" i="23"/>
  <c r="U67" i="23"/>
  <c r="R67" i="23"/>
  <c r="S67" i="23" s="1"/>
  <c r="Q67" i="23"/>
  <c r="N67" i="23"/>
  <c r="U66" i="23"/>
  <c r="R66" i="23"/>
  <c r="S66" i="23" s="1"/>
  <c r="Q66" i="23"/>
  <c r="N66" i="23"/>
  <c r="U65" i="23"/>
  <c r="R65" i="23"/>
  <c r="S65" i="23" s="1"/>
  <c r="Q65" i="23"/>
  <c r="N65" i="23"/>
  <c r="U64" i="23"/>
  <c r="R64" i="23"/>
  <c r="S64" i="23" s="1"/>
  <c r="Q64" i="23"/>
  <c r="N64" i="23"/>
  <c r="R63" i="23"/>
  <c r="N63" i="23"/>
  <c r="R62" i="23"/>
  <c r="U61" i="23"/>
  <c r="S61" i="23"/>
  <c r="R61" i="23"/>
  <c r="Q61" i="23"/>
  <c r="N61" i="23"/>
  <c r="U60" i="23"/>
  <c r="S60" i="23"/>
  <c r="R60" i="23"/>
  <c r="Q60" i="23"/>
  <c r="N60" i="23"/>
  <c r="U59" i="23"/>
  <c r="S59" i="23"/>
  <c r="R59" i="23"/>
  <c r="Q59" i="23"/>
  <c r="N59" i="23"/>
  <c r="U58" i="23"/>
  <c r="S58" i="23"/>
  <c r="R58" i="23"/>
  <c r="Q58" i="23"/>
  <c r="N58" i="23"/>
  <c r="U57" i="23"/>
  <c r="S57" i="23"/>
  <c r="R57" i="23"/>
  <c r="Q57" i="23"/>
  <c r="N57" i="23"/>
  <c r="U56" i="23"/>
  <c r="S56" i="23"/>
  <c r="R56" i="23"/>
  <c r="Q56" i="23"/>
  <c r="N56" i="23"/>
  <c r="U55" i="23"/>
  <c r="S55" i="23"/>
  <c r="R55" i="23"/>
  <c r="Q55" i="23"/>
  <c r="N55" i="23"/>
  <c r="U54" i="23"/>
  <c r="R54" i="23"/>
  <c r="S54" i="23" s="1"/>
  <c r="Q54" i="23"/>
  <c r="N54" i="23"/>
  <c r="U53" i="23"/>
  <c r="R53" i="23"/>
  <c r="S53" i="23" s="1"/>
  <c r="Q53" i="23"/>
  <c r="N53" i="23"/>
  <c r="U52" i="23"/>
  <c r="S52" i="23"/>
  <c r="R52" i="23"/>
  <c r="Q52" i="23"/>
  <c r="N52" i="23"/>
  <c r="U51" i="23"/>
  <c r="R51" i="23"/>
  <c r="S51" i="23" s="1"/>
  <c r="Q51" i="23"/>
  <c r="N51" i="23"/>
  <c r="U50" i="23"/>
  <c r="R50" i="23"/>
  <c r="S50" i="23" s="1"/>
  <c r="Q50" i="23"/>
  <c r="N50" i="23"/>
  <c r="R49" i="23"/>
  <c r="N49" i="23"/>
  <c r="U48" i="23"/>
  <c r="S48" i="23"/>
  <c r="R48" i="23"/>
  <c r="Q48" i="23"/>
  <c r="N48" i="23"/>
  <c r="U47" i="23"/>
  <c r="S47" i="23"/>
  <c r="R47" i="23"/>
  <c r="Q47" i="23"/>
  <c r="N47" i="23"/>
  <c r="R46" i="23"/>
  <c r="N46" i="23"/>
  <c r="U45" i="23"/>
  <c r="S45" i="23"/>
  <c r="R45" i="23"/>
  <c r="Q45" i="23"/>
  <c r="N45" i="23"/>
  <c r="R44" i="23"/>
  <c r="N44" i="23"/>
  <c r="U43" i="23"/>
  <c r="R43" i="23"/>
  <c r="S43" i="23" s="1"/>
  <c r="Q43" i="23"/>
  <c r="N43" i="23"/>
  <c r="U42" i="23"/>
  <c r="R42" i="23"/>
  <c r="S42" i="23" s="1"/>
  <c r="Q42" i="23"/>
  <c r="N42" i="23"/>
  <c r="R41" i="23"/>
  <c r="N41" i="23"/>
  <c r="U40" i="23"/>
  <c r="S40" i="23"/>
  <c r="R40" i="23"/>
  <c r="Q40" i="23"/>
  <c r="N40" i="23"/>
  <c r="R39" i="23"/>
  <c r="N39" i="23"/>
  <c r="U38" i="23"/>
  <c r="R38" i="23"/>
  <c r="S38" i="23" s="1"/>
  <c r="Q38" i="23"/>
  <c r="N38" i="23"/>
  <c r="U37" i="23"/>
  <c r="R37" i="23"/>
  <c r="S37" i="23" s="1"/>
  <c r="Q37" i="23"/>
  <c r="N37" i="23"/>
  <c r="U36" i="23"/>
  <c r="R36" i="23"/>
  <c r="S36" i="23" s="1"/>
  <c r="Q36" i="23"/>
  <c r="N36" i="23"/>
  <c r="U35" i="23"/>
  <c r="R35" i="23"/>
  <c r="S35" i="23" s="1"/>
  <c r="Q35" i="23"/>
  <c r="N35" i="23"/>
  <c r="U34" i="23"/>
  <c r="R34" i="23"/>
  <c r="S34" i="23" s="1"/>
  <c r="Q34" i="23"/>
  <c r="N34" i="23"/>
  <c r="U33" i="23"/>
  <c r="R33" i="23"/>
  <c r="S33" i="23" s="1"/>
  <c r="Q33" i="23"/>
  <c r="N33" i="23"/>
  <c r="U32" i="23"/>
  <c r="R32" i="23"/>
  <c r="S32" i="23" s="1"/>
  <c r="Q32" i="23"/>
  <c r="N32" i="23"/>
  <c r="U31" i="23"/>
  <c r="S31" i="23"/>
  <c r="R31" i="23"/>
  <c r="Q31" i="23"/>
  <c r="N31" i="23"/>
  <c r="R30" i="23"/>
  <c r="U29" i="23"/>
  <c r="S29" i="23"/>
  <c r="R29" i="23"/>
  <c r="Q29" i="23"/>
  <c r="N29" i="23"/>
  <c r="R28" i="23"/>
  <c r="N28" i="23"/>
  <c r="U27" i="23"/>
  <c r="R27" i="23"/>
  <c r="S27" i="23" s="1"/>
  <c r="Q27" i="23"/>
  <c r="N27" i="23"/>
  <c r="U26" i="23"/>
  <c r="R26" i="23"/>
  <c r="S26" i="23" s="1"/>
  <c r="Q26" i="23"/>
  <c r="N26" i="23"/>
  <c r="U25" i="23"/>
  <c r="S25" i="23"/>
  <c r="R25" i="23"/>
  <c r="Q25" i="23"/>
  <c r="N25" i="23"/>
  <c r="U24" i="23"/>
  <c r="R24" i="23"/>
  <c r="S24" i="23" s="1"/>
  <c r="Q24" i="23"/>
  <c r="N24" i="23"/>
  <c r="R23" i="23"/>
  <c r="N23" i="23"/>
  <c r="U22" i="23"/>
  <c r="S22" i="23"/>
  <c r="R22" i="23"/>
  <c r="Q22" i="23"/>
  <c r="N22" i="23"/>
  <c r="U21" i="23"/>
  <c r="S21" i="23"/>
  <c r="R21" i="23"/>
  <c r="Q21" i="23"/>
  <c r="N21" i="23"/>
  <c r="R20" i="23"/>
  <c r="N20" i="23"/>
  <c r="U19" i="23"/>
  <c r="R19" i="23"/>
  <c r="S19" i="23" s="1"/>
  <c r="Q19" i="23"/>
  <c r="N19" i="23"/>
  <c r="U18" i="23"/>
  <c r="R18" i="23"/>
  <c r="S18" i="23" s="1"/>
  <c r="Q18" i="23"/>
  <c r="N18" i="23"/>
  <c r="U17" i="23"/>
  <c r="R17" i="23"/>
  <c r="S17" i="23" s="1"/>
  <c r="Q17" i="23"/>
  <c r="N17" i="23"/>
  <c r="U16" i="23"/>
  <c r="R16" i="23"/>
  <c r="S16" i="23" s="1"/>
  <c r="Q16" i="23"/>
  <c r="N16" i="23"/>
  <c r="U15" i="23"/>
  <c r="R15" i="23"/>
  <c r="S15" i="23" s="1"/>
  <c r="Q15" i="23"/>
  <c r="N15" i="23"/>
  <c r="R14" i="23"/>
  <c r="U13" i="23"/>
  <c r="R13" i="23"/>
  <c r="S13" i="23" s="1"/>
  <c r="Q13" i="23"/>
  <c r="N13" i="23"/>
  <c r="U12" i="23"/>
  <c r="R12" i="23"/>
  <c r="S12" i="23" s="1"/>
  <c r="Q12" i="23"/>
  <c r="N12" i="23"/>
  <c r="Z103" i="23"/>
  <c r="U11" i="23"/>
  <c r="R11" i="23"/>
  <c r="S11" i="23" s="1"/>
  <c r="Q11" i="23"/>
  <c r="N11" i="23"/>
  <c r="U10" i="23"/>
  <c r="S10" i="23"/>
  <c r="R10" i="23"/>
  <c r="Q10" i="23"/>
  <c r="N10" i="23"/>
  <c r="U9" i="23"/>
  <c r="R9" i="23"/>
  <c r="S9" i="23" s="1"/>
  <c r="Q9" i="23"/>
  <c r="N9" i="23"/>
  <c r="U8" i="23"/>
  <c r="S8" i="23"/>
  <c r="R8" i="23"/>
  <c r="R103" i="23" s="1"/>
  <c r="S103" i="23" s="1"/>
  <c r="Q8" i="23"/>
  <c r="N8" i="23"/>
  <c r="N7" i="23"/>
  <c r="C6" i="23"/>
  <c r="D6" i="23" s="1"/>
  <c r="E6" i="23" s="1"/>
  <c r="F6" i="23" s="1"/>
  <c r="G6" i="23" s="1"/>
  <c r="H6" i="23" s="1"/>
  <c r="I6" i="23" s="1"/>
  <c r="J6" i="23" s="1"/>
  <c r="K6" i="23" s="1"/>
  <c r="B6" i="23"/>
  <c r="AA6" i="25" l="1"/>
  <c r="AA5" i="25"/>
  <c r="S5" i="24"/>
  <c r="S6" i="24"/>
  <c r="T6" i="24" s="1"/>
  <c r="AD103" i="23"/>
  <c r="AB103" i="23"/>
  <c r="L6" i="23"/>
  <c r="M6" i="23" s="1"/>
  <c r="N6" i="23" s="1"/>
  <c r="O6" i="23" s="1"/>
  <c r="P6" i="23" s="1"/>
  <c r="N4" i="23"/>
  <c r="AF102" i="22"/>
  <c r="AB102" i="22"/>
  <c r="Y102" i="22"/>
  <c r="AF101" i="22"/>
  <c r="AB101" i="22"/>
  <c r="Y101" i="22"/>
  <c r="AF100" i="22"/>
  <c r="AB100" i="22"/>
  <c r="Y100" i="22"/>
  <c r="AF99" i="22"/>
  <c r="AB99" i="22"/>
  <c r="Y99" i="22"/>
  <c r="AF98" i="22"/>
  <c r="AB98" i="22"/>
  <c r="Y98" i="22"/>
  <c r="AF97" i="22"/>
  <c r="AB97" i="22"/>
  <c r="Y97" i="22"/>
  <c r="AF96" i="22"/>
  <c r="AB96" i="22"/>
  <c r="Y96" i="22"/>
  <c r="AF95" i="22"/>
  <c r="AB95" i="22"/>
  <c r="Y95" i="22"/>
  <c r="AF94" i="22"/>
  <c r="AB94" i="22"/>
  <c r="Y94" i="22"/>
  <c r="AF93" i="22"/>
  <c r="AB93" i="22"/>
  <c r="Y93" i="22"/>
  <c r="AF92" i="22"/>
  <c r="AB92" i="22"/>
  <c r="Y92" i="22"/>
  <c r="AF91" i="22"/>
  <c r="AB91" i="22"/>
  <c r="Y91" i="22"/>
  <c r="AF90" i="22"/>
  <c r="AB90" i="22"/>
  <c r="Y90" i="22"/>
  <c r="AF89" i="22"/>
  <c r="AB89" i="22"/>
  <c r="Y89" i="22"/>
  <c r="AF88" i="22"/>
  <c r="AB88" i="22"/>
  <c r="Y88" i="22"/>
  <c r="AF87" i="22"/>
  <c r="AB87" i="22"/>
  <c r="Y87" i="22"/>
  <c r="AF86" i="22"/>
  <c r="AB86" i="22"/>
  <c r="Y86" i="22"/>
  <c r="AF85" i="22"/>
  <c r="AB85" i="22"/>
  <c r="Y85" i="22"/>
  <c r="AF84" i="22"/>
  <c r="AB84" i="22"/>
  <c r="Y84" i="22"/>
  <c r="AF83" i="22"/>
  <c r="AB83" i="22"/>
  <c r="Y83" i="22"/>
  <c r="AF82" i="22"/>
  <c r="AB82" i="22"/>
  <c r="Y82" i="22"/>
  <c r="AF81" i="22"/>
  <c r="AB81" i="22"/>
  <c r="Y81" i="22"/>
  <c r="AF80" i="22"/>
  <c r="AB80" i="22"/>
  <c r="Y80" i="22"/>
  <c r="AF79" i="22"/>
  <c r="AB79" i="22"/>
  <c r="Y79" i="22"/>
  <c r="AF78" i="22"/>
  <c r="AB78" i="22"/>
  <c r="Y78" i="22"/>
  <c r="AF77" i="22"/>
  <c r="AB77" i="22"/>
  <c r="Y77" i="22"/>
  <c r="AF76" i="22"/>
  <c r="Z76" i="22"/>
  <c r="AB76" i="22" s="1"/>
  <c r="Y76" i="22"/>
  <c r="AF75" i="22"/>
  <c r="AB75" i="22"/>
  <c r="Y75" i="22"/>
  <c r="AF74" i="22"/>
  <c r="AB74" i="22"/>
  <c r="Y74" i="22"/>
  <c r="AF73" i="22"/>
  <c r="AB73" i="22"/>
  <c r="Y73" i="22"/>
  <c r="AF72" i="22"/>
  <c r="AB72" i="22"/>
  <c r="Y72" i="22"/>
  <c r="AF71" i="22"/>
  <c r="AB71" i="22"/>
  <c r="Y71" i="22"/>
  <c r="AF70" i="22"/>
  <c r="AB70" i="22"/>
  <c r="Y70" i="22"/>
  <c r="AF69" i="22"/>
  <c r="AB69" i="22"/>
  <c r="Y69" i="22"/>
  <c r="AF68" i="22"/>
  <c r="Z68" i="22"/>
  <c r="AB68" i="22" s="1"/>
  <c r="Y68" i="22"/>
  <c r="AF67" i="22"/>
  <c r="AB67" i="22"/>
  <c r="Y67" i="22"/>
  <c r="AF66" i="22"/>
  <c r="AB66" i="22"/>
  <c r="Y66" i="22"/>
  <c r="AF65" i="22"/>
  <c r="AB65" i="22"/>
  <c r="Y65" i="22"/>
  <c r="AF64" i="22"/>
  <c r="AB64" i="22"/>
  <c r="Y64" i="22"/>
  <c r="AF63" i="22"/>
  <c r="Z63" i="22"/>
  <c r="AB63" i="22" s="1"/>
  <c r="Y63" i="22"/>
  <c r="AF62" i="22"/>
  <c r="AB62" i="22"/>
  <c r="Y62" i="22"/>
  <c r="AF61" i="22"/>
  <c r="Z61" i="22"/>
  <c r="AB61" i="22" s="1"/>
  <c r="Y61" i="22"/>
  <c r="AF60" i="22"/>
  <c r="AB60" i="22"/>
  <c r="Y60" i="22"/>
  <c r="AF59" i="22"/>
  <c r="AB59" i="22"/>
  <c r="Y59" i="22"/>
  <c r="AF58" i="22"/>
  <c r="AB58" i="22"/>
  <c r="Y58" i="22"/>
  <c r="AF57" i="22"/>
  <c r="AB57" i="22"/>
  <c r="Y57" i="22"/>
  <c r="AF56" i="22"/>
  <c r="AB56" i="22"/>
  <c r="Y56" i="22"/>
  <c r="AF55" i="22"/>
  <c r="AB55" i="22"/>
  <c r="Y55" i="22"/>
  <c r="AF54" i="22"/>
  <c r="Z54" i="22"/>
  <c r="AB54" i="22" s="1"/>
  <c r="Y54" i="22"/>
  <c r="AF53" i="22"/>
  <c r="AB53" i="22"/>
  <c r="Y53" i="22"/>
  <c r="AF52" i="22"/>
  <c r="AB52" i="22"/>
  <c r="Z52" i="22"/>
  <c r="Y52" i="22"/>
  <c r="AF51" i="22"/>
  <c r="AB51" i="22"/>
  <c r="Z51" i="22"/>
  <c r="Y51" i="22"/>
  <c r="AF50" i="22"/>
  <c r="AB50" i="22"/>
  <c r="Y50" i="22"/>
  <c r="AF49" i="22"/>
  <c r="AB49" i="22"/>
  <c r="Y49" i="22"/>
  <c r="AF48" i="22"/>
  <c r="AB48" i="22"/>
  <c r="Y48" i="22"/>
  <c r="AF47" i="22"/>
  <c r="AB47" i="22"/>
  <c r="Y47" i="22"/>
  <c r="AF46" i="22"/>
  <c r="AB46" i="22"/>
  <c r="Y46" i="22"/>
  <c r="AF45" i="22"/>
  <c r="Z45" i="22"/>
  <c r="AB45" i="22" s="1"/>
  <c r="Y45" i="22"/>
  <c r="AF44" i="22"/>
  <c r="AB44" i="22"/>
  <c r="Y44" i="22"/>
  <c r="AF43" i="22"/>
  <c r="AB43" i="22"/>
  <c r="Y43" i="22"/>
  <c r="AF42" i="22"/>
  <c r="AB42" i="22"/>
  <c r="Y42" i="22"/>
  <c r="AF41" i="22"/>
  <c r="AB41" i="22"/>
  <c r="Y41" i="22"/>
  <c r="AF40" i="22"/>
  <c r="AB40" i="22"/>
  <c r="Y40" i="22"/>
  <c r="AF39" i="22"/>
  <c r="AB39" i="22"/>
  <c r="Y39" i="22"/>
  <c r="AF38" i="22"/>
  <c r="AB38" i="22"/>
  <c r="Y38" i="22"/>
  <c r="AF37" i="22"/>
  <c r="AB37" i="22"/>
  <c r="Y37" i="22"/>
  <c r="AF36" i="22"/>
  <c r="AB36" i="22"/>
  <c r="Y36" i="22"/>
  <c r="AF35" i="22"/>
  <c r="AB35" i="22"/>
  <c r="Y35" i="22"/>
  <c r="AF34" i="22"/>
  <c r="AB34" i="22"/>
  <c r="Y34" i="22"/>
  <c r="AF33" i="22"/>
  <c r="AB33" i="22"/>
  <c r="Y33" i="22"/>
  <c r="AF32" i="22"/>
  <c r="AB32" i="22"/>
  <c r="Y32" i="22"/>
  <c r="AF31" i="22"/>
  <c r="AB31" i="22"/>
  <c r="Z31" i="22"/>
  <c r="Y31" i="22"/>
  <c r="AF30" i="22"/>
  <c r="AB30" i="22"/>
  <c r="Y30" i="22"/>
  <c r="AF29" i="22"/>
  <c r="AB29" i="22"/>
  <c r="Y29" i="22"/>
  <c r="AF28" i="22"/>
  <c r="AB28" i="22"/>
  <c r="Y28" i="22"/>
  <c r="AF27" i="22"/>
  <c r="AB27" i="22"/>
  <c r="Y27" i="22"/>
  <c r="AF26" i="22"/>
  <c r="AB26" i="22"/>
  <c r="Y26" i="22"/>
  <c r="AF25" i="22"/>
  <c r="Z25" i="22"/>
  <c r="AB25" i="22" s="1"/>
  <c r="Y25" i="22"/>
  <c r="AF24" i="22"/>
  <c r="Z24" i="22"/>
  <c r="AB24" i="22" s="1"/>
  <c r="Y24" i="22"/>
  <c r="AF23" i="22"/>
  <c r="AB23" i="22"/>
  <c r="Y23" i="22"/>
  <c r="AF22" i="22"/>
  <c r="AB22" i="22"/>
  <c r="Y22" i="22"/>
  <c r="AF21" i="22"/>
  <c r="AB21" i="22"/>
  <c r="Y21" i="22"/>
  <c r="AF20" i="22"/>
  <c r="AB20" i="22"/>
  <c r="Y20" i="22"/>
  <c r="AF19" i="22"/>
  <c r="AB19" i="22"/>
  <c r="Y19" i="22"/>
  <c r="AF18" i="22"/>
  <c r="AB18" i="22"/>
  <c r="Y18" i="22"/>
  <c r="AF17" i="22"/>
  <c r="AB17" i="22"/>
  <c r="Y17" i="22"/>
  <c r="AF16" i="22"/>
  <c r="AB16" i="22"/>
  <c r="Y16" i="22"/>
  <c r="AF15" i="22"/>
  <c r="AB15" i="22"/>
  <c r="Y15" i="22"/>
  <c r="AF14" i="22"/>
  <c r="AB14" i="22"/>
  <c r="Y14" i="22"/>
  <c r="AF13" i="22"/>
  <c r="AB13" i="22"/>
  <c r="Y13" i="22"/>
  <c r="AF12" i="22"/>
  <c r="AB12" i="22"/>
  <c r="Y12" i="22"/>
  <c r="AF11" i="22"/>
  <c r="AD11" i="22"/>
  <c r="AB11" i="22"/>
  <c r="Z11" i="22"/>
  <c r="Y11" i="22"/>
  <c r="AF10" i="22"/>
  <c r="AD10" i="22"/>
  <c r="AB10" i="22"/>
  <c r="Y10" i="22"/>
  <c r="AF9" i="22"/>
  <c r="AD9" i="22"/>
  <c r="AB9" i="22"/>
  <c r="Y9" i="22"/>
  <c r="AF8" i="22"/>
  <c r="AD8" i="22"/>
  <c r="AB8" i="22"/>
  <c r="Y8" i="22"/>
  <c r="AF7" i="22"/>
  <c r="AD7" i="22"/>
  <c r="AB7" i="22"/>
  <c r="Y7" i="22"/>
  <c r="AF5" i="25" l="1"/>
  <c r="AB5" i="25"/>
  <c r="AB6" i="25"/>
  <c r="AC6" i="25" s="1"/>
  <c r="U6" i="24"/>
  <c r="V6" i="24" s="1"/>
  <c r="U5" i="24"/>
  <c r="Q6" i="23"/>
  <c r="R6" i="23" s="1"/>
  <c r="Q5" i="23"/>
  <c r="AE103" i="22"/>
  <c r="AA103" i="22"/>
  <c r="Y103" i="22"/>
  <c r="X103" i="22"/>
  <c r="W103" i="22"/>
  <c r="V103" i="22"/>
  <c r="U103" i="22"/>
  <c r="T103" i="22"/>
  <c r="P103" i="22"/>
  <c r="O103" i="22"/>
  <c r="Q103" i="22" s="1"/>
  <c r="M103" i="22"/>
  <c r="L103" i="22"/>
  <c r="K103" i="22"/>
  <c r="N103" i="22" s="1"/>
  <c r="H103" i="22"/>
  <c r="U102" i="22"/>
  <c r="R102" i="22"/>
  <c r="S102" i="22" s="1"/>
  <c r="Q102" i="22"/>
  <c r="N102" i="22"/>
  <c r="U101" i="22"/>
  <c r="S101" i="22"/>
  <c r="R101" i="22"/>
  <c r="Q101" i="22"/>
  <c r="N101" i="22"/>
  <c r="U100" i="22"/>
  <c r="R100" i="22"/>
  <c r="S100" i="22" s="1"/>
  <c r="Q100" i="22"/>
  <c r="N100" i="22"/>
  <c r="R99" i="22"/>
  <c r="N99" i="22"/>
  <c r="U98" i="22"/>
  <c r="S98" i="22"/>
  <c r="R98" i="22"/>
  <c r="Q98" i="22"/>
  <c r="N98" i="22"/>
  <c r="U97" i="22"/>
  <c r="R97" i="22"/>
  <c r="S97" i="22" s="1"/>
  <c r="Q97" i="22"/>
  <c r="N97" i="22"/>
  <c r="U96" i="22"/>
  <c r="S96" i="22"/>
  <c r="R96" i="22"/>
  <c r="Q96" i="22"/>
  <c r="N96" i="22"/>
  <c r="R95" i="22"/>
  <c r="N95" i="22"/>
  <c r="U94" i="22"/>
  <c r="R94" i="22"/>
  <c r="S94" i="22" s="1"/>
  <c r="Q94" i="22"/>
  <c r="N94" i="22"/>
  <c r="R93" i="22"/>
  <c r="N93" i="22"/>
  <c r="U92" i="22"/>
  <c r="S92" i="22"/>
  <c r="R92" i="22"/>
  <c r="Q92" i="22"/>
  <c r="N92" i="22"/>
  <c r="R91" i="22"/>
  <c r="N91" i="22"/>
  <c r="U90" i="22"/>
  <c r="S90" i="22"/>
  <c r="R90" i="22"/>
  <c r="Q90" i="22"/>
  <c r="N90" i="22"/>
  <c r="U89" i="22"/>
  <c r="R89" i="22"/>
  <c r="S89" i="22" s="1"/>
  <c r="Q89" i="22"/>
  <c r="N89" i="22"/>
  <c r="U88" i="22"/>
  <c r="S88" i="22"/>
  <c r="R88" i="22"/>
  <c r="Q88" i="22"/>
  <c r="N88" i="22"/>
  <c r="U87" i="22"/>
  <c r="R87" i="22"/>
  <c r="S87" i="22" s="1"/>
  <c r="Q87" i="22"/>
  <c r="N87" i="22"/>
  <c r="R86" i="22"/>
  <c r="N86" i="22"/>
  <c r="R85" i="22"/>
  <c r="N85" i="22"/>
  <c r="U84" i="22"/>
  <c r="R84" i="22"/>
  <c r="S84" i="22" s="1"/>
  <c r="Q84" i="22"/>
  <c r="N84" i="22"/>
  <c r="U83" i="22"/>
  <c r="S83" i="22"/>
  <c r="R83" i="22"/>
  <c r="Q83" i="22"/>
  <c r="N83" i="22"/>
  <c r="U82" i="22"/>
  <c r="R82" i="22"/>
  <c r="S82" i="22" s="1"/>
  <c r="Q82" i="22"/>
  <c r="N82" i="22"/>
  <c r="U81" i="22"/>
  <c r="R81" i="22"/>
  <c r="S81" i="22" s="1"/>
  <c r="Q81" i="22"/>
  <c r="N81" i="22"/>
  <c r="R80" i="22"/>
  <c r="N80" i="22"/>
  <c r="R79" i="22"/>
  <c r="U78" i="22"/>
  <c r="R78" i="22"/>
  <c r="S78" i="22" s="1"/>
  <c r="Q78" i="22"/>
  <c r="N78" i="22"/>
  <c r="R77" i="22"/>
  <c r="N77" i="22"/>
  <c r="R76" i="22"/>
  <c r="N76" i="22"/>
  <c r="U75" i="22"/>
  <c r="R75" i="22"/>
  <c r="S75" i="22" s="1"/>
  <c r="Q75" i="22"/>
  <c r="N75" i="22"/>
  <c r="U74" i="22"/>
  <c r="S74" i="22"/>
  <c r="R74" i="22"/>
  <c r="Q74" i="22"/>
  <c r="N74" i="22"/>
  <c r="U73" i="22"/>
  <c r="S73" i="22"/>
  <c r="R73" i="22"/>
  <c r="Q73" i="22"/>
  <c r="N73" i="22"/>
  <c r="U72" i="22"/>
  <c r="R72" i="22"/>
  <c r="S72" i="22" s="1"/>
  <c r="Q72" i="22"/>
  <c r="N72" i="22"/>
  <c r="U71" i="22"/>
  <c r="S71" i="22"/>
  <c r="R71" i="22"/>
  <c r="Q71" i="22"/>
  <c r="N71" i="22"/>
  <c r="U70" i="22"/>
  <c r="R70" i="22"/>
  <c r="S70" i="22" s="1"/>
  <c r="Q70" i="22"/>
  <c r="N70" i="22"/>
  <c r="R69" i="22"/>
  <c r="N69" i="22"/>
  <c r="U68" i="22"/>
  <c r="R68" i="22"/>
  <c r="S68" i="22" s="1"/>
  <c r="Q68" i="22"/>
  <c r="N68" i="22"/>
  <c r="U67" i="22"/>
  <c r="S67" i="22"/>
  <c r="R67" i="22"/>
  <c r="Q67" i="22"/>
  <c r="N67" i="22"/>
  <c r="U66" i="22"/>
  <c r="R66" i="22"/>
  <c r="S66" i="22" s="1"/>
  <c r="Q66" i="22"/>
  <c r="N66" i="22"/>
  <c r="U65" i="22"/>
  <c r="S65" i="22"/>
  <c r="R65" i="22"/>
  <c r="Q65" i="22"/>
  <c r="N65" i="22"/>
  <c r="U64" i="22"/>
  <c r="R64" i="22"/>
  <c r="S64" i="22" s="1"/>
  <c r="Q64" i="22"/>
  <c r="N64" i="22"/>
  <c r="R63" i="22"/>
  <c r="N63" i="22"/>
  <c r="R62" i="22"/>
  <c r="U61" i="22"/>
  <c r="R61" i="22"/>
  <c r="S61" i="22" s="1"/>
  <c r="Q61" i="22"/>
  <c r="N61" i="22"/>
  <c r="U60" i="22"/>
  <c r="S60" i="22"/>
  <c r="R60" i="22"/>
  <c r="Q60" i="22"/>
  <c r="N60" i="22"/>
  <c r="U59" i="22"/>
  <c r="R59" i="22"/>
  <c r="S59" i="22" s="1"/>
  <c r="Q59" i="22"/>
  <c r="N59" i="22"/>
  <c r="U58" i="22"/>
  <c r="R58" i="22"/>
  <c r="S58" i="22" s="1"/>
  <c r="Q58" i="22"/>
  <c r="N58" i="22"/>
  <c r="U57" i="22"/>
  <c r="S57" i="22"/>
  <c r="R57" i="22"/>
  <c r="Q57" i="22"/>
  <c r="N57" i="22"/>
  <c r="U56" i="22"/>
  <c r="S56" i="22"/>
  <c r="R56" i="22"/>
  <c r="Q56" i="22"/>
  <c r="N56" i="22"/>
  <c r="U55" i="22"/>
  <c r="R55" i="22"/>
  <c r="S55" i="22" s="1"/>
  <c r="Q55" i="22"/>
  <c r="N55" i="22"/>
  <c r="U54" i="22"/>
  <c r="R54" i="22"/>
  <c r="S54" i="22" s="1"/>
  <c r="Q54" i="22"/>
  <c r="N54" i="22"/>
  <c r="U53" i="22"/>
  <c r="R53" i="22"/>
  <c r="S53" i="22" s="1"/>
  <c r="Q53" i="22"/>
  <c r="N53" i="22"/>
  <c r="U52" i="22"/>
  <c r="R52" i="22"/>
  <c r="S52" i="22" s="1"/>
  <c r="Q52" i="22"/>
  <c r="N52" i="22"/>
  <c r="U51" i="22"/>
  <c r="R51" i="22"/>
  <c r="S51" i="22" s="1"/>
  <c r="Q51" i="22"/>
  <c r="N51" i="22"/>
  <c r="U50" i="22"/>
  <c r="R50" i="22"/>
  <c r="S50" i="22" s="1"/>
  <c r="Q50" i="22"/>
  <c r="N50" i="22"/>
  <c r="R49" i="22"/>
  <c r="N49" i="22"/>
  <c r="U48" i="22"/>
  <c r="S48" i="22"/>
  <c r="R48" i="22"/>
  <c r="Q48" i="22"/>
  <c r="N48" i="22"/>
  <c r="U47" i="22"/>
  <c r="S47" i="22"/>
  <c r="R47" i="22"/>
  <c r="Q47" i="22"/>
  <c r="N47" i="22"/>
  <c r="R46" i="22"/>
  <c r="N46" i="22"/>
  <c r="U45" i="22"/>
  <c r="S45" i="22"/>
  <c r="R45" i="22"/>
  <c r="Q45" i="22"/>
  <c r="N45" i="22"/>
  <c r="R44" i="22"/>
  <c r="N44" i="22"/>
  <c r="U43" i="22"/>
  <c r="S43" i="22"/>
  <c r="R43" i="22"/>
  <c r="Q43" i="22"/>
  <c r="N43" i="22"/>
  <c r="U42" i="22"/>
  <c r="S42" i="22"/>
  <c r="R42" i="22"/>
  <c r="Q42" i="22"/>
  <c r="N42" i="22"/>
  <c r="R41" i="22"/>
  <c r="N41" i="22"/>
  <c r="U40" i="22"/>
  <c r="R40" i="22"/>
  <c r="S40" i="22" s="1"/>
  <c r="Q40" i="22"/>
  <c r="N40" i="22"/>
  <c r="R39" i="22"/>
  <c r="N39" i="22"/>
  <c r="U38" i="22"/>
  <c r="S38" i="22"/>
  <c r="R38" i="22"/>
  <c r="Q38" i="22"/>
  <c r="N38" i="22"/>
  <c r="U37" i="22"/>
  <c r="R37" i="22"/>
  <c r="S37" i="22" s="1"/>
  <c r="Q37" i="22"/>
  <c r="N37" i="22"/>
  <c r="U36" i="22"/>
  <c r="S36" i="22"/>
  <c r="R36" i="22"/>
  <c r="Q36" i="22"/>
  <c r="N36" i="22"/>
  <c r="U35" i="22"/>
  <c r="S35" i="22"/>
  <c r="R35" i="22"/>
  <c r="Q35" i="22"/>
  <c r="N35" i="22"/>
  <c r="U34" i="22"/>
  <c r="R34" i="22"/>
  <c r="S34" i="22" s="1"/>
  <c r="Q34" i="22"/>
  <c r="N34" i="22"/>
  <c r="U33" i="22"/>
  <c r="S33" i="22"/>
  <c r="R33" i="22"/>
  <c r="Q33" i="22"/>
  <c r="N33" i="22"/>
  <c r="U32" i="22"/>
  <c r="R32" i="22"/>
  <c r="S32" i="22" s="1"/>
  <c r="Q32" i="22"/>
  <c r="N32" i="22"/>
  <c r="U31" i="22"/>
  <c r="R31" i="22"/>
  <c r="S31" i="22" s="1"/>
  <c r="Q31" i="22"/>
  <c r="N31" i="22"/>
  <c r="R30" i="22"/>
  <c r="U29" i="22"/>
  <c r="R29" i="22"/>
  <c r="S29" i="22" s="1"/>
  <c r="Q29" i="22"/>
  <c r="N29" i="22"/>
  <c r="R28" i="22"/>
  <c r="N28" i="22"/>
  <c r="U27" i="22"/>
  <c r="S27" i="22"/>
  <c r="R27" i="22"/>
  <c r="Q27" i="22"/>
  <c r="N27" i="22"/>
  <c r="U26" i="22"/>
  <c r="R26" i="22"/>
  <c r="S26" i="22" s="1"/>
  <c r="Q26" i="22"/>
  <c r="N26" i="22"/>
  <c r="U25" i="22"/>
  <c r="R25" i="22"/>
  <c r="S25" i="22" s="1"/>
  <c r="Q25" i="22"/>
  <c r="N25" i="22"/>
  <c r="U24" i="22"/>
  <c r="R24" i="22"/>
  <c r="S24" i="22" s="1"/>
  <c r="Q24" i="22"/>
  <c r="N24" i="22"/>
  <c r="R23" i="22"/>
  <c r="N23" i="22"/>
  <c r="U22" i="22"/>
  <c r="S22" i="22"/>
  <c r="R22" i="22"/>
  <c r="Q22" i="22"/>
  <c r="N22" i="22"/>
  <c r="U21" i="22"/>
  <c r="R21" i="22"/>
  <c r="S21" i="22" s="1"/>
  <c r="Q21" i="22"/>
  <c r="N21" i="22"/>
  <c r="R20" i="22"/>
  <c r="N20" i="22"/>
  <c r="U19" i="22"/>
  <c r="R19" i="22"/>
  <c r="S19" i="22" s="1"/>
  <c r="Q19" i="22"/>
  <c r="N19" i="22"/>
  <c r="U18" i="22"/>
  <c r="S18" i="22"/>
  <c r="R18" i="22"/>
  <c r="Q18" i="22"/>
  <c r="N18" i="22"/>
  <c r="U17" i="22"/>
  <c r="S17" i="22"/>
  <c r="R17" i="22"/>
  <c r="Q17" i="22"/>
  <c r="N17" i="22"/>
  <c r="U16" i="22"/>
  <c r="R16" i="22"/>
  <c r="S16" i="22" s="1"/>
  <c r="Q16" i="22"/>
  <c r="N16" i="22"/>
  <c r="U15" i="22"/>
  <c r="S15" i="22"/>
  <c r="R15" i="22"/>
  <c r="Q15" i="22"/>
  <c r="N15" i="22"/>
  <c r="R14" i="22"/>
  <c r="U13" i="22"/>
  <c r="S13" i="22"/>
  <c r="R13" i="22"/>
  <c r="Q13" i="22"/>
  <c r="N13" i="22"/>
  <c r="U12" i="22"/>
  <c r="R12" i="22"/>
  <c r="S12" i="22" s="1"/>
  <c r="Q12" i="22"/>
  <c r="N12" i="22"/>
  <c r="Z103" i="22"/>
  <c r="AB103" i="22" s="1"/>
  <c r="U11" i="22"/>
  <c r="S11" i="22"/>
  <c r="R11" i="22"/>
  <c r="Q11" i="22"/>
  <c r="N11" i="22"/>
  <c r="U10" i="22"/>
  <c r="S10" i="22"/>
  <c r="R10" i="22"/>
  <c r="Q10" i="22"/>
  <c r="N10" i="22"/>
  <c r="U9" i="22"/>
  <c r="S9" i="22"/>
  <c r="R9" i="22"/>
  <c r="Q9" i="22"/>
  <c r="N9" i="22"/>
  <c r="U8" i="22"/>
  <c r="S8" i="22"/>
  <c r="R8" i="22"/>
  <c r="R103" i="22" s="1"/>
  <c r="S103" i="22" s="1"/>
  <c r="Q8" i="22"/>
  <c r="N8" i="22"/>
  <c r="N7" i="22"/>
  <c r="C6" i="22"/>
  <c r="D6" i="22" s="1"/>
  <c r="E6" i="22" s="1"/>
  <c r="F6" i="22" s="1"/>
  <c r="G6" i="22" s="1"/>
  <c r="H6" i="22" s="1"/>
  <c r="I6" i="22" s="1"/>
  <c r="J6" i="22" s="1"/>
  <c r="K6" i="22" s="1"/>
  <c r="B6" i="22"/>
  <c r="AD5" i="25" l="1"/>
  <c r="AD6" i="25"/>
  <c r="W6" i="24"/>
  <c r="X6" i="24" s="1"/>
  <c r="Y6" i="24" s="1"/>
  <c r="Z6" i="24" s="1"/>
  <c r="Y4" i="24"/>
  <c r="S5" i="23"/>
  <c r="S6" i="23"/>
  <c r="T6" i="23" s="1"/>
  <c r="AF103" i="22"/>
  <c r="L6" i="22"/>
  <c r="M6" i="22" s="1"/>
  <c r="N6" i="22" s="1"/>
  <c r="O6" i="22" s="1"/>
  <c r="P6" i="22" s="1"/>
  <c r="N4" i="22"/>
  <c r="AC103" i="22"/>
  <c r="AD103" i="22" s="1"/>
  <c r="AE103" i="21"/>
  <c r="AA103" i="21"/>
  <c r="AF103" i="21" s="1"/>
  <c r="X103" i="21"/>
  <c r="W103" i="21"/>
  <c r="V103" i="21"/>
  <c r="T103" i="21"/>
  <c r="P103" i="21"/>
  <c r="U103" i="21" s="1"/>
  <c r="O103" i="21"/>
  <c r="M103" i="21"/>
  <c r="L103" i="21"/>
  <c r="K103" i="21"/>
  <c r="N103" i="21" s="1"/>
  <c r="H103" i="21"/>
  <c r="Y103" i="21" s="1"/>
  <c r="AF102" i="21"/>
  <c r="AC102" i="21"/>
  <c r="AB102" i="21"/>
  <c r="Y102" i="21"/>
  <c r="U102" i="21"/>
  <c r="R102" i="21"/>
  <c r="S102" i="21" s="1"/>
  <c r="Q102" i="21"/>
  <c r="N102" i="21"/>
  <c r="AF101" i="21"/>
  <c r="AC101" i="21"/>
  <c r="AB101" i="21"/>
  <c r="Y101" i="21"/>
  <c r="U101" i="21"/>
  <c r="S101" i="21"/>
  <c r="R101" i="21"/>
  <c r="Q101" i="21"/>
  <c r="N101" i="21"/>
  <c r="AF100" i="21"/>
  <c r="AC100" i="21"/>
  <c r="AB100" i="21"/>
  <c r="Y100" i="21"/>
  <c r="U100" i="21"/>
  <c r="R100" i="21"/>
  <c r="S100" i="21" s="1"/>
  <c r="Q100" i="21"/>
  <c r="N100" i="21"/>
  <c r="AF99" i="21"/>
  <c r="AC99" i="21"/>
  <c r="AB99" i="21"/>
  <c r="Y99" i="21"/>
  <c r="R99" i="21"/>
  <c r="N99" i="21"/>
  <c r="AF98" i="21"/>
  <c r="AC98" i="21"/>
  <c r="AB98" i="21"/>
  <c r="Y98" i="21"/>
  <c r="U98" i="21"/>
  <c r="S98" i="21"/>
  <c r="R98" i="21"/>
  <c r="Q98" i="21"/>
  <c r="N98" i="21"/>
  <c r="AF97" i="21"/>
  <c r="AC97" i="21"/>
  <c r="AB97" i="21"/>
  <c r="Y97" i="21"/>
  <c r="U97" i="21"/>
  <c r="R97" i="21"/>
  <c r="S97" i="21" s="1"/>
  <c r="Q97" i="21"/>
  <c r="N97" i="21"/>
  <c r="AF96" i="21"/>
  <c r="AC96" i="21"/>
  <c r="AB96" i="21"/>
  <c r="Y96" i="21"/>
  <c r="U96" i="21"/>
  <c r="S96" i="21"/>
  <c r="R96" i="21"/>
  <c r="Q96" i="21"/>
  <c r="N96" i="21"/>
  <c r="AF95" i="21"/>
  <c r="AC95" i="21"/>
  <c r="AB95" i="21"/>
  <c r="Y95" i="21"/>
  <c r="R95" i="21"/>
  <c r="N95" i="21"/>
  <c r="AF94" i="21"/>
  <c r="AC94" i="21"/>
  <c r="AB94" i="21"/>
  <c r="Y94" i="21"/>
  <c r="U94" i="21"/>
  <c r="R94" i="21"/>
  <c r="S94" i="21" s="1"/>
  <c r="Q94" i="21"/>
  <c r="N94" i="21"/>
  <c r="AF93" i="21"/>
  <c r="AC93" i="21"/>
  <c r="AB93" i="21"/>
  <c r="Y93" i="21"/>
  <c r="R93" i="21"/>
  <c r="N93" i="21"/>
  <c r="AF92" i="21"/>
  <c r="AC92" i="21"/>
  <c r="AB92" i="21"/>
  <c r="Y92" i="21"/>
  <c r="U92" i="21"/>
  <c r="S92" i="21"/>
  <c r="R92" i="21"/>
  <c r="Q92" i="21"/>
  <c r="N92" i="21"/>
  <c r="AF91" i="21"/>
  <c r="AC91" i="21"/>
  <c r="AB91" i="21"/>
  <c r="Y91" i="21"/>
  <c r="R91" i="21"/>
  <c r="N91" i="21"/>
  <c r="AF90" i="21"/>
  <c r="AC90" i="21"/>
  <c r="AB90" i="21"/>
  <c r="Z90" i="21"/>
  <c r="Y90" i="21"/>
  <c r="U90" i="21"/>
  <c r="S90" i="21"/>
  <c r="R90" i="21"/>
  <c r="Q90" i="21"/>
  <c r="N90" i="21"/>
  <c r="AF89" i="21"/>
  <c r="AC89" i="21"/>
  <c r="AB89" i="21"/>
  <c r="Y89" i="21"/>
  <c r="U89" i="21"/>
  <c r="R89" i="21"/>
  <c r="S89" i="21" s="1"/>
  <c r="Q89" i="21"/>
  <c r="N89" i="21"/>
  <c r="AF88" i="21"/>
  <c r="AC88" i="21"/>
  <c r="AB88" i="21"/>
  <c r="Y88" i="21"/>
  <c r="U88" i="21"/>
  <c r="S88" i="21"/>
  <c r="R88" i="21"/>
  <c r="Q88" i="21"/>
  <c r="N88" i="21"/>
  <c r="AF87" i="21"/>
  <c r="AC87" i="21"/>
  <c r="AB87" i="21"/>
  <c r="Y87" i="21"/>
  <c r="U87" i="21"/>
  <c r="R87" i="21"/>
  <c r="S87" i="21" s="1"/>
  <c r="Q87" i="21"/>
  <c r="N87" i="21"/>
  <c r="AF86" i="21"/>
  <c r="AC86" i="21"/>
  <c r="AB86" i="21"/>
  <c r="Y86" i="21"/>
  <c r="R86" i="21"/>
  <c r="N86" i="21"/>
  <c r="AF85" i="21"/>
  <c r="AC85" i="21"/>
  <c r="AB85" i="21"/>
  <c r="Y85" i="21"/>
  <c r="R85" i="21"/>
  <c r="N85" i="21"/>
  <c r="AF84" i="21"/>
  <c r="AC84" i="21"/>
  <c r="Z84" i="21"/>
  <c r="AB84" i="21" s="1"/>
  <c r="Y84" i="21"/>
  <c r="U84" i="21"/>
  <c r="R84" i="21"/>
  <c r="S84" i="21" s="1"/>
  <c r="Q84" i="21"/>
  <c r="N84" i="21"/>
  <c r="AF83" i="21"/>
  <c r="AC83" i="21"/>
  <c r="AB83" i="21"/>
  <c r="Y83" i="21"/>
  <c r="U83" i="21"/>
  <c r="S83" i="21"/>
  <c r="R83" i="21"/>
  <c r="Q83" i="21"/>
  <c r="N83" i="21"/>
  <c r="AF82" i="21"/>
  <c r="AC82" i="21"/>
  <c r="AB82" i="21"/>
  <c r="Y82" i="21"/>
  <c r="U82" i="21"/>
  <c r="R82" i="21"/>
  <c r="S82" i="21" s="1"/>
  <c r="Q82" i="21"/>
  <c r="N82" i="21"/>
  <c r="AF81" i="21"/>
  <c r="AC81" i="21"/>
  <c r="Z81" i="21"/>
  <c r="AB81" i="21" s="1"/>
  <c r="Y81" i="21"/>
  <c r="U81" i="21"/>
  <c r="R81" i="21"/>
  <c r="S81" i="21" s="1"/>
  <c r="Q81" i="21"/>
  <c r="N81" i="21"/>
  <c r="AF80" i="21"/>
  <c r="AC80" i="21"/>
  <c r="AB80" i="21"/>
  <c r="Y80" i="21"/>
  <c r="R80" i="21"/>
  <c r="N80" i="21"/>
  <c r="AF79" i="21"/>
  <c r="AC79" i="21"/>
  <c r="AB79" i="21"/>
  <c r="Y79" i="21"/>
  <c r="R79" i="21"/>
  <c r="AF78" i="21"/>
  <c r="AC78" i="21"/>
  <c r="AB78" i="21"/>
  <c r="Y78" i="21"/>
  <c r="U78" i="21"/>
  <c r="R78" i="21"/>
  <c r="S78" i="21" s="1"/>
  <c r="Q78" i="21"/>
  <c r="N78" i="21"/>
  <c r="AF77" i="21"/>
  <c r="AC77" i="21"/>
  <c r="AB77" i="21"/>
  <c r="Y77" i="21"/>
  <c r="R77" i="21"/>
  <c r="N77" i="21"/>
  <c r="AF76" i="21"/>
  <c r="AC76" i="21"/>
  <c r="Z76" i="21"/>
  <c r="AB76" i="21" s="1"/>
  <c r="Y76" i="21"/>
  <c r="R76" i="21"/>
  <c r="N76" i="21"/>
  <c r="AF75" i="21"/>
  <c r="AC75" i="21"/>
  <c r="AB75" i="21"/>
  <c r="Y75" i="21"/>
  <c r="U75" i="21"/>
  <c r="R75" i="21"/>
  <c r="S75" i="21" s="1"/>
  <c r="Q75" i="21"/>
  <c r="N75" i="21"/>
  <c r="AF74" i="21"/>
  <c r="AC74" i="21"/>
  <c r="AB74" i="21"/>
  <c r="Y74" i="21"/>
  <c r="U74" i="21"/>
  <c r="S74" i="21"/>
  <c r="R74" i="21"/>
  <c r="Q74" i="21"/>
  <c r="N74" i="21"/>
  <c r="AF73" i="21"/>
  <c r="AC73" i="21"/>
  <c r="AB73" i="21"/>
  <c r="Z73" i="21"/>
  <c r="Y73" i="21"/>
  <c r="U73" i="21"/>
  <c r="S73" i="21"/>
  <c r="R73" i="21"/>
  <c r="Q73" i="21"/>
  <c r="N73" i="21"/>
  <c r="AF72" i="21"/>
  <c r="AC72" i="21"/>
  <c r="AB72" i="21"/>
  <c r="Y72" i="21"/>
  <c r="U72" i="21"/>
  <c r="R72" i="21"/>
  <c r="S72" i="21" s="1"/>
  <c r="Q72" i="21"/>
  <c r="N72" i="21"/>
  <c r="AF71" i="21"/>
  <c r="AC71" i="21"/>
  <c r="AB71" i="21"/>
  <c r="Y71" i="21"/>
  <c r="U71" i="21"/>
  <c r="S71" i="21"/>
  <c r="R71" i="21"/>
  <c r="Q71" i="21"/>
  <c r="N71" i="21"/>
  <c r="AF70" i="21"/>
  <c r="AC70" i="21"/>
  <c r="AB70" i="21"/>
  <c r="Y70" i="21"/>
  <c r="U70" i="21"/>
  <c r="R70" i="21"/>
  <c r="S70" i="21" s="1"/>
  <c r="Q70" i="21"/>
  <c r="N70" i="21"/>
  <c r="AF69" i="21"/>
  <c r="AC69" i="21"/>
  <c r="AB69" i="21"/>
  <c r="Y69" i="21"/>
  <c r="R69" i="21"/>
  <c r="N69" i="21"/>
  <c r="AF68" i="21"/>
  <c r="AC68" i="21"/>
  <c r="Z68" i="21"/>
  <c r="AB68" i="21" s="1"/>
  <c r="Y68" i="21"/>
  <c r="U68" i="21"/>
  <c r="R68" i="21"/>
  <c r="S68" i="21" s="1"/>
  <c r="Q68" i="21"/>
  <c r="N68" i="21"/>
  <c r="AF67" i="21"/>
  <c r="AC67" i="21"/>
  <c r="AB67" i="21"/>
  <c r="Y67" i="21"/>
  <c r="U67" i="21"/>
  <c r="S67" i="21"/>
  <c r="R67" i="21"/>
  <c r="Q67" i="21"/>
  <c r="N67" i="21"/>
  <c r="AF66" i="21"/>
  <c r="AC66" i="21"/>
  <c r="AB66" i="21"/>
  <c r="Y66" i="21"/>
  <c r="U66" i="21"/>
  <c r="R66" i="21"/>
  <c r="S66" i="21" s="1"/>
  <c r="Q66" i="21"/>
  <c r="N66" i="21"/>
  <c r="AF65" i="21"/>
  <c r="AC65" i="21"/>
  <c r="AB65" i="21"/>
  <c r="Y65" i="21"/>
  <c r="U65" i="21"/>
  <c r="S65" i="21"/>
  <c r="R65" i="21"/>
  <c r="Q65" i="21"/>
  <c r="N65" i="21"/>
  <c r="AF64" i="21"/>
  <c r="AC64" i="21"/>
  <c r="AB64" i="21"/>
  <c r="Y64" i="21"/>
  <c r="U64" i="21"/>
  <c r="R64" i="21"/>
  <c r="S64" i="21" s="1"/>
  <c r="Q64" i="21"/>
  <c r="N64" i="21"/>
  <c r="AF63" i="21"/>
  <c r="AC63" i="21"/>
  <c r="Z63" i="21"/>
  <c r="AB63" i="21" s="1"/>
  <c r="Y63" i="21"/>
  <c r="R63" i="21"/>
  <c r="N63" i="21"/>
  <c r="AF62" i="21"/>
  <c r="AC62" i="21"/>
  <c r="AB62" i="21"/>
  <c r="Y62" i="21"/>
  <c r="R62" i="21"/>
  <c r="AF61" i="21"/>
  <c r="AC61" i="21"/>
  <c r="Z61" i="21"/>
  <c r="AB61" i="21" s="1"/>
  <c r="Y61" i="21"/>
  <c r="U61" i="21"/>
  <c r="R61" i="21"/>
  <c r="S61" i="21" s="1"/>
  <c r="Q61" i="21"/>
  <c r="N61" i="21"/>
  <c r="AF60" i="21"/>
  <c r="AC60" i="21"/>
  <c r="AB60" i="21"/>
  <c r="Y60" i="21"/>
  <c r="U60" i="21"/>
  <c r="S60" i="21"/>
  <c r="R60" i="21"/>
  <c r="Q60" i="21"/>
  <c r="N60" i="21"/>
  <c r="AF59" i="21"/>
  <c r="AC59" i="21"/>
  <c r="AB59" i="21"/>
  <c r="Y59" i="21"/>
  <c r="U59" i="21"/>
  <c r="R59" i="21"/>
  <c r="S59" i="21" s="1"/>
  <c r="Q59" i="21"/>
  <c r="N59" i="21"/>
  <c r="AF58" i="21"/>
  <c r="AC58" i="21"/>
  <c r="Z58" i="21"/>
  <c r="AB58" i="21" s="1"/>
  <c r="Y58" i="21"/>
  <c r="U58" i="21"/>
  <c r="R58" i="21"/>
  <c r="S58" i="21" s="1"/>
  <c r="Q58" i="21"/>
  <c r="N58" i="21"/>
  <c r="AF57" i="21"/>
  <c r="AC57" i="21"/>
  <c r="AB57" i="21"/>
  <c r="Y57" i="21"/>
  <c r="U57" i="21"/>
  <c r="S57" i="21"/>
  <c r="R57" i="21"/>
  <c r="Q57" i="21"/>
  <c r="N57" i="21"/>
  <c r="AF56" i="21"/>
  <c r="AC56" i="21"/>
  <c r="AB56" i="21"/>
  <c r="Z56" i="21"/>
  <c r="Y56" i="21"/>
  <c r="U56" i="21"/>
  <c r="S56" i="21"/>
  <c r="R56" i="21"/>
  <c r="Q56" i="21"/>
  <c r="N56" i="21"/>
  <c r="AF55" i="21"/>
  <c r="AC55" i="21"/>
  <c r="AB55" i="21"/>
  <c r="Y55" i="21"/>
  <c r="U55" i="21"/>
  <c r="R55" i="21"/>
  <c r="S55" i="21" s="1"/>
  <c r="Q55" i="21"/>
  <c r="N55" i="21"/>
  <c r="AF54" i="21"/>
  <c r="AC54" i="21"/>
  <c r="Z54" i="21"/>
  <c r="AB54" i="21" s="1"/>
  <c r="Y54" i="21"/>
  <c r="U54" i="21"/>
  <c r="R54" i="21"/>
  <c r="S54" i="21" s="1"/>
  <c r="Q54" i="21"/>
  <c r="N54" i="21"/>
  <c r="AF53" i="21"/>
  <c r="AC53" i="21"/>
  <c r="Z53" i="21"/>
  <c r="AB53" i="21" s="1"/>
  <c r="Y53" i="21"/>
  <c r="U53" i="21"/>
  <c r="R53" i="21"/>
  <c r="S53" i="21" s="1"/>
  <c r="Q53" i="21"/>
  <c r="N53" i="21"/>
  <c r="AF52" i="21"/>
  <c r="AC52" i="21"/>
  <c r="Z52" i="21"/>
  <c r="AB52" i="21" s="1"/>
  <c r="Y52" i="21"/>
  <c r="U52" i="21"/>
  <c r="R52" i="21"/>
  <c r="S52" i="21" s="1"/>
  <c r="Q52" i="21"/>
  <c r="N52" i="21"/>
  <c r="AF51" i="21"/>
  <c r="AC51" i="21"/>
  <c r="Z51" i="21"/>
  <c r="AB51" i="21" s="1"/>
  <c r="Y51" i="21"/>
  <c r="U51" i="21"/>
  <c r="R51" i="21"/>
  <c r="S51" i="21" s="1"/>
  <c r="Q51" i="21"/>
  <c r="N51" i="21"/>
  <c r="AF50" i="21"/>
  <c r="AC50" i="21"/>
  <c r="Z50" i="21"/>
  <c r="AB50" i="21" s="1"/>
  <c r="Y50" i="21"/>
  <c r="U50" i="21"/>
  <c r="R50" i="21"/>
  <c r="S50" i="21" s="1"/>
  <c r="Q50" i="21"/>
  <c r="N50" i="21"/>
  <c r="AF49" i="21"/>
  <c r="AC49" i="21"/>
  <c r="AB49" i="21"/>
  <c r="Y49" i="21"/>
  <c r="R49" i="21"/>
  <c r="N49" i="21"/>
  <c r="AF48" i="21"/>
  <c r="AC48" i="21"/>
  <c r="AB48" i="21"/>
  <c r="Y48" i="21"/>
  <c r="U48" i="21"/>
  <c r="S48" i="21"/>
  <c r="R48" i="21"/>
  <c r="Q48" i="21"/>
  <c r="N48" i="21"/>
  <c r="AF47" i="21"/>
  <c r="AC47" i="21"/>
  <c r="AB47" i="21"/>
  <c r="Z47" i="21"/>
  <c r="Y47" i="21"/>
  <c r="U47" i="21"/>
  <c r="S47" i="21"/>
  <c r="R47" i="21"/>
  <c r="Q47" i="21"/>
  <c r="N47" i="21"/>
  <c r="AF46" i="21"/>
  <c r="AC46" i="21"/>
  <c r="AB46" i="21"/>
  <c r="Y46" i="21"/>
  <c r="R46" i="21"/>
  <c r="N46" i="21"/>
  <c r="AF45" i="21"/>
  <c r="AC45" i="21"/>
  <c r="AB45" i="21"/>
  <c r="Z45" i="21"/>
  <c r="Y45" i="21"/>
  <c r="U45" i="21"/>
  <c r="S45" i="21"/>
  <c r="R45" i="21"/>
  <c r="Q45" i="21"/>
  <c r="N45" i="21"/>
  <c r="AF44" i="21"/>
  <c r="AC44" i="21"/>
  <c r="AB44" i="21"/>
  <c r="Y44" i="21"/>
  <c r="R44" i="21"/>
  <c r="N44" i="21"/>
  <c r="AF43" i="21"/>
  <c r="AC43" i="21"/>
  <c r="AB43" i="21"/>
  <c r="Z43" i="21"/>
  <c r="Y43" i="21"/>
  <c r="U43" i="21"/>
  <c r="S43" i="21"/>
  <c r="R43" i="21"/>
  <c r="Q43" i="21"/>
  <c r="N43" i="21"/>
  <c r="AF42" i="21"/>
  <c r="AC42" i="21"/>
  <c r="AB42" i="21"/>
  <c r="Z42" i="21"/>
  <c r="Y42" i="21"/>
  <c r="U42" i="21"/>
  <c r="S42" i="21"/>
  <c r="R42" i="21"/>
  <c r="Q42" i="21"/>
  <c r="N42" i="21"/>
  <c r="AF41" i="21"/>
  <c r="AC41" i="21"/>
  <c r="AB41" i="21"/>
  <c r="Y41" i="21"/>
  <c r="R41" i="21"/>
  <c r="N41" i="21"/>
  <c r="AF40" i="21"/>
  <c r="AC40" i="21"/>
  <c r="AB40" i="21"/>
  <c r="Y40" i="21"/>
  <c r="U40" i="21"/>
  <c r="R40" i="21"/>
  <c r="S40" i="21" s="1"/>
  <c r="Q40" i="21"/>
  <c r="N40" i="21"/>
  <c r="AF39" i="21"/>
  <c r="AC39" i="21"/>
  <c r="AB39" i="21"/>
  <c r="Y39" i="21"/>
  <c r="R39" i="21"/>
  <c r="N39" i="21"/>
  <c r="AF38" i="21"/>
  <c r="AC38" i="21"/>
  <c r="AB38" i="21"/>
  <c r="Y38" i="21"/>
  <c r="U38" i="21"/>
  <c r="S38" i="21"/>
  <c r="R38" i="21"/>
  <c r="Q38" i="21"/>
  <c r="N38" i="21"/>
  <c r="AF37" i="21"/>
  <c r="AC37" i="21"/>
  <c r="AB37" i="21"/>
  <c r="Y37" i="21"/>
  <c r="U37" i="21"/>
  <c r="R37" i="21"/>
  <c r="S37" i="21" s="1"/>
  <c r="Q37" i="21"/>
  <c r="N37" i="21"/>
  <c r="AF36" i="21"/>
  <c r="AC36" i="21"/>
  <c r="AB36" i="21"/>
  <c r="Y36" i="21"/>
  <c r="U36" i="21"/>
  <c r="S36" i="21"/>
  <c r="R36" i="21"/>
  <c r="Q36" i="21"/>
  <c r="N36" i="21"/>
  <c r="AF35" i="21"/>
  <c r="AC35" i="21"/>
  <c r="AB35" i="21"/>
  <c r="Z35" i="21"/>
  <c r="Y35" i="21"/>
  <c r="U35" i="21"/>
  <c r="S35" i="21"/>
  <c r="R35" i="21"/>
  <c r="Q35" i="21"/>
  <c r="N35" i="21"/>
  <c r="AF34" i="21"/>
  <c r="AC34" i="21"/>
  <c r="AB34" i="21"/>
  <c r="Y34" i="21"/>
  <c r="U34" i="21"/>
  <c r="R34" i="21"/>
  <c r="S34" i="21" s="1"/>
  <c r="Q34" i="21"/>
  <c r="N34" i="21"/>
  <c r="AF33" i="21"/>
  <c r="AC33" i="21"/>
  <c r="AB33" i="21"/>
  <c r="Y33" i="21"/>
  <c r="U33" i="21"/>
  <c r="S33" i="21"/>
  <c r="R33" i="21"/>
  <c r="Q33" i="21"/>
  <c r="N33" i="21"/>
  <c r="AF32" i="21"/>
  <c r="AC32" i="21"/>
  <c r="AB32" i="21"/>
  <c r="Y32" i="21"/>
  <c r="U32" i="21"/>
  <c r="R32" i="21"/>
  <c r="S32" i="21" s="1"/>
  <c r="Q32" i="21"/>
  <c r="N32" i="21"/>
  <c r="AF31" i="21"/>
  <c r="AC31" i="21"/>
  <c r="Z31" i="21"/>
  <c r="AB31" i="21" s="1"/>
  <c r="Y31" i="21"/>
  <c r="U31" i="21"/>
  <c r="R31" i="21"/>
  <c r="S31" i="21" s="1"/>
  <c r="Q31" i="21"/>
  <c r="N31" i="21"/>
  <c r="AF30" i="21"/>
  <c r="AC30" i="21"/>
  <c r="AB30" i="21"/>
  <c r="Y30" i="21"/>
  <c r="R30" i="21"/>
  <c r="AF29" i="21"/>
  <c r="AC29" i="21"/>
  <c r="AB29" i="21"/>
  <c r="Y29" i="21"/>
  <c r="U29" i="21"/>
  <c r="R29" i="21"/>
  <c r="S29" i="21" s="1"/>
  <c r="Q29" i="21"/>
  <c r="N29" i="21"/>
  <c r="AF28" i="21"/>
  <c r="AC28" i="21"/>
  <c r="AB28" i="21"/>
  <c r="Y28" i="21"/>
  <c r="R28" i="21"/>
  <c r="N28" i="21"/>
  <c r="AF27" i="21"/>
  <c r="AC27" i="21"/>
  <c r="AB27" i="21"/>
  <c r="Y27" i="21"/>
  <c r="U27" i="21"/>
  <c r="S27" i="21"/>
  <c r="R27" i="21"/>
  <c r="Q27" i="21"/>
  <c r="N27" i="21"/>
  <c r="AF26" i="21"/>
  <c r="AC26" i="21"/>
  <c r="AB26" i="21"/>
  <c r="Y26" i="21"/>
  <c r="U26" i="21"/>
  <c r="R26" i="21"/>
  <c r="S26" i="21" s="1"/>
  <c r="Q26" i="21"/>
  <c r="N26" i="21"/>
  <c r="AF25" i="21"/>
  <c r="AC25" i="21"/>
  <c r="Z25" i="21"/>
  <c r="AB25" i="21" s="1"/>
  <c r="Y25" i="21"/>
  <c r="U25" i="21"/>
  <c r="R25" i="21"/>
  <c r="S25" i="21" s="1"/>
  <c r="Q25" i="21"/>
  <c r="N25" i="21"/>
  <c r="AF24" i="21"/>
  <c r="AC24" i="21"/>
  <c r="Z24" i="21"/>
  <c r="AB24" i="21" s="1"/>
  <c r="Y24" i="21"/>
  <c r="U24" i="21"/>
  <c r="R24" i="21"/>
  <c r="S24" i="21" s="1"/>
  <c r="Q24" i="21"/>
  <c r="N24" i="21"/>
  <c r="AF23" i="21"/>
  <c r="AC23" i="21"/>
  <c r="AB23" i="21"/>
  <c r="Y23" i="21"/>
  <c r="R23" i="21"/>
  <c r="N23" i="21"/>
  <c r="AF22" i="21"/>
  <c r="AC22" i="21"/>
  <c r="AB22" i="21"/>
  <c r="Y22" i="21"/>
  <c r="U22" i="21"/>
  <c r="S22" i="21"/>
  <c r="R22" i="21"/>
  <c r="Q22" i="21"/>
  <c r="N22" i="21"/>
  <c r="AF21" i="21"/>
  <c r="AC21" i="21"/>
  <c r="AB21" i="21"/>
  <c r="Y21" i="21"/>
  <c r="U21" i="21"/>
  <c r="R21" i="21"/>
  <c r="S21" i="21" s="1"/>
  <c r="Q21" i="21"/>
  <c r="N21" i="21"/>
  <c r="AF20" i="21"/>
  <c r="AC20" i="21"/>
  <c r="AB20" i="21"/>
  <c r="Y20" i="21"/>
  <c r="R20" i="21"/>
  <c r="N20" i="21"/>
  <c r="AF19" i="21"/>
  <c r="AC19" i="21"/>
  <c r="Z19" i="21"/>
  <c r="AB19" i="21" s="1"/>
  <c r="Y19" i="21"/>
  <c r="U19" i="21"/>
  <c r="R19" i="21"/>
  <c r="S19" i="21" s="1"/>
  <c r="Q19" i="21"/>
  <c r="N19" i="21"/>
  <c r="AF18" i="21"/>
  <c r="AC18" i="21"/>
  <c r="AB18" i="21"/>
  <c r="Y18" i="21"/>
  <c r="U18" i="21"/>
  <c r="S18" i="21"/>
  <c r="R18" i="21"/>
  <c r="Q18" i="21"/>
  <c r="N18" i="21"/>
  <c r="AF17" i="21"/>
  <c r="AC17" i="21"/>
  <c r="AB17" i="21"/>
  <c r="Z17" i="21"/>
  <c r="Y17" i="21"/>
  <c r="U17" i="21"/>
  <c r="S17" i="21"/>
  <c r="R17" i="21"/>
  <c r="Q17" i="21"/>
  <c r="N17" i="21"/>
  <c r="AF16" i="21"/>
  <c r="AC16" i="21"/>
  <c r="AB16" i="21"/>
  <c r="Y16" i="21"/>
  <c r="U16" i="21"/>
  <c r="R16" i="21"/>
  <c r="S16" i="21" s="1"/>
  <c r="Q16" i="21"/>
  <c r="N16" i="21"/>
  <c r="AF15" i="21"/>
  <c r="AC15" i="21"/>
  <c r="AB15" i="21"/>
  <c r="Y15" i="21"/>
  <c r="U15" i="21"/>
  <c r="S15" i="21"/>
  <c r="R15" i="21"/>
  <c r="Q15" i="21"/>
  <c r="N15" i="21"/>
  <c r="AF14" i="21"/>
  <c r="AC14" i="21"/>
  <c r="AB14" i="21"/>
  <c r="Y14" i="21"/>
  <c r="R14" i="21"/>
  <c r="AF13" i="21"/>
  <c r="AC13" i="21"/>
  <c r="AB13" i="21"/>
  <c r="Y13" i="21"/>
  <c r="U13" i="21"/>
  <c r="S13" i="21"/>
  <c r="R13" i="21"/>
  <c r="Q13" i="21"/>
  <c r="N13" i="21"/>
  <c r="AF12" i="21"/>
  <c r="AC12" i="21"/>
  <c r="AB12" i="21"/>
  <c r="Y12" i="21"/>
  <c r="U12" i="21"/>
  <c r="R12" i="21"/>
  <c r="S12" i="21" s="1"/>
  <c r="Q12" i="21"/>
  <c r="N12" i="21"/>
  <c r="AF11" i="21"/>
  <c r="AD11" i="21"/>
  <c r="AC11" i="21"/>
  <c r="AB11" i="21"/>
  <c r="Z11" i="21"/>
  <c r="Z103" i="21" s="1"/>
  <c r="AB103" i="21" s="1"/>
  <c r="Y11" i="21"/>
  <c r="U11" i="21"/>
  <c r="S11" i="21"/>
  <c r="R11" i="21"/>
  <c r="Q11" i="21"/>
  <c r="N11" i="21"/>
  <c r="AF10" i="21"/>
  <c r="AD10" i="21"/>
  <c r="AC10" i="21"/>
  <c r="AB10" i="21"/>
  <c r="Y10" i="21"/>
  <c r="U10" i="21"/>
  <c r="S10" i="21"/>
  <c r="R10" i="21"/>
  <c r="Q10" i="21"/>
  <c r="N10" i="21"/>
  <c r="AF9" i="21"/>
  <c r="AD9" i="21"/>
  <c r="AC9" i="21"/>
  <c r="AB9" i="21"/>
  <c r="Y9" i="21"/>
  <c r="U9" i="21"/>
  <c r="S9" i="21"/>
  <c r="R9" i="21"/>
  <c r="Q9" i="21"/>
  <c r="N9" i="21"/>
  <c r="AF8" i="21"/>
  <c r="AC8" i="21"/>
  <c r="AD8" i="21" s="1"/>
  <c r="AB8" i="21"/>
  <c r="Y8" i="21"/>
  <c r="U8" i="21"/>
  <c r="S8" i="21"/>
  <c r="R8" i="21"/>
  <c r="R103" i="21" s="1"/>
  <c r="S103" i="21" s="1"/>
  <c r="Q8" i="21"/>
  <c r="N8" i="21"/>
  <c r="AF7" i="21"/>
  <c r="AD7" i="21"/>
  <c r="AB7" i="21"/>
  <c r="Y7" i="21"/>
  <c r="N7" i="21"/>
  <c r="E6" i="21"/>
  <c r="F6" i="21" s="1"/>
  <c r="G6" i="21" s="1"/>
  <c r="H6" i="21" s="1"/>
  <c r="I6" i="21" s="1"/>
  <c r="J6" i="21" s="1"/>
  <c r="K6" i="21" s="1"/>
  <c r="C6" i="21"/>
  <c r="D6" i="21" s="1"/>
  <c r="B6" i="21"/>
  <c r="AA6" i="24" l="1"/>
  <c r="AA5" i="24"/>
  <c r="U6" i="23"/>
  <c r="V6" i="23" s="1"/>
  <c r="U5" i="23"/>
  <c r="Q6" i="22"/>
  <c r="R6" i="22" s="1"/>
  <c r="Q5" i="22"/>
  <c r="L6" i="21"/>
  <c r="M6" i="21" s="1"/>
  <c r="N6" i="21" s="1"/>
  <c r="O6" i="21" s="1"/>
  <c r="P6" i="21" s="1"/>
  <c r="N4" i="21"/>
  <c r="Q103" i="21"/>
  <c r="AC103" i="21"/>
  <c r="AD103" i="21" s="1"/>
  <c r="AF5" i="24" l="1"/>
  <c r="AB5" i="24"/>
  <c r="AB6" i="24"/>
  <c r="AC6" i="24" s="1"/>
  <c r="W6" i="23"/>
  <c r="X6" i="23" s="1"/>
  <c r="Y6" i="23" s="1"/>
  <c r="Z6" i="23" s="1"/>
  <c r="Y4" i="23"/>
  <c r="S5" i="22"/>
  <c r="S6" i="22"/>
  <c r="T6" i="22" s="1"/>
  <c r="Q6" i="21"/>
  <c r="R6" i="21" s="1"/>
  <c r="Q5" i="21"/>
  <c r="AD5" i="24" l="1"/>
  <c r="AD6" i="24"/>
  <c r="AA6" i="23"/>
  <c r="AA5" i="23"/>
  <c r="U6" i="22"/>
  <c r="V6" i="22" s="1"/>
  <c r="U5" i="22"/>
  <c r="S5" i="21"/>
  <c r="S6" i="21"/>
  <c r="T6" i="21" s="1"/>
  <c r="AF5" i="23" l="1"/>
  <c r="AB6" i="23"/>
  <c r="AC6" i="23" s="1"/>
  <c r="AB5" i="23"/>
  <c r="Y4" i="22"/>
  <c r="W6" i="22"/>
  <c r="X6" i="22" s="1"/>
  <c r="Y6" i="22" s="1"/>
  <c r="Z6" i="22" s="1"/>
  <c r="U6" i="21"/>
  <c r="V6" i="21" s="1"/>
  <c r="U5" i="21"/>
  <c r="AD6" i="23" l="1"/>
  <c r="AD5" i="23"/>
  <c r="AA6" i="22"/>
  <c r="AA5" i="22"/>
  <c r="Y4" i="21"/>
  <c r="W6" i="21"/>
  <c r="X6" i="21" s="1"/>
  <c r="Y6" i="21" s="1"/>
  <c r="Z6" i="21" s="1"/>
  <c r="AB6" i="22" l="1"/>
  <c r="AC6" i="22" s="1"/>
  <c r="AB5" i="22"/>
  <c r="AF5" i="22"/>
  <c r="AA6" i="21"/>
  <c r="AA5" i="21"/>
  <c r="AD6" i="22" l="1"/>
  <c r="AD5" i="22"/>
  <c r="AB6" i="21"/>
  <c r="AC6" i="21" s="1"/>
  <c r="AF5" i="21"/>
  <c r="AB5" i="21"/>
  <c r="AD6" i="21" l="1"/>
  <c r="AD5" i="21"/>
  <c r="AE103" i="20" l="1"/>
  <c r="X103" i="20"/>
  <c r="W103" i="20"/>
  <c r="V103" i="20"/>
  <c r="T103" i="20"/>
  <c r="U103" i="20" s="1"/>
  <c r="P103" i="20"/>
  <c r="Q103" i="20" s="1"/>
  <c r="O103" i="20"/>
  <c r="M103" i="20"/>
  <c r="L103" i="20"/>
  <c r="K103" i="20"/>
  <c r="N103" i="20" s="1"/>
  <c r="H103" i="20"/>
  <c r="Y103" i="20" s="1"/>
  <c r="AB102" i="20"/>
  <c r="AA102" i="20"/>
  <c r="AC102" i="20" s="1"/>
  <c r="Y102" i="20"/>
  <c r="U102" i="20"/>
  <c r="S102" i="20"/>
  <c r="R102" i="20"/>
  <c r="Q102" i="20"/>
  <c r="N102" i="20"/>
  <c r="AF101" i="20"/>
  <c r="AB101" i="20"/>
  <c r="AA101" i="20"/>
  <c r="AC101" i="20" s="1"/>
  <c r="Y101" i="20"/>
  <c r="U101" i="20"/>
  <c r="S101" i="20"/>
  <c r="R101" i="20"/>
  <c r="Q101" i="20"/>
  <c r="N101" i="20"/>
  <c r="AF100" i="20"/>
  <c r="AB100" i="20"/>
  <c r="AA100" i="20"/>
  <c r="AC100" i="20" s="1"/>
  <c r="Y100" i="20"/>
  <c r="U100" i="20"/>
  <c r="S100" i="20"/>
  <c r="R100" i="20"/>
  <c r="Q100" i="20"/>
  <c r="N100" i="20"/>
  <c r="AF99" i="20"/>
  <c r="AB99" i="20"/>
  <c r="AA99" i="20"/>
  <c r="AC99" i="20" s="1"/>
  <c r="Y99" i="20"/>
  <c r="R99" i="20"/>
  <c r="N99" i="20"/>
  <c r="AB98" i="20"/>
  <c r="AA98" i="20"/>
  <c r="AF98" i="20" s="1"/>
  <c r="Y98" i="20"/>
  <c r="U98" i="20"/>
  <c r="R98" i="20"/>
  <c r="S98" i="20" s="1"/>
  <c r="Q98" i="20"/>
  <c r="N98" i="20"/>
  <c r="AA97" i="20"/>
  <c r="AF97" i="20" s="1"/>
  <c r="Y97" i="20"/>
  <c r="U97" i="20"/>
  <c r="R97" i="20"/>
  <c r="S97" i="20" s="1"/>
  <c r="Q97" i="20"/>
  <c r="N97" i="20"/>
  <c r="AB96" i="20"/>
  <c r="AA96" i="20"/>
  <c r="AF96" i="20" s="1"/>
  <c r="Y96" i="20"/>
  <c r="U96" i="20"/>
  <c r="R96" i="20"/>
  <c r="S96" i="20" s="1"/>
  <c r="Q96" i="20"/>
  <c r="N96" i="20"/>
  <c r="AB95" i="20"/>
  <c r="AA95" i="20"/>
  <c r="AF95" i="20" s="1"/>
  <c r="Y95" i="20"/>
  <c r="R95" i="20"/>
  <c r="N95" i="20"/>
  <c r="AF94" i="20"/>
  <c r="AB94" i="20"/>
  <c r="AA94" i="20"/>
  <c r="AC94" i="20" s="1"/>
  <c r="Y94" i="20"/>
  <c r="U94" i="20"/>
  <c r="S94" i="20"/>
  <c r="R94" i="20"/>
  <c r="Q94" i="20"/>
  <c r="N94" i="20"/>
  <c r="AF93" i="20"/>
  <c r="AB93" i="20"/>
  <c r="AA93" i="20"/>
  <c r="AC93" i="20" s="1"/>
  <c r="Y93" i="20"/>
  <c r="R93" i="20"/>
  <c r="N93" i="20"/>
  <c r="AB92" i="20"/>
  <c r="AA92" i="20"/>
  <c r="AF92" i="20" s="1"/>
  <c r="Y92" i="20"/>
  <c r="U92" i="20"/>
  <c r="R92" i="20"/>
  <c r="S92" i="20" s="1"/>
  <c r="Q92" i="20"/>
  <c r="N92" i="20"/>
  <c r="AB91" i="20"/>
  <c r="AA91" i="20"/>
  <c r="AF91" i="20" s="1"/>
  <c r="Y91" i="20"/>
  <c r="R91" i="20"/>
  <c r="N91" i="20"/>
  <c r="Z90" i="20"/>
  <c r="AA90" i="20" s="1"/>
  <c r="Y90" i="20"/>
  <c r="U90" i="20"/>
  <c r="R90" i="20"/>
  <c r="S90" i="20" s="1"/>
  <c r="Q90" i="20"/>
  <c r="N90" i="20"/>
  <c r="AA89" i="20"/>
  <c r="AF89" i="20" s="1"/>
  <c r="Y89" i="20"/>
  <c r="U89" i="20"/>
  <c r="R89" i="20"/>
  <c r="S89" i="20" s="1"/>
  <c r="Q89" i="20"/>
  <c r="N89" i="20"/>
  <c r="AB88" i="20"/>
  <c r="AA88" i="20"/>
  <c r="AF88" i="20" s="1"/>
  <c r="Y88" i="20"/>
  <c r="U88" i="20"/>
  <c r="R88" i="20"/>
  <c r="S88" i="20" s="1"/>
  <c r="Q88" i="20"/>
  <c r="N88" i="20"/>
  <c r="AA87" i="20"/>
  <c r="AF87" i="20" s="1"/>
  <c r="Y87" i="20"/>
  <c r="U87" i="20"/>
  <c r="R87" i="20"/>
  <c r="S87" i="20" s="1"/>
  <c r="Q87" i="20"/>
  <c r="N87" i="20"/>
  <c r="AB86" i="20"/>
  <c r="AA86" i="20"/>
  <c r="AF86" i="20" s="1"/>
  <c r="Y86" i="20"/>
  <c r="R86" i="20"/>
  <c r="N86" i="20"/>
  <c r="AB85" i="20"/>
  <c r="AA85" i="20"/>
  <c r="AC85" i="20" s="1"/>
  <c r="Y85" i="20"/>
  <c r="R85" i="20"/>
  <c r="N85" i="20"/>
  <c r="AA84" i="20"/>
  <c r="AF84" i="20" s="1"/>
  <c r="Z84" i="20"/>
  <c r="AB84" i="20" s="1"/>
  <c r="Y84" i="20"/>
  <c r="U84" i="20"/>
  <c r="S84" i="20"/>
  <c r="R84" i="20"/>
  <c r="Q84" i="20"/>
  <c r="N84" i="20"/>
  <c r="AF83" i="20"/>
  <c r="AB83" i="20"/>
  <c r="AA83" i="20"/>
  <c r="AC83" i="20" s="1"/>
  <c r="Y83" i="20"/>
  <c r="U83" i="20"/>
  <c r="S83" i="20"/>
  <c r="R83" i="20"/>
  <c r="Q83" i="20"/>
  <c r="N83" i="20"/>
  <c r="AF82" i="20"/>
  <c r="AB82" i="20"/>
  <c r="AA82" i="20"/>
  <c r="AC82" i="20" s="1"/>
  <c r="Y82" i="20"/>
  <c r="U82" i="20"/>
  <c r="S82" i="20"/>
  <c r="R82" i="20"/>
  <c r="Q82" i="20"/>
  <c r="N82" i="20"/>
  <c r="Z81" i="20"/>
  <c r="AA81" i="20" s="1"/>
  <c r="Y81" i="20"/>
  <c r="U81" i="20"/>
  <c r="R81" i="20"/>
  <c r="S81" i="20" s="1"/>
  <c r="Q81" i="20"/>
  <c r="N81" i="20"/>
  <c r="AB80" i="20"/>
  <c r="AA80" i="20"/>
  <c r="AF80" i="20" s="1"/>
  <c r="Y80" i="20"/>
  <c r="R80" i="20"/>
  <c r="N80" i="20"/>
  <c r="AF79" i="20"/>
  <c r="AB79" i="20"/>
  <c r="AA79" i="20"/>
  <c r="AC79" i="20" s="1"/>
  <c r="Y79" i="20"/>
  <c r="R79" i="20"/>
  <c r="AF78" i="20"/>
  <c r="AB78" i="20"/>
  <c r="AA78" i="20"/>
  <c r="AC78" i="20" s="1"/>
  <c r="Y78" i="20"/>
  <c r="U78" i="20"/>
  <c r="S78" i="20"/>
  <c r="R78" i="20"/>
  <c r="Q78" i="20"/>
  <c r="N78" i="20"/>
  <c r="AF77" i="20"/>
  <c r="AB77" i="20"/>
  <c r="AA77" i="20"/>
  <c r="AC77" i="20" s="1"/>
  <c r="Y77" i="20"/>
  <c r="R77" i="20"/>
  <c r="N77" i="20"/>
  <c r="AA76" i="20"/>
  <c r="AF76" i="20" s="1"/>
  <c r="Z76" i="20"/>
  <c r="AB76" i="20" s="1"/>
  <c r="Y76" i="20"/>
  <c r="R76" i="20"/>
  <c r="N76" i="20"/>
  <c r="AB75" i="20"/>
  <c r="AA75" i="20"/>
  <c r="AF75" i="20" s="1"/>
  <c r="Y75" i="20"/>
  <c r="U75" i="20"/>
  <c r="R75" i="20"/>
  <c r="S75" i="20" s="1"/>
  <c r="Q75" i="20"/>
  <c r="N75" i="20"/>
  <c r="AA74" i="20"/>
  <c r="AF74" i="20" s="1"/>
  <c r="Y74" i="20"/>
  <c r="U74" i="20"/>
  <c r="R74" i="20"/>
  <c r="S74" i="20" s="1"/>
  <c r="Q74" i="20"/>
  <c r="N74" i="20"/>
  <c r="AA73" i="20"/>
  <c r="AF73" i="20" s="1"/>
  <c r="Z73" i="20"/>
  <c r="AB73" i="20" s="1"/>
  <c r="Y73" i="20"/>
  <c r="U73" i="20"/>
  <c r="S73" i="20"/>
  <c r="R73" i="20"/>
  <c r="Q73" i="20"/>
  <c r="N73" i="20"/>
  <c r="AF72" i="20"/>
  <c r="AB72" i="20"/>
  <c r="AA72" i="20"/>
  <c r="AC72" i="20" s="1"/>
  <c r="Y72" i="20"/>
  <c r="U72" i="20"/>
  <c r="S72" i="20"/>
  <c r="R72" i="20"/>
  <c r="Q72" i="20"/>
  <c r="N72" i="20"/>
  <c r="AF71" i="20"/>
  <c r="AB71" i="20"/>
  <c r="AA71" i="20"/>
  <c r="AC71" i="20" s="1"/>
  <c r="Y71" i="20"/>
  <c r="U71" i="20"/>
  <c r="S71" i="20"/>
  <c r="R71" i="20"/>
  <c r="Q71" i="20"/>
  <c r="N71" i="20"/>
  <c r="AF70" i="20"/>
  <c r="AB70" i="20"/>
  <c r="AA70" i="20"/>
  <c r="AC70" i="20" s="1"/>
  <c r="Y70" i="20"/>
  <c r="U70" i="20"/>
  <c r="S70" i="20"/>
  <c r="R70" i="20"/>
  <c r="Q70" i="20"/>
  <c r="N70" i="20"/>
  <c r="AF69" i="20"/>
  <c r="AB69" i="20"/>
  <c r="AA69" i="20"/>
  <c r="AC69" i="20" s="1"/>
  <c r="Y69" i="20"/>
  <c r="R69" i="20"/>
  <c r="N69" i="20"/>
  <c r="AA68" i="20"/>
  <c r="AF68" i="20" s="1"/>
  <c r="Z68" i="20"/>
  <c r="AB68" i="20" s="1"/>
  <c r="Y68" i="20"/>
  <c r="U68" i="20"/>
  <c r="S68" i="20"/>
  <c r="R68" i="20"/>
  <c r="Q68" i="20"/>
  <c r="N68" i="20"/>
  <c r="AF67" i="20"/>
  <c r="AB67" i="20"/>
  <c r="AA67" i="20"/>
  <c r="AC67" i="20" s="1"/>
  <c r="Y67" i="20"/>
  <c r="U67" i="20"/>
  <c r="S67" i="20"/>
  <c r="R67" i="20"/>
  <c r="Q67" i="20"/>
  <c r="N67" i="20"/>
  <c r="AF66" i="20"/>
  <c r="AB66" i="20"/>
  <c r="AA66" i="20"/>
  <c r="AC66" i="20" s="1"/>
  <c r="Y66" i="20"/>
  <c r="U66" i="20"/>
  <c r="S66" i="20"/>
  <c r="R66" i="20"/>
  <c r="Q66" i="20"/>
  <c r="N66" i="20"/>
  <c r="AF65" i="20"/>
  <c r="AB65" i="20"/>
  <c r="AA65" i="20"/>
  <c r="AC65" i="20" s="1"/>
  <c r="Y65" i="20"/>
  <c r="U65" i="20"/>
  <c r="S65" i="20"/>
  <c r="R65" i="20"/>
  <c r="Q65" i="20"/>
  <c r="N65" i="20"/>
  <c r="AF64" i="20"/>
  <c r="AB64" i="20"/>
  <c r="AA64" i="20"/>
  <c r="AC64" i="20" s="1"/>
  <c r="Y64" i="20"/>
  <c r="U64" i="20"/>
  <c r="S64" i="20"/>
  <c r="R64" i="20"/>
  <c r="Q64" i="20"/>
  <c r="N64" i="20"/>
  <c r="AF63" i="20"/>
  <c r="AB63" i="20"/>
  <c r="AA63" i="20"/>
  <c r="AC63" i="20" s="1"/>
  <c r="Y63" i="20"/>
  <c r="R63" i="20"/>
  <c r="N63" i="20"/>
  <c r="AB62" i="20"/>
  <c r="AA62" i="20"/>
  <c r="AF62" i="20" s="1"/>
  <c r="Y62" i="20"/>
  <c r="R62" i="20"/>
  <c r="AC61" i="20"/>
  <c r="AA61" i="20"/>
  <c r="AF61" i="20" s="1"/>
  <c r="Z61" i="20"/>
  <c r="AB61" i="20" s="1"/>
  <c r="Y61" i="20"/>
  <c r="U61" i="20"/>
  <c r="S61" i="20"/>
  <c r="R61" i="20"/>
  <c r="Q61" i="20"/>
  <c r="N61" i="20"/>
  <c r="AF60" i="20"/>
  <c r="AB60" i="20"/>
  <c r="AA60" i="20"/>
  <c r="AC60" i="20" s="1"/>
  <c r="Y60" i="20"/>
  <c r="U60" i="20"/>
  <c r="S60" i="20"/>
  <c r="R60" i="20"/>
  <c r="Q60" i="20"/>
  <c r="N60" i="20"/>
  <c r="AF59" i="20"/>
  <c r="AB59" i="20"/>
  <c r="AA59" i="20"/>
  <c r="AC59" i="20" s="1"/>
  <c r="Y59" i="20"/>
  <c r="U59" i="20"/>
  <c r="S59" i="20"/>
  <c r="R59" i="20"/>
  <c r="Q59" i="20"/>
  <c r="N59" i="20"/>
  <c r="AF58" i="20"/>
  <c r="AB58" i="20"/>
  <c r="AA58" i="20"/>
  <c r="AC58" i="20" s="1"/>
  <c r="Y58" i="20"/>
  <c r="U58" i="20"/>
  <c r="S58" i="20"/>
  <c r="R58" i="20"/>
  <c r="Q58" i="20"/>
  <c r="N58" i="20"/>
  <c r="AF57" i="20"/>
  <c r="AB57" i="20"/>
  <c r="AA57" i="20"/>
  <c r="AC57" i="20" s="1"/>
  <c r="Y57" i="20"/>
  <c r="U57" i="20"/>
  <c r="S57" i="20"/>
  <c r="R57" i="20"/>
  <c r="Q57" i="20"/>
  <c r="N57" i="20"/>
  <c r="AB56" i="20"/>
  <c r="Z56" i="20"/>
  <c r="AA56" i="20" s="1"/>
  <c r="AC56" i="20" s="1"/>
  <c r="Y56" i="20"/>
  <c r="U56" i="20"/>
  <c r="R56" i="20"/>
  <c r="S56" i="20" s="1"/>
  <c r="Q56" i="20"/>
  <c r="N56" i="20"/>
  <c r="AB55" i="20"/>
  <c r="AA55" i="20"/>
  <c r="AF55" i="20" s="1"/>
  <c r="Y55" i="20"/>
  <c r="U55" i="20"/>
  <c r="R55" i="20"/>
  <c r="S55" i="20" s="1"/>
  <c r="Q55" i="20"/>
  <c r="N55" i="20"/>
  <c r="AA54" i="20"/>
  <c r="AF54" i="20" s="1"/>
  <c r="Z54" i="20"/>
  <c r="Y54" i="20"/>
  <c r="U54" i="20"/>
  <c r="S54" i="20"/>
  <c r="R54" i="20"/>
  <c r="Q54" i="20"/>
  <c r="N54" i="20"/>
  <c r="Z53" i="20"/>
  <c r="AA53" i="20" s="1"/>
  <c r="AC53" i="20" s="1"/>
  <c r="Y53" i="20"/>
  <c r="U53" i="20"/>
  <c r="R53" i="20"/>
  <c r="S53" i="20" s="1"/>
  <c r="Q53" i="20"/>
  <c r="N53" i="20"/>
  <c r="AA52" i="20"/>
  <c r="AF52" i="20" s="1"/>
  <c r="Z52" i="20"/>
  <c r="AB52" i="20" s="1"/>
  <c r="Y52" i="20"/>
  <c r="U52" i="20"/>
  <c r="S52" i="20"/>
  <c r="R52" i="20"/>
  <c r="Q52" i="20"/>
  <c r="N52" i="20"/>
  <c r="Z51" i="20"/>
  <c r="AA51" i="20" s="1"/>
  <c r="Y51" i="20"/>
  <c r="U51" i="20"/>
  <c r="R51" i="20"/>
  <c r="S51" i="20" s="1"/>
  <c r="Q51" i="20"/>
  <c r="N51" i="20"/>
  <c r="AA50" i="20"/>
  <c r="AF50" i="20" s="1"/>
  <c r="Z50" i="20"/>
  <c r="AB50" i="20" s="1"/>
  <c r="Y50" i="20"/>
  <c r="U50" i="20"/>
  <c r="S50" i="20"/>
  <c r="R50" i="20"/>
  <c r="Q50" i="20"/>
  <c r="N50" i="20"/>
  <c r="AF49" i="20"/>
  <c r="AB49" i="20"/>
  <c r="AA49" i="20"/>
  <c r="AC49" i="20" s="1"/>
  <c r="Y49" i="20"/>
  <c r="R49" i="20"/>
  <c r="N49" i="20"/>
  <c r="AB48" i="20"/>
  <c r="AA48" i="20"/>
  <c r="AF48" i="20" s="1"/>
  <c r="Y48" i="20"/>
  <c r="U48" i="20"/>
  <c r="R48" i="20"/>
  <c r="S48" i="20" s="1"/>
  <c r="Q48" i="20"/>
  <c r="N48" i="20"/>
  <c r="AA47" i="20"/>
  <c r="AF47" i="20" s="1"/>
  <c r="Z47" i="20"/>
  <c r="AB47" i="20" s="1"/>
  <c r="Y47" i="20"/>
  <c r="U47" i="20"/>
  <c r="S47" i="20"/>
  <c r="R47" i="20"/>
  <c r="Q47" i="20"/>
  <c r="N47" i="20"/>
  <c r="AF46" i="20"/>
  <c r="AB46" i="20"/>
  <c r="AA46" i="20"/>
  <c r="AC46" i="20" s="1"/>
  <c r="Y46" i="20"/>
  <c r="R46" i="20"/>
  <c r="N46" i="20"/>
  <c r="AA45" i="20"/>
  <c r="AF45" i="20" s="1"/>
  <c r="Z45" i="20"/>
  <c r="AB45" i="20" s="1"/>
  <c r="Y45" i="20"/>
  <c r="U45" i="20"/>
  <c r="S45" i="20"/>
  <c r="R45" i="20"/>
  <c r="Q45" i="20"/>
  <c r="N45" i="20"/>
  <c r="AF44" i="20"/>
  <c r="AB44" i="20"/>
  <c r="AA44" i="20"/>
  <c r="AC44" i="20" s="1"/>
  <c r="Y44" i="20"/>
  <c r="R44" i="20"/>
  <c r="N44" i="20"/>
  <c r="AA43" i="20"/>
  <c r="AF43" i="20" s="1"/>
  <c r="Z43" i="20"/>
  <c r="AB43" i="20" s="1"/>
  <c r="Y43" i="20"/>
  <c r="U43" i="20"/>
  <c r="S43" i="20"/>
  <c r="R43" i="20"/>
  <c r="Q43" i="20"/>
  <c r="N43" i="20"/>
  <c r="Z42" i="20"/>
  <c r="AA42" i="20" s="1"/>
  <c r="Y42" i="20"/>
  <c r="U42" i="20"/>
  <c r="R42" i="20"/>
  <c r="S42" i="20" s="1"/>
  <c r="Q42" i="20"/>
  <c r="N42" i="20"/>
  <c r="AA41" i="20"/>
  <c r="AF41" i="20" s="1"/>
  <c r="Y41" i="20"/>
  <c r="R41" i="20"/>
  <c r="N41" i="20"/>
  <c r="AF40" i="20"/>
  <c r="AB40" i="20"/>
  <c r="AA40" i="20"/>
  <c r="AC40" i="20" s="1"/>
  <c r="Y40" i="20"/>
  <c r="U40" i="20"/>
  <c r="S40" i="20"/>
  <c r="R40" i="20"/>
  <c r="Q40" i="20"/>
  <c r="N40" i="20"/>
  <c r="AF39" i="20"/>
  <c r="AB39" i="20"/>
  <c r="AA39" i="20"/>
  <c r="AC39" i="20" s="1"/>
  <c r="Y39" i="20"/>
  <c r="R39" i="20"/>
  <c r="N39" i="20"/>
  <c r="AB38" i="20"/>
  <c r="AA38" i="20"/>
  <c r="AF38" i="20" s="1"/>
  <c r="Y38" i="20"/>
  <c r="U38" i="20"/>
  <c r="R38" i="20"/>
  <c r="S38" i="20" s="1"/>
  <c r="Q38" i="20"/>
  <c r="N38" i="20"/>
  <c r="AB37" i="20"/>
  <c r="AA37" i="20"/>
  <c r="AF37" i="20" s="1"/>
  <c r="Y37" i="20"/>
  <c r="U37" i="20"/>
  <c r="R37" i="20"/>
  <c r="S37" i="20" s="1"/>
  <c r="Q37" i="20"/>
  <c r="N37" i="20"/>
  <c r="AB36" i="20"/>
  <c r="AA36" i="20"/>
  <c r="AF36" i="20" s="1"/>
  <c r="Y36" i="20"/>
  <c r="U36" i="20"/>
  <c r="R36" i="20"/>
  <c r="S36" i="20" s="1"/>
  <c r="Q36" i="20"/>
  <c r="N36" i="20"/>
  <c r="AA35" i="20"/>
  <c r="AF35" i="20" s="1"/>
  <c r="Z35" i="20"/>
  <c r="AB35" i="20" s="1"/>
  <c r="Y35" i="20"/>
  <c r="U35" i="20"/>
  <c r="S35" i="20"/>
  <c r="R35" i="20"/>
  <c r="Q35" i="20"/>
  <c r="N35" i="20"/>
  <c r="AF34" i="20"/>
  <c r="AB34" i="20"/>
  <c r="AA34" i="20"/>
  <c r="AC34" i="20" s="1"/>
  <c r="Y34" i="20"/>
  <c r="U34" i="20"/>
  <c r="S34" i="20"/>
  <c r="R34" i="20"/>
  <c r="Q34" i="20"/>
  <c r="N34" i="20"/>
  <c r="AF33" i="20"/>
  <c r="AB33" i="20"/>
  <c r="AA33" i="20"/>
  <c r="AC33" i="20" s="1"/>
  <c r="Y33" i="20"/>
  <c r="U33" i="20"/>
  <c r="S33" i="20"/>
  <c r="R33" i="20"/>
  <c r="Q33" i="20"/>
  <c r="N33" i="20"/>
  <c r="AF32" i="20"/>
  <c r="AB32" i="20"/>
  <c r="AA32" i="20"/>
  <c r="AC32" i="20" s="1"/>
  <c r="Y32" i="20"/>
  <c r="U32" i="20"/>
  <c r="S32" i="20"/>
  <c r="R32" i="20"/>
  <c r="Q32" i="20"/>
  <c r="N32" i="20"/>
  <c r="Z31" i="20"/>
  <c r="AA31" i="20" s="1"/>
  <c r="Y31" i="20"/>
  <c r="U31" i="20"/>
  <c r="R31" i="20"/>
  <c r="S31" i="20" s="1"/>
  <c r="Q31" i="20"/>
  <c r="N31" i="20"/>
  <c r="AB30" i="20"/>
  <c r="AA30" i="20"/>
  <c r="AF30" i="20" s="1"/>
  <c r="Y30" i="20"/>
  <c r="R30" i="20"/>
  <c r="AA29" i="20"/>
  <c r="AF29" i="20" s="1"/>
  <c r="Y29" i="20"/>
  <c r="U29" i="20"/>
  <c r="R29" i="20"/>
  <c r="S29" i="20" s="1"/>
  <c r="Q29" i="20"/>
  <c r="N29" i="20"/>
  <c r="AA28" i="20"/>
  <c r="AF28" i="20" s="1"/>
  <c r="Y28" i="20"/>
  <c r="R28" i="20"/>
  <c r="N28" i="20"/>
  <c r="AF27" i="20"/>
  <c r="AB27" i="20"/>
  <c r="AA27" i="20"/>
  <c r="AC27" i="20" s="1"/>
  <c r="Y27" i="20"/>
  <c r="U27" i="20"/>
  <c r="S27" i="20"/>
  <c r="R27" i="20"/>
  <c r="Q27" i="20"/>
  <c r="N27" i="20"/>
  <c r="AF26" i="20"/>
  <c r="AB26" i="20"/>
  <c r="AA26" i="20"/>
  <c r="AC26" i="20" s="1"/>
  <c r="Y26" i="20"/>
  <c r="U26" i="20"/>
  <c r="S26" i="20"/>
  <c r="R26" i="20"/>
  <c r="Q26" i="20"/>
  <c r="N26" i="20"/>
  <c r="Z25" i="20"/>
  <c r="AA25" i="20" s="1"/>
  <c r="Y25" i="20"/>
  <c r="U25" i="20"/>
  <c r="R25" i="20"/>
  <c r="S25" i="20" s="1"/>
  <c r="Q25" i="20"/>
  <c r="N25" i="20"/>
  <c r="AA24" i="20"/>
  <c r="AF24" i="20" s="1"/>
  <c r="Z24" i="20"/>
  <c r="AB24" i="20" s="1"/>
  <c r="Y24" i="20"/>
  <c r="U24" i="20"/>
  <c r="S24" i="20"/>
  <c r="R24" i="20"/>
  <c r="Q24" i="20"/>
  <c r="N24" i="20"/>
  <c r="AF23" i="20"/>
  <c r="AB23" i="20"/>
  <c r="AA23" i="20"/>
  <c r="AC23" i="20" s="1"/>
  <c r="Y23" i="20"/>
  <c r="R23" i="20"/>
  <c r="N23" i="20"/>
  <c r="AA22" i="20"/>
  <c r="AF22" i="20" s="1"/>
  <c r="Y22" i="20"/>
  <c r="U22" i="20"/>
  <c r="R22" i="20"/>
  <c r="S22" i="20" s="1"/>
  <c r="Q22" i="20"/>
  <c r="N22" i="20"/>
  <c r="AB21" i="20"/>
  <c r="AA21" i="20"/>
  <c r="AF21" i="20" s="1"/>
  <c r="Y21" i="20"/>
  <c r="U21" i="20"/>
  <c r="R21" i="20"/>
  <c r="S21" i="20" s="1"/>
  <c r="Q21" i="20"/>
  <c r="N21" i="20"/>
  <c r="AB20" i="20"/>
  <c r="AA20" i="20"/>
  <c r="AF20" i="20" s="1"/>
  <c r="Y20" i="20"/>
  <c r="R20" i="20"/>
  <c r="N20" i="20"/>
  <c r="Z19" i="20"/>
  <c r="AA19" i="20" s="1"/>
  <c r="Y19" i="20"/>
  <c r="U19" i="20"/>
  <c r="R19" i="20"/>
  <c r="S19" i="20" s="1"/>
  <c r="Q19" i="20"/>
  <c r="N19" i="20"/>
  <c r="AA18" i="20"/>
  <c r="AF18" i="20" s="1"/>
  <c r="Y18" i="20"/>
  <c r="U18" i="20"/>
  <c r="R18" i="20"/>
  <c r="S18" i="20" s="1"/>
  <c r="Q18" i="20"/>
  <c r="N18" i="20"/>
  <c r="AA17" i="20"/>
  <c r="AF17" i="20" s="1"/>
  <c r="Z17" i="20"/>
  <c r="AB17" i="20" s="1"/>
  <c r="Y17" i="20"/>
  <c r="U17" i="20"/>
  <c r="S17" i="20"/>
  <c r="R17" i="20"/>
  <c r="Q17" i="20"/>
  <c r="N17" i="20"/>
  <c r="AF16" i="20"/>
  <c r="AB16" i="20"/>
  <c r="AA16" i="20"/>
  <c r="AC16" i="20" s="1"/>
  <c r="Y16" i="20"/>
  <c r="U16" i="20"/>
  <c r="S16" i="20"/>
  <c r="R16" i="20"/>
  <c r="Q16" i="20"/>
  <c r="N16" i="20"/>
  <c r="AF15" i="20"/>
  <c r="AB15" i="20"/>
  <c r="AA15" i="20"/>
  <c r="AC15" i="20" s="1"/>
  <c r="Y15" i="20"/>
  <c r="U15" i="20"/>
  <c r="S15" i="20"/>
  <c r="R15" i="20"/>
  <c r="Q15" i="20"/>
  <c r="N15" i="20"/>
  <c r="AF14" i="20"/>
  <c r="AB14" i="20"/>
  <c r="AA14" i="20"/>
  <c r="AC14" i="20" s="1"/>
  <c r="Y14" i="20"/>
  <c r="R14" i="20"/>
  <c r="AF13" i="20"/>
  <c r="AB13" i="20"/>
  <c r="AA13" i="20"/>
  <c r="AC13" i="20" s="1"/>
  <c r="Y13" i="20"/>
  <c r="U13" i="20"/>
  <c r="S13" i="20"/>
  <c r="R13" i="20"/>
  <c r="Q13" i="20"/>
  <c r="N13" i="20"/>
  <c r="AF12" i="20"/>
  <c r="AB12" i="20"/>
  <c r="AA12" i="20"/>
  <c r="AC12" i="20" s="1"/>
  <c r="Y12" i="20"/>
  <c r="U12" i="20"/>
  <c r="S12" i="20"/>
  <c r="R12" i="20"/>
  <c r="Q12" i="20"/>
  <c r="N12" i="20"/>
  <c r="AA11" i="20"/>
  <c r="Z11" i="20"/>
  <c r="Y11" i="20"/>
  <c r="U11" i="20"/>
  <c r="S11" i="20"/>
  <c r="R11" i="20"/>
  <c r="Q11" i="20"/>
  <c r="N11" i="20"/>
  <c r="AB10" i="20"/>
  <c r="AA10" i="20"/>
  <c r="AD10" i="20" s="1"/>
  <c r="Y10" i="20"/>
  <c r="U10" i="20"/>
  <c r="R10" i="20"/>
  <c r="S10" i="20" s="1"/>
  <c r="Q10" i="20"/>
  <c r="N10" i="20"/>
  <c r="AD9" i="20"/>
  <c r="AB9" i="20"/>
  <c r="AA9" i="20"/>
  <c r="AF9" i="20" s="1"/>
  <c r="Y9" i="20"/>
  <c r="U9" i="20"/>
  <c r="S9" i="20"/>
  <c r="R9" i="20"/>
  <c r="Q9" i="20"/>
  <c r="N9" i="20"/>
  <c r="AA8" i="20"/>
  <c r="Y8" i="20"/>
  <c r="U8" i="20"/>
  <c r="R8" i="20"/>
  <c r="R103" i="20" s="1"/>
  <c r="S103" i="20" s="1"/>
  <c r="Q8" i="20"/>
  <c r="N8" i="20"/>
  <c r="AB7" i="20"/>
  <c r="AA7" i="20"/>
  <c r="Y7" i="20"/>
  <c r="N7" i="20"/>
  <c r="C6" i="20"/>
  <c r="D6" i="20" s="1"/>
  <c r="E6" i="20" s="1"/>
  <c r="F6" i="20" s="1"/>
  <c r="H6" i="20" s="1"/>
  <c r="I6" i="20" s="1"/>
  <c r="J6" i="20" s="1"/>
  <c r="K6" i="20" s="1"/>
  <c r="B6" i="20"/>
  <c r="AC19" i="20" l="1"/>
  <c r="AF19" i="20"/>
  <c r="AC25" i="20"/>
  <c r="AF25" i="20"/>
  <c r="AC31" i="20"/>
  <c r="AF31" i="20"/>
  <c r="AC51" i="20"/>
  <c r="AF51" i="20"/>
  <c r="L6" i="20"/>
  <c r="M6" i="20" s="1"/>
  <c r="N6" i="20" s="1"/>
  <c r="O6" i="20" s="1"/>
  <c r="P6" i="20" s="1"/>
  <c r="N4" i="20"/>
  <c r="AC42" i="20"/>
  <c r="AF42" i="20"/>
  <c r="AF8" i="20"/>
  <c r="AF10" i="20"/>
  <c r="AF11" i="20"/>
  <c r="AC18" i="20"/>
  <c r="AB19" i="20"/>
  <c r="AC20" i="20"/>
  <c r="AC21" i="20"/>
  <c r="AC22" i="20"/>
  <c r="AC24" i="20"/>
  <c r="AB25" i="20"/>
  <c r="AC28" i="20"/>
  <c r="AC29" i="20"/>
  <c r="AC30" i="20"/>
  <c r="AB31" i="20"/>
  <c r="AC35" i="20"/>
  <c r="AC36" i="20"/>
  <c r="AC37" i="20"/>
  <c r="AC38" i="20"/>
  <c r="AC41" i="20"/>
  <c r="AB42" i="20"/>
  <c r="AC43" i="20"/>
  <c r="AC45" i="20"/>
  <c r="AC47" i="20"/>
  <c r="AC48" i="20"/>
  <c r="AC50" i="20"/>
  <c r="AB51" i="20"/>
  <c r="AC52" i="20"/>
  <c r="AF53" i="20"/>
  <c r="AC90" i="20"/>
  <c r="AF90" i="20"/>
  <c r="AA103" i="20"/>
  <c r="AD7" i="20"/>
  <c r="AC8" i="20"/>
  <c r="AC10" i="20"/>
  <c r="AC11" i="20"/>
  <c r="AD11" i="20" s="1"/>
  <c r="AC17" i="20"/>
  <c r="AF7" i="20"/>
  <c r="S8" i="20"/>
  <c r="AB8" i="20"/>
  <c r="AC9" i="20"/>
  <c r="Z103" i="20"/>
  <c r="AB103" i="20" s="1"/>
  <c r="AB11" i="20"/>
  <c r="AB18" i="20"/>
  <c r="AB22" i="20"/>
  <c r="AB28" i="20"/>
  <c r="AB29" i="20"/>
  <c r="AB41" i="20"/>
  <c r="AB53" i="20"/>
  <c r="AB54" i="20"/>
  <c r="AC54" i="20"/>
  <c r="AC55" i="20"/>
  <c r="AF56" i="20"/>
  <c r="AC62" i="20"/>
  <c r="AC81" i="20"/>
  <c r="AF81" i="20"/>
  <c r="AC68" i="20"/>
  <c r="AC73" i="20"/>
  <c r="AC74" i="20"/>
  <c r="AC75" i="20"/>
  <c r="AC76" i="20"/>
  <c r="AC80" i="20"/>
  <c r="AB81" i="20"/>
  <c r="AC84" i="20"/>
  <c r="AF85" i="20"/>
  <c r="AC86" i="20"/>
  <c r="AC87" i="20"/>
  <c r="AC88" i="20"/>
  <c r="AC89" i="20"/>
  <c r="AB90" i="20"/>
  <c r="AC91" i="20"/>
  <c r="AC92" i="20"/>
  <c r="AC95" i="20"/>
  <c r="AC96" i="20"/>
  <c r="AC97" i="20"/>
  <c r="AC98" i="20"/>
  <c r="AF102" i="20"/>
  <c r="AB74" i="20"/>
  <c r="AB87" i="20"/>
  <c r="AB89" i="20"/>
  <c r="AB97" i="20"/>
  <c r="AC103" i="20" l="1"/>
  <c r="AF103" i="20"/>
  <c r="AD103" i="20"/>
  <c r="AD8" i="20"/>
  <c r="Q6" i="20"/>
  <c r="R6" i="20" s="1"/>
  <c r="Q5" i="20"/>
  <c r="S5" i="20" l="1"/>
  <c r="S6" i="20"/>
  <c r="T6" i="20" s="1"/>
  <c r="U6" i="20" l="1"/>
  <c r="V6" i="20" s="1"/>
  <c r="U5" i="20"/>
  <c r="Y4" i="20" l="1"/>
  <c r="W6" i="20"/>
  <c r="X6" i="20" s="1"/>
  <c r="Y6" i="20" s="1"/>
  <c r="Z6" i="20" s="1"/>
  <c r="AA6" i="20" l="1"/>
  <c r="AA5" i="20"/>
  <c r="AB6" i="20" l="1"/>
  <c r="AC6" i="20" s="1"/>
  <c r="AB5" i="20"/>
  <c r="AF5" i="20"/>
  <c r="AD6" i="20" l="1"/>
  <c r="AD5" i="20"/>
  <c r="AD102" i="19" l="1"/>
  <c r="AD101" i="19"/>
  <c r="AD100" i="19"/>
  <c r="AD99" i="19"/>
  <c r="AD98" i="19"/>
  <c r="AD97" i="19"/>
  <c r="AD96" i="19"/>
  <c r="AD95" i="19"/>
  <c r="AD94" i="19"/>
  <c r="AD93" i="19"/>
  <c r="AD92" i="19"/>
  <c r="AD91" i="19"/>
  <c r="AD90" i="19"/>
  <c r="AD89" i="19"/>
  <c r="AD88" i="19"/>
  <c r="AD87" i="19"/>
  <c r="AD86" i="19"/>
  <c r="AD85" i="19"/>
  <c r="AD84" i="19"/>
  <c r="AD83" i="19"/>
  <c r="AD82" i="19"/>
  <c r="AD81" i="19"/>
  <c r="AD80" i="19"/>
  <c r="AD79" i="19"/>
  <c r="AD78" i="19"/>
  <c r="AD77" i="19"/>
  <c r="AD76" i="19"/>
  <c r="AD75" i="19"/>
  <c r="AD74" i="19"/>
  <c r="AD73" i="19"/>
  <c r="AD72" i="19"/>
  <c r="AD71" i="19"/>
  <c r="AD70" i="19"/>
  <c r="AD69" i="19"/>
  <c r="AD68" i="19"/>
  <c r="AD67" i="19"/>
  <c r="AD66" i="19"/>
  <c r="AD65" i="19"/>
  <c r="AD64" i="19"/>
  <c r="AD63" i="19"/>
  <c r="AD62" i="19"/>
  <c r="AD61" i="19"/>
  <c r="AD60" i="19"/>
  <c r="AD59" i="19"/>
  <c r="AD58" i="19"/>
  <c r="AD57" i="19"/>
  <c r="AD56" i="19"/>
  <c r="AD55" i="19"/>
  <c r="AD54" i="19"/>
  <c r="AD53" i="19"/>
  <c r="AD52" i="19"/>
  <c r="AD51" i="19"/>
  <c r="AD50" i="19"/>
  <c r="AD49" i="19"/>
  <c r="AD48" i="19"/>
  <c r="AD47" i="19"/>
  <c r="AD46" i="19"/>
  <c r="AD45" i="19"/>
  <c r="AD44" i="19"/>
  <c r="AD43" i="19"/>
  <c r="AD42" i="19"/>
  <c r="AD41" i="19"/>
  <c r="AD40" i="19"/>
  <c r="AD39" i="19"/>
  <c r="AD38" i="19"/>
  <c r="AD37" i="19"/>
  <c r="AD36" i="19"/>
  <c r="AD35" i="19"/>
  <c r="AD34" i="19"/>
  <c r="AD33" i="19"/>
  <c r="AD32" i="19"/>
  <c r="AD31" i="19"/>
  <c r="AD30" i="19"/>
  <c r="AD29" i="19"/>
  <c r="AD28" i="19"/>
  <c r="AD27" i="19"/>
  <c r="AD26" i="19"/>
  <c r="AD25" i="19"/>
  <c r="AD24" i="19"/>
  <c r="AD23" i="19"/>
  <c r="AD22" i="19"/>
  <c r="AD21" i="19"/>
  <c r="AD20" i="19"/>
  <c r="AD19" i="19"/>
  <c r="AD18" i="19"/>
  <c r="AD17" i="19"/>
  <c r="AD16" i="19"/>
  <c r="AD15" i="19"/>
  <c r="AD14" i="19"/>
  <c r="AD13" i="19"/>
  <c r="AD12" i="19"/>
  <c r="AD7" i="19"/>
  <c r="AB102" i="19"/>
  <c r="AA102" i="19"/>
  <c r="AC102" i="19" s="1"/>
  <c r="Y102" i="19"/>
  <c r="U102" i="19"/>
  <c r="R102" i="19"/>
  <c r="S102" i="19" s="1"/>
  <c r="Q102" i="19"/>
  <c r="N102" i="19"/>
  <c r="AB101" i="19"/>
  <c r="AA101" i="19"/>
  <c r="AC101" i="19" s="1"/>
  <c r="Y101" i="19"/>
  <c r="U101" i="19"/>
  <c r="S101" i="19"/>
  <c r="R101" i="19"/>
  <c r="Q101" i="19"/>
  <c r="N101" i="19"/>
  <c r="AB100" i="19"/>
  <c r="AA100" i="19"/>
  <c r="AC100" i="19" s="1"/>
  <c r="Y100" i="19"/>
  <c r="U100" i="19"/>
  <c r="R100" i="19"/>
  <c r="S100" i="19" s="1"/>
  <c r="Q100" i="19"/>
  <c r="N100" i="19"/>
  <c r="AB99" i="19"/>
  <c r="AA99" i="19"/>
  <c r="AC99" i="19" s="1"/>
  <c r="Y99" i="19"/>
  <c r="R99" i="19"/>
  <c r="N99" i="19"/>
  <c r="AB98" i="19"/>
  <c r="AA98" i="19"/>
  <c r="AC98" i="19" s="1"/>
  <c r="Y98" i="19"/>
  <c r="U98" i="19"/>
  <c r="S98" i="19"/>
  <c r="R98" i="19"/>
  <c r="Q98" i="19"/>
  <c r="N98" i="19"/>
  <c r="AA97" i="19"/>
  <c r="AC97" i="19" s="1"/>
  <c r="Y97" i="19"/>
  <c r="U97" i="19"/>
  <c r="R97" i="19"/>
  <c r="S97" i="19" s="1"/>
  <c r="Q97" i="19"/>
  <c r="N97" i="19"/>
  <c r="AB96" i="19"/>
  <c r="AA96" i="19"/>
  <c r="AC96" i="19" s="1"/>
  <c r="Y96" i="19"/>
  <c r="U96" i="19"/>
  <c r="S96" i="19"/>
  <c r="R96" i="19"/>
  <c r="Q96" i="19"/>
  <c r="N96" i="19"/>
  <c r="AB95" i="19"/>
  <c r="AA95" i="19"/>
  <c r="AC95" i="19" s="1"/>
  <c r="Y95" i="19"/>
  <c r="R95" i="19"/>
  <c r="N95" i="19"/>
  <c r="AA94" i="19"/>
  <c r="AC94" i="19" s="1"/>
  <c r="Y94" i="19"/>
  <c r="U94" i="19"/>
  <c r="R94" i="19"/>
  <c r="S94" i="19" s="1"/>
  <c r="Q94" i="19"/>
  <c r="N94" i="19"/>
  <c r="AB93" i="19"/>
  <c r="AA93" i="19"/>
  <c r="AC93" i="19" s="1"/>
  <c r="Y93" i="19"/>
  <c r="R93" i="19"/>
  <c r="N93" i="19"/>
  <c r="AB92" i="19"/>
  <c r="AA92" i="19"/>
  <c r="AC92" i="19" s="1"/>
  <c r="Y92" i="19"/>
  <c r="U92" i="19"/>
  <c r="S92" i="19"/>
  <c r="R92" i="19"/>
  <c r="Q92" i="19"/>
  <c r="N92" i="19"/>
  <c r="AB91" i="19"/>
  <c r="AA91" i="19"/>
  <c r="AC91" i="19" s="1"/>
  <c r="Y91" i="19"/>
  <c r="R91" i="19"/>
  <c r="N91" i="19"/>
  <c r="AA90" i="19"/>
  <c r="AC90" i="19" s="1"/>
  <c r="Z90" i="19"/>
  <c r="AB90" i="19" s="1"/>
  <c r="Y90" i="19"/>
  <c r="U90" i="19"/>
  <c r="S90" i="19"/>
  <c r="R90" i="19"/>
  <c r="Q90" i="19"/>
  <c r="N90" i="19"/>
  <c r="AA89" i="19"/>
  <c r="AC89" i="19" s="1"/>
  <c r="Y89" i="19"/>
  <c r="U89" i="19"/>
  <c r="R89" i="19"/>
  <c r="S89" i="19" s="1"/>
  <c r="Q89" i="19"/>
  <c r="N89" i="19"/>
  <c r="AB88" i="19"/>
  <c r="AA88" i="19"/>
  <c r="AC88" i="19" s="1"/>
  <c r="Y88" i="19"/>
  <c r="U88" i="19"/>
  <c r="S88" i="19"/>
  <c r="R88" i="19"/>
  <c r="Q88" i="19"/>
  <c r="N88" i="19"/>
  <c r="AA87" i="19"/>
  <c r="AC87" i="19" s="1"/>
  <c r="Y87" i="19"/>
  <c r="U87" i="19"/>
  <c r="R87" i="19"/>
  <c r="S87" i="19" s="1"/>
  <c r="Q87" i="19"/>
  <c r="N87" i="19"/>
  <c r="AB86" i="19"/>
  <c r="AA86" i="19"/>
  <c r="AC86" i="19" s="1"/>
  <c r="Y86" i="19"/>
  <c r="R86" i="19"/>
  <c r="N86" i="19"/>
  <c r="AB85" i="19"/>
  <c r="AA85" i="19"/>
  <c r="AC85" i="19" s="1"/>
  <c r="Y85" i="19"/>
  <c r="R85" i="19"/>
  <c r="N85" i="19"/>
  <c r="Z84" i="19"/>
  <c r="Y84" i="19"/>
  <c r="U84" i="19"/>
  <c r="R84" i="19"/>
  <c r="S84" i="19" s="1"/>
  <c r="Q84" i="19"/>
  <c r="N84" i="19"/>
  <c r="AB83" i="19"/>
  <c r="AA83" i="19"/>
  <c r="AC83" i="19" s="1"/>
  <c r="Y83" i="19"/>
  <c r="U83" i="19"/>
  <c r="S83" i="19"/>
  <c r="R83" i="19"/>
  <c r="Q83" i="19"/>
  <c r="N83" i="19"/>
  <c r="AB82" i="19"/>
  <c r="AA82" i="19"/>
  <c r="AC82" i="19" s="1"/>
  <c r="Y82" i="19"/>
  <c r="U82" i="19"/>
  <c r="R82" i="19"/>
  <c r="S82" i="19" s="1"/>
  <c r="Q82" i="19"/>
  <c r="N82" i="19"/>
  <c r="Z81" i="19"/>
  <c r="Y81" i="19"/>
  <c r="U81" i="19"/>
  <c r="R81" i="19"/>
  <c r="S81" i="19" s="1"/>
  <c r="Q81" i="19"/>
  <c r="N81" i="19"/>
  <c r="AB80" i="19"/>
  <c r="AA80" i="19"/>
  <c r="AC80" i="19" s="1"/>
  <c r="Y80" i="19"/>
  <c r="R80" i="19"/>
  <c r="N80" i="19"/>
  <c r="AB79" i="19"/>
  <c r="AA79" i="19"/>
  <c r="AC79" i="19" s="1"/>
  <c r="Y79" i="19"/>
  <c r="R79" i="19"/>
  <c r="AB78" i="19"/>
  <c r="AA78" i="19"/>
  <c r="AC78" i="19" s="1"/>
  <c r="Y78" i="19"/>
  <c r="U78" i="19"/>
  <c r="R78" i="19"/>
  <c r="S78" i="19" s="1"/>
  <c r="Q78" i="19"/>
  <c r="N78" i="19"/>
  <c r="AB77" i="19"/>
  <c r="AA77" i="19"/>
  <c r="AC77" i="19" s="1"/>
  <c r="Y77" i="19"/>
  <c r="R77" i="19"/>
  <c r="N77" i="19"/>
  <c r="Z76" i="19"/>
  <c r="Y76" i="19"/>
  <c r="R76" i="19"/>
  <c r="N76" i="19"/>
  <c r="AB75" i="19"/>
  <c r="AA75" i="19"/>
  <c r="AC75" i="19" s="1"/>
  <c r="Y75" i="19"/>
  <c r="U75" i="19"/>
  <c r="R75" i="19"/>
  <c r="S75" i="19" s="1"/>
  <c r="Q75" i="19"/>
  <c r="N75" i="19"/>
  <c r="AB74" i="19"/>
  <c r="AA74" i="19"/>
  <c r="AC74" i="19" s="1"/>
  <c r="Y74" i="19"/>
  <c r="U74" i="19"/>
  <c r="S74" i="19"/>
  <c r="R74" i="19"/>
  <c r="Q74" i="19"/>
  <c r="N74" i="19"/>
  <c r="AA73" i="19"/>
  <c r="AC73" i="19" s="1"/>
  <c r="Z73" i="19"/>
  <c r="AB73" i="19" s="1"/>
  <c r="Y73" i="19"/>
  <c r="U73" i="19"/>
  <c r="S73" i="19"/>
  <c r="R73" i="19"/>
  <c r="Q73" i="19"/>
  <c r="N73" i="19"/>
  <c r="AA72" i="19"/>
  <c r="AC72" i="19" s="1"/>
  <c r="Y72" i="19"/>
  <c r="U72" i="19"/>
  <c r="R72" i="19"/>
  <c r="S72" i="19" s="1"/>
  <c r="Q72" i="19"/>
  <c r="N72" i="19"/>
  <c r="AB71" i="19"/>
  <c r="AA71" i="19"/>
  <c r="AC71" i="19" s="1"/>
  <c r="Y71" i="19"/>
  <c r="U71" i="19"/>
  <c r="S71" i="19"/>
  <c r="R71" i="19"/>
  <c r="Q71" i="19"/>
  <c r="N71" i="19"/>
  <c r="AA70" i="19"/>
  <c r="AC70" i="19" s="1"/>
  <c r="Y70" i="19"/>
  <c r="U70" i="19"/>
  <c r="R70" i="19"/>
  <c r="S70" i="19" s="1"/>
  <c r="Q70" i="19"/>
  <c r="N70" i="19"/>
  <c r="AB69" i="19"/>
  <c r="AA69" i="19"/>
  <c r="AC69" i="19" s="1"/>
  <c r="Y69" i="19"/>
  <c r="R69" i="19"/>
  <c r="N69" i="19"/>
  <c r="Z68" i="19"/>
  <c r="Y68" i="19"/>
  <c r="U68" i="19"/>
  <c r="R68" i="19"/>
  <c r="S68" i="19" s="1"/>
  <c r="Q68" i="19"/>
  <c r="N68" i="19"/>
  <c r="AB67" i="19"/>
  <c r="AA67" i="19"/>
  <c r="AC67" i="19" s="1"/>
  <c r="Y67" i="19"/>
  <c r="U67" i="19"/>
  <c r="S67" i="19"/>
  <c r="R67" i="19"/>
  <c r="Q67" i="19"/>
  <c r="N67" i="19"/>
  <c r="AA66" i="19"/>
  <c r="AC66" i="19" s="1"/>
  <c r="Y66" i="19"/>
  <c r="U66" i="19"/>
  <c r="R66" i="19"/>
  <c r="S66" i="19" s="1"/>
  <c r="Q66" i="19"/>
  <c r="N66" i="19"/>
  <c r="AB65" i="19"/>
  <c r="AA65" i="19"/>
  <c r="AC65" i="19" s="1"/>
  <c r="Y65" i="19"/>
  <c r="U65" i="19"/>
  <c r="S65" i="19"/>
  <c r="R65" i="19"/>
  <c r="Q65" i="19"/>
  <c r="N65" i="19"/>
  <c r="AB64" i="19"/>
  <c r="AA64" i="19"/>
  <c r="AC64" i="19" s="1"/>
  <c r="Y64" i="19"/>
  <c r="U64" i="19"/>
  <c r="R64" i="19"/>
  <c r="S64" i="19" s="1"/>
  <c r="Q64" i="19"/>
  <c r="N64" i="19"/>
  <c r="AB63" i="19"/>
  <c r="AA63" i="19"/>
  <c r="AC63" i="19" s="1"/>
  <c r="Y63" i="19"/>
  <c r="R63" i="19"/>
  <c r="N63" i="19"/>
  <c r="AB62" i="19"/>
  <c r="AA62" i="19"/>
  <c r="AC62" i="19" s="1"/>
  <c r="Y62" i="19"/>
  <c r="R62" i="19"/>
  <c r="AA61" i="19"/>
  <c r="AC61" i="19" s="1"/>
  <c r="Z61" i="19"/>
  <c r="AB61" i="19" s="1"/>
  <c r="Y61" i="19"/>
  <c r="U61" i="19"/>
  <c r="S61" i="19"/>
  <c r="R61" i="19"/>
  <c r="Q61" i="19"/>
  <c r="N61" i="19"/>
  <c r="AB60" i="19"/>
  <c r="AA60" i="19"/>
  <c r="AC60" i="19" s="1"/>
  <c r="Y60" i="19"/>
  <c r="U60" i="19"/>
  <c r="R60" i="19"/>
  <c r="S60" i="19" s="1"/>
  <c r="Q60" i="19"/>
  <c r="N60" i="19"/>
  <c r="AB59" i="19"/>
  <c r="AA59" i="19"/>
  <c r="AC59" i="19" s="1"/>
  <c r="Y59" i="19"/>
  <c r="U59" i="19"/>
  <c r="S59" i="19"/>
  <c r="R59" i="19"/>
  <c r="Q59" i="19"/>
  <c r="N59" i="19"/>
  <c r="AA58" i="19"/>
  <c r="AC58" i="19" s="1"/>
  <c r="Y58" i="19"/>
  <c r="U58" i="19"/>
  <c r="R58" i="19"/>
  <c r="S58" i="19" s="1"/>
  <c r="Q58" i="19"/>
  <c r="N58" i="19"/>
  <c r="AB57" i="19"/>
  <c r="AA57" i="19"/>
  <c r="AC57" i="19" s="1"/>
  <c r="Y57" i="19"/>
  <c r="U57" i="19"/>
  <c r="S57" i="19"/>
  <c r="R57" i="19"/>
  <c r="Q57" i="19"/>
  <c r="N57" i="19"/>
  <c r="AA56" i="19"/>
  <c r="AC56" i="19" s="1"/>
  <c r="Z56" i="19"/>
  <c r="AB56" i="19" s="1"/>
  <c r="Y56" i="19"/>
  <c r="U56" i="19"/>
  <c r="S56" i="19"/>
  <c r="R56" i="19"/>
  <c r="Q56" i="19"/>
  <c r="N56" i="19"/>
  <c r="AB55" i="19"/>
  <c r="AA55" i="19"/>
  <c r="AC55" i="19" s="1"/>
  <c r="Y55" i="19"/>
  <c r="U55" i="19"/>
  <c r="R55" i="19"/>
  <c r="S55" i="19" s="1"/>
  <c r="Q55" i="19"/>
  <c r="N55" i="19"/>
  <c r="Z54" i="19"/>
  <c r="Y54" i="19"/>
  <c r="U54" i="19"/>
  <c r="R54" i="19"/>
  <c r="S54" i="19" s="1"/>
  <c r="Q54" i="19"/>
  <c r="N54" i="19"/>
  <c r="Z53" i="19"/>
  <c r="Y53" i="19"/>
  <c r="U53" i="19"/>
  <c r="R53" i="19"/>
  <c r="S53" i="19" s="1"/>
  <c r="Q53" i="19"/>
  <c r="N53" i="19"/>
  <c r="Z52" i="19"/>
  <c r="Y52" i="19"/>
  <c r="U52" i="19"/>
  <c r="R52" i="19"/>
  <c r="S52" i="19" s="1"/>
  <c r="Q52" i="19"/>
  <c r="N52" i="19"/>
  <c r="Z51" i="19"/>
  <c r="Y51" i="19"/>
  <c r="U51" i="19"/>
  <c r="R51" i="19"/>
  <c r="S51" i="19" s="1"/>
  <c r="Q51" i="19"/>
  <c r="N51" i="19"/>
  <c r="Z50" i="19"/>
  <c r="Y50" i="19"/>
  <c r="U50" i="19"/>
  <c r="R50" i="19"/>
  <c r="S50" i="19" s="1"/>
  <c r="Q50" i="19"/>
  <c r="N50" i="19"/>
  <c r="AB49" i="19"/>
  <c r="AA49" i="19"/>
  <c r="AC49" i="19" s="1"/>
  <c r="Y49" i="19"/>
  <c r="R49" i="19"/>
  <c r="N49" i="19"/>
  <c r="AB48" i="19"/>
  <c r="AA48" i="19"/>
  <c r="AC48" i="19" s="1"/>
  <c r="Y48" i="19"/>
  <c r="U48" i="19"/>
  <c r="S48" i="19"/>
  <c r="R48" i="19"/>
  <c r="Q48" i="19"/>
  <c r="N48" i="19"/>
  <c r="AA47" i="19"/>
  <c r="AC47" i="19" s="1"/>
  <c r="Z47" i="19"/>
  <c r="AB47" i="19" s="1"/>
  <c r="Y47" i="19"/>
  <c r="U47" i="19"/>
  <c r="S47" i="19"/>
  <c r="R47" i="19"/>
  <c r="Q47" i="19"/>
  <c r="N47" i="19"/>
  <c r="AA46" i="19"/>
  <c r="AC46" i="19" s="1"/>
  <c r="Y46" i="19"/>
  <c r="R46" i="19"/>
  <c r="N46" i="19"/>
  <c r="AA45" i="19"/>
  <c r="AC45" i="19" s="1"/>
  <c r="Z45" i="19"/>
  <c r="AB45" i="19" s="1"/>
  <c r="Y45" i="19"/>
  <c r="U45" i="19"/>
  <c r="S45" i="19"/>
  <c r="R45" i="19"/>
  <c r="Q45" i="19"/>
  <c r="N45" i="19"/>
  <c r="AB44" i="19"/>
  <c r="AA44" i="19"/>
  <c r="AC44" i="19" s="1"/>
  <c r="Y44" i="19"/>
  <c r="R44" i="19"/>
  <c r="N44" i="19"/>
  <c r="AA43" i="19"/>
  <c r="AC43" i="19" s="1"/>
  <c r="Z43" i="19"/>
  <c r="Y43" i="19"/>
  <c r="U43" i="19"/>
  <c r="S43" i="19"/>
  <c r="R43" i="19"/>
  <c r="Q43" i="19"/>
  <c r="N43" i="19"/>
  <c r="AC42" i="19"/>
  <c r="AA42" i="19"/>
  <c r="Z42" i="19"/>
  <c r="AB42" i="19" s="1"/>
  <c r="Y42" i="19"/>
  <c r="U42" i="19"/>
  <c r="S42" i="19"/>
  <c r="R42" i="19"/>
  <c r="Q42" i="19"/>
  <c r="N42" i="19"/>
  <c r="AA41" i="19"/>
  <c r="AB41" i="19" s="1"/>
  <c r="Y41" i="19"/>
  <c r="R41" i="19"/>
  <c r="N41" i="19"/>
  <c r="AB40" i="19"/>
  <c r="AA40" i="19"/>
  <c r="AC40" i="19" s="1"/>
  <c r="Y40" i="19"/>
  <c r="U40" i="19"/>
  <c r="R40" i="19"/>
  <c r="S40" i="19" s="1"/>
  <c r="Q40" i="19"/>
  <c r="N40" i="19"/>
  <c r="AB39" i="19"/>
  <c r="AA39" i="19"/>
  <c r="AC39" i="19" s="1"/>
  <c r="Y39" i="19"/>
  <c r="R39" i="19"/>
  <c r="N39" i="19"/>
  <c r="AB38" i="19"/>
  <c r="AA38" i="19"/>
  <c r="AC38" i="19" s="1"/>
  <c r="Y38" i="19"/>
  <c r="U38" i="19"/>
  <c r="R38" i="19"/>
  <c r="S38" i="19" s="1"/>
  <c r="Q38" i="19"/>
  <c r="N38" i="19"/>
  <c r="AB37" i="19"/>
  <c r="AA37" i="19"/>
  <c r="AC37" i="19" s="1"/>
  <c r="Y37" i="19"/>
  <c r="U37" i="19"/>
  <c r="S37" i="19"/>
  <c r="R37" i="19"/>
  <c r="Q37" i="19"/>
  <c r="N37" i="19"/>
  <c r="AB36" i="19"/>
  <c r="AA36" i="19"/>
  <c r="AC36" i="19" s="1"/>
  <c r="Y36" i="19"/>
  <c r="U36" i="19"/>
  <c r="R36" i="19"/>
  <c r="S36" i="19" s="1"/>
  <c r="Q36" i="19"/>
  <c r="N36" i="19"/>
  <c r="Z35" i="19"/>
  <c r="Y35" i="19"/>
  <c r="U35" i="19"/>
  <c r="R35" i="19"/>
  <c r="S35" i="19" s="1"/>
  <c r="Q35" i="19"/>
  <c r="N35" i="19"/>
  <c r="AB34" i="19"/>
  <c r="AA34" i="19"/>
  <c r="AC34" i="19" s="1"/>
  <c r="Y34" i="19"/>
  <c r="U34" i="19"/>
  <c r="S34" i="19"/>
  <c r="R34" i="19"/>
  <c r="Q34" i="19"/>
  <c r="N34" i="19"/>
  <c r="AB33" i="19"/>
  <c r="AA33" i="19"/>
  <c r="AC33" i="19" s="1"/>
  <c r="Y33" i="19"/>
  <c r="U33" i="19"/>
  <c r="R33" i="19"/>
  <c r="S33" i="19" s="1"/>
  <c r="Q33" i="19"/>
  <c r="N33" i="19"/>
  <c r="AB32" i="19"/>
  <c r="AA32" i="19"/>
  <c r="AC32" i="19" s="1"/>
  <c r="Y32" i="19"/>
  <c r="U32" i="19"/>
  <c r="S32" i="19"/>
  <c r="R32" i="19"/>
  <c r="Q32" i="19"/>
  <c r="N32" i="19"/>
  <c r="AA31" i="19"/>
  <c r="AC31" i="19" s="1"/>
  <c r="Z31" i="19"/>
  <c r="AB31" i="19" s="1"/>
  <c r="Y31" i="19"/>
  <c r="U31" i="19"/>
  <c r="S31" i="19"/>
  <c r="R31" i="19"/>
  <c r="Q31" i="19"/>
  <c r="N31" i="19"/>
  <c r="AB30" i="19"/>
  <c r="AA30" i="19"/>
  <c r="AC30" i="19" s="1"/>
  <c r="Y30" i="19"/>
  <c r="R30" i="19"/>
  <c r="AB29" i="19"/>
  <c r="AA29" i="19"/>
  <c r="AC29" i="19" s="1"/>
  <c r="Y29" i="19"/>
  <c r="U29" i="19"/>
  <c r="S29" i="19"/>
  <c r="R29" i="19"/>
  <c r="Q29" i="19"/>
  <c r="N29" i="19"/>
  <c r="AA28" i="19"/>
  <c r="AC28" i="19" s="1"/>
  <c r="Y28" i="19"/>
  <c r="R28" i="19"/>
  <c r="N28" i="19"/>
  <c r="AA27" i="19"/>
  <c r="AC27" i="19" s="1"/>
  <c r="Y27" i="19"/>
  <c r="U27" i="19"/>
  <c r="R27" i="19"/>
  <c r="S27" i="19" s="1"/>
  <c r="Q27" i="19"/>
  <c r="N27" i="19"/>
  <c r="AB26" i="19"/>
  <c r="AA26" i="19"/>
  <c r="AC26" i="19" s="1"/>
  <c r="Y26" i="19"/>
  <c r="U26" i="19"/>
  <c r="S26" i="19"/>
  <c r="R26" i="19"/>
  <c r="Q26" i="19"/>
  <c r="N26" i="19"/>
  <c r="AA25" i="19"/>
  <c r="AC25" i="19" s="1"/>
  <c r="Z25" i="19"/>
  <c r="AB25" i="19" s="1"/>
  <c r="Y25" i="19"/>
  <c r="U25" i="19"/>
  <c r="S25" i="19"/>
  <c r="R25" i="19"/>
  <c r="Q25" i="19"/>
  <c r="N25" i="19"/>
  <c r="AA24" i="19"/>
  <c r="AC24" i="19" s="1"/>
  <c r="Z24" i="19"/>
  <c r="AB24" i="19" s="1"/>
  <c r="Y24" i="19"/>
  <c r="U24" i="19"/>
  <c r="S24" i="19"/>
  <c r="R24" i="19"/>
  <c r="Q24" i="19"/>
  <c r="N24" i="19"/>
  <c r="AB23" i="19"/>
  <c r="AA23" i="19"/>
  <c r="AC23" i="19" s="1"/>
  <c r="Y23" i="19"/>
  <c r="R23" i="19"/>
  <c r="N23" i="19"/>
  <c r="AA22" i="19"/>
  <c r="AC22" i="19" s="1"/>
  <c r="Y22" i="19"/>
  <c r="U22" i="19"/>
  <c r="R22" i="19"/>
  <c r="S22" i="19" s="1"/>
  <c r="Q22" i="19"/>
  <c r="N22" i="19"/>
  <c r="AB21" i="19"/>
  <c r="AA21" i="19"/>
  <c r="AC21" i="19" s="1"/>
  <c r="Y21" i="19"/>
  <c r="U21" i="19"/>
  <c r="S21" i="19"/>
  <c r="R21" i="19"/>
  <c r="Q21" i="19"/>
  <c r="N21" i="19"/>
  <c r="AB20" i="19"/>
  <c r="AA20" i="19"/>
  <c r="AC20" i="19" s="1"/>
  <c r="Y20" i="19"/>
  <c r="R20" i="19"/>
  <c r="N20" i="19"/>
  <c r="AA19" i="19"/>
  <c r="AC19" i="19" s="1"/>
  <c r="Z19" i="19"/>
  <c r="AB19" i="19" s="1"/>
  <c r="Y19" i="19"/>
  <c r="U19" i="19"/>
  <c r="S19" i="19"/>
  <c r="R19" i="19"/>
  <c r="Q19" i="19"/>
  <c r="N19" i="19"/>
  <c r="AA18" i="19"/>
  <c r="AC18" i="19" s="1"/>
  <c r="Y18" i="19"/>
  <c r="U18" i="19"/>
  <c r="R18" i="19"/>
  <c r="S18" i="19" s="1"/>
  <c r="Q18" i="19"/>
  <c r="N18" i="19"/>
  <c r="Z17" i="19"/>
  <c r="Y17" i="19"/>
  <c r="U17" i="19"/>
  <c r="R17" i="19"/>
  <c r="S17" i="19" s="1"/>
  <c r="Q17" i="19"/>
  <c r="N17" i="19"/>
  <c r="AB16" i="19"/>
  <c r="AA16" i="19"/>
  <c r="AC16" i="19" s="1"/>
  <c r="Y16" i="19"/>
  <c r="U16" i="19"/>
  <c r="S16" i="19"/>
  <c r="R16" i="19"/>
  <c r="Q16" i="19"/>
  <c r="N16" i="19"/>
  <c r="AA15" i="19"/>
  <c r="AC15" i="19" s="1"/>
  <c r="Y15" i="19"/>
  <c r="U15" i="19"/>
  <c r="R15" i="19"/>
  <c r="S15" i="19" s="1"/>
  <c r="Q15" i="19"/>
  <c r="N15" i="19"/>
  <c r="AB14" i="19"/>
  <c r="AA14" i="19"/>
  <c r="AC14" i="19" s="1"/>
  <c r="Y14" i="19"/>
  <c r="R14" i="19"/>
  <c r="AB13" i="19"/>
  <c r="AA13" i="19"/>
  <c r="AC13" i="19" s="1"/>
  <c r="Y13" i="19"/>
  <c r="U13" i="19"/>
  <c r="R13" i="19"/>
  <c r="S13" i="19" s="1"/>
  <c r="Q13" i="19"/>
  <c r="N13" i="19"/>
  <c r="AB12" i="19"/>
  <c r="AA12" i="19"/>
  <c r="AC12" i="19" s="1"/>
  <c r="Y12" i="19"/>
  <c r="U12" i="19"/>
  <c r="S12" i="19"/>
  <c r="R12" i="19"/>
  <c r="Q12" i="19"/>
  <c r="N12" i="19"/>
  <c r="Z11" i="19"/>
  <c r="Y11" i="19"/>
  <c r="U11" i="19"/>
  <c r="R11" i="19"/>
  <c r="S11" i="19" s="1"/>
  <c r="Q11" i="19"/>
  <c r="N11" i="19"/>
  <c r="AB10" i="19"/>
  <c r="AA10" i="19"/>
  <c r="AC10" i="19" s="1"/>
  <c r="Y10" i="19"/>
  <c r="U10" i="19"/>
  <c r="R10" i="19"/>
  <c r="S10" i="19" s="1"/>
  <c r="Q10" i="19"/>
  <c r="N10" i="19"/>
  <c r="AB9" i="19"/>
  <c r="AA9" i="19"/>
  <c r="AC9" i="19" s="1"/>
  <c r="Y9" i="19"/>
  <c r="U9" i="19"/>
  <c r="R9" i="19"/>
  <c r="S9" i="19" s="1"/>
  <c r="Q9" i="19"/>
  <c r="N9" i="19"/>
  <c r="AA8" i="19"/>
  <c r="AC8" i="19" s="1"/>
  <c r="Y8" i="19"/>
  <c r="U8" i="19"/>
  <c r="R8" i="19"/>
  <c r="S8" i="19" s="1"/>
  <c r="Q8" i="19"/>
  <c r="N8" i="19"/>
  <c r="AB7" i="19"/>
  <c r="AA7" i="19"/>
  <c r="Y7" i="19"/>
  <c r="N7" i="19"/>
  <c r="AB8" i="19" l="1"/>
  <c r="AD8" i="19"/>
  <c r="AD9" i="19"/>
  <c r="AD10" i="19"/>
  <c r="AA11" i="19"/>
  <c r="AB15" i="19"/>
  <c r="AA17" i="19"/>
  <c r="AC17" i="19" s="1"/>
  <c r="AB18" i="19"/>
  <c r="AB22" i="19"/>
  <c r="AB27" i="19"/>
  <c r="AB28" i="19"/>
  <c r="AA35" i="19"/>
  <c r="AC35" i="19" s="1"/>
  <c r="AC41" i="19"/>
  <c r="AB43" i="19"/>
  <c r="AB46" i="19"/>
  <c r="AA50" i="19"/>
  <c r="AC50" i="19" s="1"/>
  <c r="AA51" i="19"/>
  <c r="AC51" i="19" s="1"/>
  <c r="AA52" i="19"/>
  <c r="AC52" i="19" s="1"/>
  <c r="AA53" i="19"/>
  <c r="AC53" i="19" s="1"/>
  <c r="AA54" i="19"/>
  <c r="AC54" i="19" s="1"/>
  <c r="AB58" i="19"/>
  <c r="AB66" i="19"/>
  <c r="AA68" i="19"/>
  <c r="AC68" i="19" s="1"/>
  <c r="AB70" i="19"/>
  <c r="AB72" i="19"/>
  <c r="AA76" i="19"/>
  <c r="AC76" i="19" s="1"/>
  <c r="AA81" i="19"/>
  <c r="AC81" i="19" s="1"/>
  <c r="AA84" i="19"/>
  <c r="AC84" i="19" s="1"/>
  <c r="AB87" i="19"/>
  <c r="AB89" i="19"/>
  <c r="AB94" i="19"/>
  <c r="AB97" i="19"/>
  <c r="AE103" i="19"/>
  <c r="X103" i="19"/>
  <c r="Y103" i="19" s="1"/>
  <c r="W103" i="19"/>
  <c r="V103" i="19"/>
  <c r="T103" i="19"/>
  <c r="U103" i="19" s="1"/>
  <c r="P103" i="19"/>
  <c r="O103" i="19"/>
  <c r="Q103" i="19" s="1"/>
  <c r="M103" i="19"/>
  <c r="L103" i="19"/>
  <c r="K103" i="19"/>
  <c r="H103" i="19"/>
  <c r="AF102" i="19"/>
  <c r="AF101" i="19"/>
  <c r="AF100" i="19"/>
  <c r="AF99" i="19"/>
  <c r="AF98" i="19"/>
  <c r="AF96" i="19"/>
  <c r="AF95" i="19"/>
  <c r="AF94" i="19"/>
  <c r="AF93" i="19"/>
  <c r="AF92" i="19"/>
  <c r="AF91" i="19"/>
  <c r="AF88" i="19"/>
  <c r="AF86" i="19"/>
  <c r="AF85" i="19"/>
  <c r="AF84" i="19"/>
  <c r="AF83" i="19"/>
  <c r="AF82" i="19"/>
  <c r="AF80" i="19"/>
  <c r="AF79" i="19"/>
  <c r="AF78" i="19"/>
  <c r="AF77" i="19"/>
  <c r="AF76" i="19"/>
  <c r="AF75" i="19"/>
  <c r="AF73" i="19"/>
  <c r="AF72" i="19"/>
  <c r="AF71" i="19"/>
  <c r="AF70" i="19"/>
  <c r="AF69" i="19"/>
  <c r="AF68" i="19"/>
  <c r="AF67" i="19"/>
  <c r="AF66" i="19"/>
  <c r="AF65" i="19"/>
  <c r="AF64" i="19"/>
  <c r="AF63" i="19"/>
  <c r="AF62" i="19"/>
  <c r="AF61" i="19"/>
  <c r="AF60" i="19"/>
  <c r="AF59" i="19"/>
  <c r="AF58" i="19"/>
  <c r="AF57" i="19"/>
  <c r="AF55" i="19"/>
  <c r="AF54" i="19"/>
  <c r="AF52" i="19"/>
  <c r="AF49" i="19"/>
  <c r="AF46" i="19"/>
  <c r="AF44" i="19"/>
  <c r="AF40" i="19"/>
  <c r="AF39" i="19"/>
  <c r="AF34" i="19"/>
  <c r="AF33" i="19"/>
  <c r="AF32" i="19"/>
  <c r="AF27" i="19"/>
  <c r="AF26" i="19"/>
  <c r="AF23" i="19"/>
  <c r="AF21" i="19"/>
  <c r="AF20" i="19"/>
  <c r="AF17" i="19"/>
  <c r="AF15" i="19"/>
  <c r="AF14" i="19"/>
  <c r="AF13" i="19"/>
  <c r="AF12" i="19"/>
  <c r="Z103" i="19"/>
  <c r="AF9" i="19"/>
  <c r="R103" i="19"/>
  <c r="S103" i="19" s="1"/>
  <c r="C6" i="19"/>
  <c r="D6" i="19" s="1"/>
  <c r="E6" i="19" s="1"/>
  <c r="F6" i="19" s="1"/>
  <c r="G6" i="19" s="1"/>
  <c r="H6" i="19" s="1"/>
  <c r="I6" i="19" s="1"/>
  <c r="J6" i="19" s="1"/>
  <c r="K6" i="19" s="1"/>
  <c r="B6" i="19"/>
  <c r="N103" i="19" l="1"/>
  <c r="AB84" i="19"/>
  <c r="AB68" i="19"/>
  <c r="AB53" i="19"/>
  <c r="AB51" i="19"/>
  <c r="AB81" i="19"/>
  <c r="AD11" i="19"/>
  <c r="AC11" i="19"/>
  <c r="AB35" i="19"/>
  <c r="AB76" i="19"/>
  <c r="AB54" i="19"/>
  <c r="AB52" i="19"/>
  <c r="AB50" i="19"/>
  <c r="AB17" i="19"/>
  <c r="AB11" i="19"/>
  <c r="L6" i="19"/>
  <c r="M6" i="19" s="1"/>
  <c r="N6" i="19" s="1"/>
  <c r="O6" i="19" s="1"/>
  <c r="P6" i="19" s="1"/>
  <c r="N4" i="19"/>
  <c r="AF8" i="19"/>
  <c r="AF10" i="19"/>
  <c r="AF11" i="19"/>
  <c r="AF18" i="19"/>
  <c r="AF7" i="19"/>
  <c r="AF16" i="19"/>
  <c r="AF19" i="19"/>
  <c r="AF22" i="19"/>
  <c r="AF24" i="19"/>
  <c r="AF28" i="19"/>
  <c r="AF29" i="19"/>
  <c r="AF30" i="19"/>
  <c r="AF35" i="19"/>
  <c r="AF36" i="19"/>
  <c r="AF37" i="19"/>
  <c r="AF38" i="19"/>
  <c r="AF41" i="19"/>
  <c r="AF43" i="19"/>
  <c r="AF45" i="19"/>
  <c r="AF47" i="19"/>
  <c r="AF48" i="19"/>
  <c r="AF50" i="19"/>
  <c r="AF56" i="19"/>
  <c r="AF81" i="19"/>
  <c r="AF89" i="19"/>
  <c r="AF97" i="19"/>
  <c r="AF53" i="19"/>
  <c r="AF74" i="19"/>
  <c r="AF87" i="19"/>
  <c r="AF90" i="19"/>
  <c r="AB102" i="18"/>
  <c r="AA102" i="18"/>
  <c r="AC102" i="18" s="1"/>
  <c r="Y102" i="18"/>
  <c r="U102" i="18"/>
  <c r="R102" i="18"/>
  <c r="S102" i="18" s="1"/>
  <c r="Q102" i="18"/>
  <c r="N102" i="18"/>
  <c r="AB101" i="18"/>
  <c r="AA101" i="18"/>
  <c r="AC101" i="18" s="1"/>
  <c r="Y101" i="18"/>
  <c r="U101" i="18"/>
  <c r="S101" i="18"/>
  <c r="R101" i="18"/>
  <c r="Q101" i="18"/>
  <c r="N101" i="18"/>
  <c r="AB100" i="18"/>
  <c r="AA100" i="18"/>
  <c r="AC100" i="18" s="1"/>
  <c r="Y100" i="18"/>
  <c r="U100" i="18"/>
  <c r="R100" i="18"/>
  <c r="S100" i="18" s="1"/>
  <c r="Q100" i="18"/>
  <c r="N100" i="18"/>
  <c r="AB99" i="18"/>
  <c r="AA99" i="18"/>
  <c r="AC99" i="18" s="1"/>
  <c r="Y99" i="18"/>
  <c r="R99" i="18"/>
  <c r="N99" i="18"/>
  <c r="AB98" i="18"/>
  <c r="AA98" i="18"/>
  <c r="AC98" i="18" s="1"/>
  <c r="Y98" i="18"/>
  <c r="U98" i="18"/>
  <c r="S98" i="18"/>
  <c r="R98" i="18"/>
  <c r="Q98" i="18"/>
  <c r="N98" i="18"/>
  <c r="AA97" i="18"/>
  <c r="AC97" i="18" s="1"/>
  <c r="Y97" i="18"/>
  <c r="U97" i="18"/>
  <c r="R97" i="18"/>
  <c r="S97" i="18" s="1"/>
  <c r="Q97" i="18"/>
  <c r="N97" i="18"/>
  <c r="AB96" i="18"/>
  <c r="AA96" i="18"/>
  <c r="AC96" i="18" s="1"/>
  <c r="Y96" i="18"/>
  <c r="U96" i="18"/>
  <c r="S96" i="18"/>
  <c r="R96" i="18"/>
  <c r="Q96" i="18"/>
  <c r="N96" i="18"/>
  <c r="AB95" i="18"/>
  <c r="AA95" i="18"/>
  <c r="AC95" i="18" s="1"/>
  <c r="Y95" i="18"/>
  <c r="R95" i="18"/>
  <c r="N95" i="18"/>
  <c r="AA94" i="18"/>
  <c r="AC94" i="18" s="1"/>
  <c r="Y94" i="18"/>
  <c r="U94" i="18"/>
  <c r="R94" i="18"/>
  <c r="S94" i="18" s="1"/>
  <c r="Q94" i="18"/>
  <c r="N94" i="18"/>
  <c r="AB93" i="18"/>
  <c r="AA93" i="18"/>
  <c r="AC93" i="18" s="1"/>
  <c r="Y93" i="18"/>
  <c r="R93" i="18"/>
  <c r="N93" i="18"/>
  <c r="AB92" i="18"/>
  <c r="AA92" i="18"/>
  <c r="AC92" i="18" s="1"/>
  <c r="Y92" i="18"/>
  <c r="U92" i="18"/>
  <c r="S92" i="18"/>
  <c r="R92" i="18"/>
  <c r="Q92" i="18"/>
  <c r="N92" i="18"/>
  <c r="AB91" i="18"/>
  <c r="AA91" i="18"/>
  <c r="AC91" i="18" s="1"/>
  <c r="Y91" i="18"/>
  <c r="R91" i="18"/>
  <c r="N91" i="18"/>
  <c r="AA90" i="18"/>
  <c r="AC90" i="18" s="1"/>
  <c r="Z90" i="18"/>
  <c r="AB90" i="18" s="1"/>
  <c r="Y90" i="18"/>
  <c r="U90" i="18"/>
  <c r="S90" i="18"/>
  <c r="R90" i="18"/>
  <c r="Q90" i="18"/>
  <c r="N90" i="18"/>
  <c r="AA89" i="18"/>
  <c r="AC89" i="18" s="1"/>
  <c r="Y89" i="18"/>
  <c r="U89" i="18"/>
  <c r="R89" i="18"/>
  <c r="S89" i="18" s="1"/>
  <c r="Q89" i="18"/>
  <c r="N89" i="18"/>
  <c r="AB88" i="18"/>
  <c r="AA88" i="18"/>
  <c r="AC88" i="18" s="1"/>
  <c r="Y88" i="18"/>
  <c r="U88" i="18"/>
  <c r="S88" i="18"/>
  <c r="R88" i="18"/>
  <c r="Q88" i="18"/>
  <c r="N88" i="18"/>
  <c r="AA87" i="18"/>
  <c r="AC87" i="18" s="1"/>
  <c r="Y87" i="18"/>
  <c r="U87" i="18"/>
  <c r="R87" i="18"/>
  <c r="S87" i="18" s="1"/>
  <c r="Q87" i="18"/>
  <c r="N87" i="18"/>
  <c r="AB86" i="18"/>
  <c r="AA86" i="18"/>
  <c r="AC86" i="18" s="1"/>
  <c r="Y86" i="18"/>
  <c r="R86" i="18"/>
  <c r="N86" i="18"/>
  <c r="AB85" i="18"/>
  <c r="AA85" i="18"/>
  <c r="AC85" i="18" s="1"/>
  <c r="Y85" i="18"/>
  <c r="R85" i="18"/>
  <c r="N85" i="18"/>
  <c r="Z84" i="18"/>
  <c r="Y84" i="18"/>
  <c r="U84" i="18"/>
  <c r="R84" i="18"/>
  <c r="S84" i="18" s="1"/>
  <c r="Q84" i="18"/>
  <c r="N84" i="18"/>
  <c r="AB83" i="18"/>
  <c r="AA83" i="18"/>
  <c r="AC83" i="18" s="1"/>
  <c r="Y83" i="18"/>
  <c r="U83" i="18"/>
  <c r="S83" i="18"/>
  <c r="R83" i="18"/>
  <c r="Q83" i="18"/>
  <c r="N83" i="18"/>
  <c r="AB82" i="18"/>
  <c r="AA82" i="18"/>
  <c r="AC82" i="18" s="1"/>
  <c r="Y82" i="18"/>
  <c r="U82" i="18"/>
  <c r="R82" i="18"/>
  <c r="S82" i="18" s="1"/>
  <c r="Q82" i="18"/>
  <c r="N82" i="18"/>
  <c r="Z81" i="18"/>
  <c r="Y81" i="18"/>
  <c r="U81" i="18"/>
  <c r="R81" i="18"/>
  <c r="S81" i="18" s="1"/>
  <c r="Q81" i="18"/>
  <c r="N81" i="18"/>
  <c r="AB80" i="18"/>
  <c r="AA80" i="18"/>
  <c r="AC80" i="18" s="1"/>
  <c r="Y80" i="18"/>
  <c r="R80" i="18"/>
  <c r="N80" i="18"/>
  <c r="AB79" i="18"/>
  <c r="AA79" i="18"/>
  <c r="AC79" i="18" s="1"/>
  <c r="Y79" i="18"/>
  <c r="R79" i="18"/>
  <c r="AB78" i="18"/>
  <c r="AA78" i="18"/>
  <c r="AC78" i="18" s="1"/>
  <c r="Y78" i="18"/>
  <c r="U78" i="18"/>
  <c r="R78" i="18"/>
  <c r="S78" i="18" s="1"/>
  <c r="Q78" i="18"/>
  <c r="N78" i="18"/>
  <c r="AB77" i="18"/>
  <c r="AA77" i="18"/>
  <c r="AC77" i="18" s="1"/>
  <c r="Y77" i="18"/>
  <c r="R77" i="18"/>
  <c r="N77" i="18"/>
  <c r="Z76" i="18"/>
  <c r="Y76" i="18"/>
  <c r="R76" i="18"/>
  <c r="N76" i="18"/>
  <c r="AB75" i="18"/>
  <c r="AA75" i="18"/>
  <c r="AC75" i="18" s="1"/>
  <c r="Y75" i="18"/>
  <c r="U75" i="18"/>
  <c r="R75" i="18"/>
  <c r="S75" i="18" s="1"/>
  <c r="Q75" i="18"/>
  <c r="N75" i="18"/>
  <c r="AB74" i="18"/>
  <c r="AA74" i="18"/>
  <c r="AC74" i="18" s="1"/>
  <c r="Y74" i="18"/>
  <c r="U74" i="18"/>
  <c r="S74" i="18"/>
  <c r="R74" i="18"/>
  <c r="Q74" i="18"/>
  <c r="N74" i="18"/>
  <c r="AA73" i="18"/>
  <c r="AC73" i="18" s="1"/>
  <c r="Z73" i="18"/>
  <c r="AB73" i="18" s="1"/>
  <c r="Y73" i="18"/>
  <c r="U73" i="18"/>
  <c r="S73" i="18"/>
  <c r="R73" i="18"/>
  <c r="Q73" i="18"/>
  <c r="N73" i="18"/>
  <c r="AA72" i="18"/>
  <c r="AC72" i="18" s="1"/>
  <c r="Y72" i="18"/>
  <c r="U72" i="18"/>
  <c r="R72" i="18"/>
  <c r="S72" i="18" s="1"/>
  <c r="Q72" i="18"/>
  <c r="N72" i="18"/>
  <c r="AB71" i="18"/>
  <c r="AA71" i="18"/>
  <c r="AC71" i="18" s="1"/>
  <c r="Y71" i="18"/>
  <c r="U71" i="18"/>
  <c r="S71" i="18"/>
  <c r="R71" i="18"/>
  <c r="Q71" i="18"/>
  <c r="N71" i="18"/>
  <c r="AA70" i="18"/>
  <c r="AC70" i="18" s="1"/>
  <c r="Y70" i="18"/>
  <c r="U70" i="18"/>
  <c r="R70" i="18"/>
  <c r="S70" i="18" s="1"/>
  <c r="Q70" i="18"/>
  <c r="N70" i="18"/>
  <c r="AB69" i="18"/>
  <c r="AA69" i="18"/>
  <c r="AC69" i="18" s="1"/>
  <c r="Y69" i="18"/>
  <c r="R69" i="18"/>
  <c r="N69" i="18"/>
  <c r="Z68" i="18"/>
  <c r="Y68" i="18"/>
  <c r="U68" i="18"/>
  <c r="R68" i="18"/>
  <c r="S68" i="18" s="1"/>
  <c r="Q68" i="18"/>
  <c r="N68" i="18"/>
  <c r="AB67" i="18"/>
  <c r="AA67" i="18"/>
  <c r="AC67" i="18" s="1"/>
  <c r="Y67" i="18"/>
  <c r="U67" i="18"/>
  <c r="S67" i="18"/>
  <c r="R67" i="18"/>
  <c r="Q67" i="18"/>
  <c r="N67" i="18"/>
  <c r="AA66" i="18"/>
  <c r="AC66" i="18" s="1"/>
  <c r="Y66" i="18"/>
  <c r="U66" i="18"/>
  <c r="R66" i="18"/>
  <c r="S66" i="18" s="1"/>
  <c r="Q66" i="18"/>
  <c r="N66" i="18"/>
  <c r="AB65" i="18"/>
  <c r="AA65" i="18"/>
  <c r="AC65" i="18" s="1"/>
  <c r="Y65" i="18"/>
  <c r="U65" i="18"/>
  <c r="S65" i="18"/>
  <c r="R65" i="18"/>
  <c r="Q65" i="18"/>
  <c r="N65" i="18"/>
  <c r="AB64" i="18"/>
  <c r="AA64" i="18"/>
  <c r="AC64" i="18" s="1"/>
  <c r="Y64" i="18"/>
  <c r="U64" i="18"/>
  <c r="R64" i="18"/>
  <c r="S64" i="18" s="1"/>
  <c r="Q64" i="18"/>
  <c r="N64" i="18"/>
  <c r="AB63" i="18"/>
  <c r="AA63" i="18"/>
  <c r="AC63" i="18" s="1"/>
  <c r="Y63" i="18"/>
  <c r="R63" i="18"/>
  <c r="N63" i="18"/>
  <c r="AB62" i="18"/>
  <c r="AA62" i="18"/>
  <c r="AC62" i="18" s="1"/>
  <c r="Y62" i="18"/>
  <c r="R62" i="18"/>
  <c r="AA61" i="18"/>
  <c r="AC61" i="18" s="1"/>
  <c r="Z61" i="18"/>
  <c r="AB61" i="18" s="1"/>
  <c r="Y61" i="18"/>
  <c r="U61" i="18"/>
  <c r="S61" i="18"/>
  <c r="R61" i="18"/>
  <c r="Q61" i="18"/>
  <c r="N61" i="18"/>
  <c r="AB60" i="18"/>
  <c r="AA60" i="18"/>
  <c r="AC60" i="18" s="1"/>
  <c r="Y60" i="18"/>
  <c r="U60" i="18"/>
  <c r="R60" i="18"/>
  <c r="S60" i="18" s="1"/>
  <c r="Q60" i="18"/>
  <c r="N60" i="18"/>
  <c r="AB59" i="18"/>
  <c r="AA59" i="18"/>
  <c r="AC59" i="18" s="1"/>
  <c r="Y59" i="18"/>
  <c r="U59" i="18"/>
  <c r="S59" i="18"/>
  <c r="R59" i="18"/>
  <c r="Q59" i="18"/>
  <c r="N59" i="18"/>
  <c r="AA58" i="18"/>
  <c r="AC58" i="18" s="1"/>
  <c r="Y58" i="18"/>
  <c r="U58" i="18"/>
  <c r="R58" i="18"/>
  <c r="S58" i="18" s="1"/>
  <c r="Q58" i="18"/>
  <c r="N58" i="18"/>
  <c r="AB57" i="18"/>
  <c r="AA57" i="18"/>
  <c r="AC57" i="18" s="1"/>
  <c r="Y57" i="18"/>
  <c r="U57" i="18"/>
  <c r="S57" i="18"/>
  <c r="R57" i="18"/>
  <c r="Q57" i="18"/>
  <c r="N57" i="18"/>
  <c r="AA56" i="18"/>
  <c r="AC56" i="18" s="1"/>
  <c r="Z56" i="18"/>
  <c r="AB56" i="18" s="1"/>
  <c r="Y56" i="18"/>
  <c r="U56" i="18"/>
  <c r="S56" i="18"/>
  <c r="R56" i="18"/>
  <c r="Q56" i="18"/>
  <c r="N56" i="18"/>
  <c r="AB55" i="18"/>
  <c r="AA55" i="18"/>
  <c r="AC55" i="18" s="1"/>
  <c r="Y55" i="18"/>
  <c r="U55" i="18"/>
  <c r="R55" i="18"/>
  <c r="S55" i="18" s="1"/>
  <c r="Q55" i="18"/>
  <c r="N55" i="18"/>
  <c r="Z54" i="18"/>
  <c r="Y54" i="18"/>
  <c r="U54" i="18"/>
  <c r="R54" i="18"/>
  <c r="S54" i="18" s="1"/>
  <c r="Q54" i="18"/>
  <c r="N54" i="18"/>
  <c r="Z53" i="18"/>
  <c r="Y53" i="18"/>
  <c r="U53" i="18"/>
  <c r="R53" i="18"/>
  <c r="S53" i="18" s="1"/>
  <c r="Q53" i="18"/>
  <c r="N53" i="18"/>
  <c r="Z52" i="18"/>
  <c r="Y52" i="18"/>
  <c r="U52" i="18"/>
  <c r="R52" i="18"/>
  <c r="S52" i="18" s="1"/>
  <c r="Q52" i="18"/>
  <c r="N52" i="18"/>
  <c r="Z51" i="18"/>
  <c r="Y51" i="18"/>
  <c r="U51" i="18"/>
  <c r="R51" i="18"/>
  <c r="S51" i="18" s="1"/>
  <c r="Q51" i="18"/>
  <c r="N51" i="18"/>
  <c r="Z50" i="18"/>
  <c r="Y50" i="18"/>
  <c r="U50" i="18"/>
  <c r="R50" i="18"/>
  <c r="S50" i="18" s="1"/>
  <c r="Q50" i="18"/>
  <c r="N50" i="18"/>
  <c r="AB49" i="18"/>
  <c r="AA49" i="18"/>
  <c r="AC49" i="18" s="1"/>
  <c r="Y49" i="18"/>
  <c r="R49" i="18"/>
  <c r="N49" i="18"/>
  <c r="AB48" i="18"/>
  <c r="AA48" i="18"/>
  <c r="AC48" i="18" s="1"/>
  <c r="Y48" i="18"/>
  <c r="U48" i="18"/>
  <c r="S48" i="18"/>
  <c r="R48" i="18"/>
  <c r="Q48" i="18"/>
  <c r="N48" i="18"/>
  <c r="AA47" i="18"/>
  <c r="AC47" i="18" s="1"/>
  <c r="Z47" i="18"/>
  <c r="AB47" i="18" s="1"/>
  <c r="Y47" i="18"/>
  <c r="U47" i="18"/>
  <c r="S47" i="18"/>
  <c r="R47" i="18"/>
  <c r="Q47" i="18"/>
  <c r="N47" i="18"/>
  <c r="AA46" i="18"/>
  <c r="AB46" i="18" s="1"/>
  <c r="Y46" i="18"/>
  <c r="R46" i="18"/>
  <c r="N46" i="18"/>
  <c r="AC45" i="18"/>
  <c r="AA45" i="18"/>
  <c r="Z45" i="18"/>
  <c r="AB45" i="18" s="1"/>
  <c r="Y45" i="18"/>
  <c r="U45" i="18"/>
  <c r="S45" i="18"/>
  <c r="R45" i="18"/>
  <c r="Q45" i="18"/>
  <c r="N45" i="18"/>
  <c r="AB44" i="18"/>
  <c r="AA44" i="18"/>
  <c r="AC44" i="18" s="1"/>
  <c r="Y44" i="18"/>
  <c r="R44" i="18"/>
  <c r="N44" i="18"/>
  <c r="AA43" i="18"/>
  <c r="AC43" i="18" s="1"/>
  <c r="Z43" i="18"/>
  <c r="Y43" i="18"/>
  <c r="U43" i="18"/>
  <c r="S43" i="18"/>
  <c r="R43" i="18"/>
  <c r="Q43" i="18"/>
  <c r="N43" i="18"/>
  <c r="AC42" i="18"/>
  <c r="AA42" i="18"/>
  <c r="Z42" i="18"/>
  <c r="AB42" i="18" s="1"/>
  <c r="Y42" i="18"/>
  <c r="U42" i="18"/>
  <c r="S42" i="18"/>
  <c r="R42" i="18"/>
  <c r="Q42" i="18"/>
  <c r="N42" i="18"/>
  <c r="AA41" i="18"/>
  <c r="AB41" i="18" s="1"/>
  <c r="Y41" i="18"/>
  <c r="R41" i="18"/>
  <c r="N41" i="18"/>
  <c r="AB40" i="18"/>
  <c r="AA40" i="18"/>
  <c r="AC40" i="18" s="1"/>
  <c r="Y40" i="18"/>
  <c r="U40" i="18"/>
  <c r="R40" i="18"/>
  <c r="S40" i="18" s="1"/>
  <c r="Q40" i="18"/>
  <c r="N40" i="18"/>
  <c r="AB39" i="18"/>
  <c r="AA39" i="18"/>
  <c r="AC39" i="18" s="1"/>
  <c r="Y39" i="18"/>
  <c r="R39" i="18"/>
  <c r="N39" i="18"/>
  <c r="AB38" i="18"/>
  <c r="AA38" i="18"/>
  <c r="AC38" i="18" s="1"/>
  <c r="Y38" i="18"/>
  <c r="U38" i="18"/>
  <c r="R38" i="18"/>
  <c r="S38" i="18" s="1"/>
  <c r="Q38" i="18"/>
  <c r="N38" i="18"/>
  <c r="AB37" i="18"/>
  <c r="AA37" i="18"/>
  <c r="AC37" i="18" s="1"/>
  <c r="Y37" i="18"/>
  <c r="U37" i="18"/>
  <c r="S37" i="18"/>
  <c r="R37" i="18"/>
  <c r="Q37" i="18"/>
  <c r="N37" i="18"/>
  <c r="AB36" i="18"/>
  <c r="AA36" i="18"/>
  <c r="AC36" i="18" s="1"/>
  <c r="Y36" i="18"/>
  <c r="U36" i="18"/>
  <c r="R36" i="18"/>
  <c r="S36" i="18" s="1"/>
  <c r="Q36" i="18"/>
  <c r="N36" i="18"/>
  <c r="Z35" i="18"/>
  <c r="Y35" i="18"/>
  <c r="U35" i="18"/>
  <c r="R35" i="18"/>
  <c r="S35" i="18" s="1"/>
  <c r="Q35" i="18"/>
  <c r="N35" i="18"/>
  <c r="AB34" i="18"/>
  <c r="AA34" i="18"/>
  <c r="AC34" i="18" s="1"/>
  <c r="Y34" i="18"/>
  <c r="U34" i="18"/>
  <c r="S34" i="18"/>
  <c r="R34" i="18"/>
  <c r="Q34" i="18"/>
  <c r="N34" i="18"/>
  <c r="AB33" i="18"/>
  <c r="AA33" i="18"/>
  <c r="AC33" i="18" s="1"/>
  <c r="Y33" i="18"/>
  <c r="U33" i="18"/>
  <c r="R33" i="18"/>
  <c r="S33" i="18" s="1"/>
  <c r="Q33" i="18"/>
  <c r="N33" i="18"/>
  <c r="AB32" i="18"/>
  <c r="AA32" i="18"/>
  <c r="AC32" i="18" s="1"/>
  <c r="Y32" i="18"/>
  <c r="U32" i="18"/>
  <c r="S32" i="18"/>
  <c r="R32" i="18"/>
  <c r="Q32" i="18"/>
  <c r="N32" i="18"/>
  <c r="AA31" i="18"/>
  <c r="AC31" i="18" s="1"/>
  <c r="Z31" i="18"/>
  <c r="AB31" i="18" s="1"/>
  <c r="Y31" i="18"/>
  <c r="U31" i="18"/>
  <c r="S31" i="18"/>
  <c r="R31" i="18"/>
  <c r="Q31" i="18"/>
  <c r="N31" i="18"/>
  <c r="AB30" i="18"/>
  <c r="AA30" i="18"/>
  <c r="AC30" i="18" s="1"/>
  <c r="Y30" i="18"/>
  <c r="R30" i="18"/>
  <c r="AB29" i="18"/>
  <c r="AA29" i="18"/>
  <c r="AC29" i="18" s="1"/>
  <c r="Y29" i="18"/>
  <c r="U29" i="18"/>
  <c r="S29" i="18"/>
  <c r="R29" i="18"/>
  <c r="Q29" i="18"/>
  <c r="N29" i="18"/>
  <c r="AA28" i="18"/>
  <c r="AC28" i="18" s="1"/>
  <c r="Y28" i="18"/>
  <c r="R28" i="18"/>
  <c r="N28" i="18"/>
  <c r="AA27" i="18"/>
  <c r="AC27" i="18" s="1"/>
  <c r="Y27" i="18"/>
  <c r="U27" i="18"/>
  <c r="R27" i="18"/>
  <c r="S27" i="18" s="1"/>
  <c r="Q27" i="18"/>
  <c r="N27" i="18"/>
  <c r="AB26" i="18"/>
  <c r="AA26" i="18"/>
  <c r="AC26" i="18" s="1"/>
  <c r="Y26" i="18"/>
  <c r="U26" i="18"/>
  <c r="S26" i="18"/>
  <c r="R26" i="18"/>
  <c r="Q26" i="18"/>
  <c r="N26" i="18"/>
  <c r="AA25" i="18"/>
  <c r="AC25" i="18" s="1"/>
  <c r="Z25" i="18"/>
  <c r="AB25" i="18" s="1"/>
  <c r="Y25" i="18"/>
  <c r="U25" i="18"/>
  <c r="S25" i="18"/>
  <c r="R25" i="18"/>
  <c r="Q25" i="18"/>
  <c r="N25" i="18"/>
  <c r="AA24" i="18"/>
  <c r="AC24" i="18" s="1"/>
  <c r="Z24" i="18"/>
  <c r="AB24" i="18" s="1"/>
  <c r="Y24" i="18"/>
  <c r="U24" i="18"/>
  <c r="S24" i="18"/>
  <c r="R24" i="18"/>
  <c r="Q24" i="18"/>
  <c r="N24" i="18"/>
  <c r="AB23" i="18"/>
  <c r="AA23" i="18"/>
  <c r="AC23" i="18" s="1"/>
  <c r="Y23" i="18"/>
  <c r="R23" i="18"/>
  <c r="N23" i="18"/>
  <c r="AA22" i="18"/>
  <c r="AC22" i="18" s="1"/>
  <c r="Y22" i="18"/>
  <c r="U22" i="18"/>
  <c r="R22" i="18"/>
  <c r="S22" i="18" s="1"/>
  <c r="Q22" i="18"/>
  <c r="N22" i="18"/>
  <c r="AB21" i="18"/>
  <c r="AA21" i="18"/>
  <c r="AC21" i="18" s="1"/>
  <c r="Y21" i="18"/>
  <c r="U21" i="18"/>
  <c r="S21" i="18"/>
  <c r="R21" i="18"/>
  <c r="Q21" i="18"/>
  <c r="N21" i="18"/>
  <c r="AB20" i="18"/>
  <c r="AA20" i="18"/>
  <c r="AC20" i="18" s="1"/>
  <c r="Y20" i="18"/>
  <c r="R20" i="18"/>
  <c r="N20" i="18"/>
  <c r="AA19" i="18"/>
  <c r="AC19" i="18" s="1"/>
  <c r="Z19" i="18"/>
  <c r="AB19" i="18" s="1"/>
  <c r="Y19" i="18"/>
  <c r="U19" i="18"/>
  <c r="S19" i="18"/>
  <c r="R19" i="18"/>
  <c r="Q19" i="18"/>
  <c r="N19" i="18"/>
  <c r="AA18" i="18"/>
  <c r="AC18" i="18" s="1"/>
  <c r="Y18" i="18"/>
  <c r="U18" i="18"/>
  <c r="R18" i="18"/>
  <c r="S18" i="18" s="1"/>
  <c r="Q18" i="18"/>
  <c r="N18" i="18"/>
  <c r="Z17" i="18"/>
  <c r="Y17" i="18"/>
  <c r="U17" i="18"/>
  <c r="R17" i="18"/>
  <c r="S17" i="18" s="1"/>
  <c r="Q17" i="18"/>
  <c r="N17" i="18"/>
  <c r="AB16" i="18"/>
  <c r="AA16" i="18"/>
  <c r="AC16" i="18" s="1"/>
  <c r="Y16" i="18"/>
  <c r="U16" i="18"/>
  <c r="S16" i="18"/>
  <c r="R16" i="18"/>
  <c r="Q16" i="18"/>
  <c r="N16" i="18"/>
  <c r="AA15" i="18"/>
  <c r="AC15" i="18" s="1"/>
  <c r="Y15" i="18"/>
  <c r="U15" i="18"/>
  <c r="R15" i="18"/>
  <c r="S15" i="18" s="1"/>
  <c r="Q15" i="18"/>
  <c r="N15" i="18"/>
  <c r="AB14" i="18"/>
  <c r="AA14" i="18"/>
  <c r="AC14" i="18" s="1"/>
  <c r="Y14" i="18"/>
  <c r="R14" i="18"/>
  <c r="AB13" i="18"/>
  <c r="AA13" i="18"/>
  <c r="AC13" i="18" s="1"/>
  <c r="Y13" i="18"/>
  <c r="U13" i="18"/>
  <c r="R13" i="18"/>
  <c r="S13" i="18" s="1"/>
  <c r="Q13" i="18"/>
  <c r="N13" i="18"/>
  <c r="AB12" i="18"/>
  <c r="AA12" i="18"/>
  <c r="AC12" i="18" s="1"/>
  <c r="Y12" i="18"/>
  <c r="U12" i="18"/>
  <c r="S12" i="18"/>
  <c r="R12" i="18"/>
  <c r="Q12" i="18"/>
  <c r="N12" i="18"/>
  <c r="Z11" i="18"/>
  <c r="Y11" i="18"/>
  <c r="U11" i="18"/>
  <c r="R11" i="18"/>
  <c r="S11" i="18" s="1"/>
  <c r="Q11" i="18"/>
  <c r="N11" i="18"/>
  <c r="AB10" i="18"/>
  <c r="AA10" i="18"/>
  <c r="AC10" i="18" s="1"/>
  <c r="Y10" i="18"/>
  <c r="U10" i="18"/>
  <c r="R10" i="18"/>
  <c r="S10" i="18" s="1"/>
  <c r="Q10" i="18"/>
  <c r="N10" i="18"/>
  <c r="AB9" i="18"/>
  <c r="AA9" i="18"/>
  <c r="AC9" i="18" s="1"/>
  <c r="Y9" i="18"/>
  <c r="U9" i="18"/>
  <c r="R9" i="18"/>
  <c r="S9" i="18" s="1"/>
  <c r="Q9" i="18"/>
  <c r="N9" i="18"/>
  <c r="AA8" i="18"/>
  <c r="AC8" i="18" s="1"/>
  <c r="Y8" i="18"/>
  <c r="U8" i="18"/>
  <c r="R8" i="18"/>
  <c r="S8" i="18" s="1"/>
  <c r="Q8" i="18"/>
  <c r="N8" i="18"/>
  <c r="AB7" i="18"/>
  <c r="AA7" i="18"/>
  <c r="AD7" i="18" s="1"/>
  <c r="Y7" i="18"/>
  <c r="N7" i="18"/>
  <c r="AE103" i="18"/>
  <c r="X103" i="18"/>
  <c r="W103" i="18"/>
  <c r="V103" i="18"/>
  <c r="T103" i="18"/>
  <c r="P103" i="18"/>
  <c r="O103" i="18"/>
  <c r="M103" i="18"/>
  <c r="L103" i="18"/>
  <c r="K103" i="18"/>
  <c r="H103" i="18"/>
  <c r="AF98" i="18"/>
  <c r="AF97" i="18"/>
  <c r="AF96" i="18"/>
  <c r="AF95" i="18"/>
  <c r="AF92" i="18"/>
  <c r="AF91" i="18"/>
  <c r="AF89" i="18"/>
  <c r="AF88" i="18"/>
  <c r="AF87" i="18"/>
  <c r="AF86" i="18"/>
  <c r="AF80" i="18"/>
  <c r="AF75" i="18"/>
  <c r="AF74" i="18"/>
  <c r="AF73" i="18"/>
  <c r="AF62" i="18"/>
  <c r="AF55" i="18"/>
  <c r="AF48" i="18"/>
  <c r="AF41" i="18"/>
  <c r="AF38" i="18"/>
  <c r="AF37" i="18"/>
  <c r="AF36" i="18"/>
  <c r="AF30" i="18"/>
  <c r="AF29" i="18"/>
  <c r="AF28" i="18"/>
  <c r="AF24" i="18"/>
  <c r="AF22" i="18"/>
  <c r="AF21" i="18"/>
  <c r="AF20" i="18"/>
  <c r="AF18" i="18"/>
  <c r="AF9" i="18"/>
  <c r="R103" i="18"/>
  <c r="S103" i="18" s="1"/>
  <c r="B6" i="18"/>
  <c r="C6" i="18" s="1"/>
  <c r="D6" i="18" s="1"/>
  <c r="E6" i="18" s="1"/>
  <c r="F6" i="18" s="1"/>
  <c r="G6" i="18" s="1"/>
  <c r="H6" i="18" s="1"/>
  <c r="I6" i="18" s="1"/>
  <c r="J6" i="18" s="1"/>
  <c r="K6" i="18" s="1"/>
  <c r="AF51" i="19" l="1"/>
  <c r="AF42" i="19"/>
  <c r="AF31" i="19"/>
  <c r="AF25" i="19"/>
  <c r="AC103" i="19"/>
  <c r="AA103" i="19"/>
  <c r="Q5" i="19"/>
  <c r="Q6" i="19"/>
  <c r="R6" i="19" s="1"/>
  <c r="N103" i="18"/>
  <c r="Q103" i="18"/>
  <c r="AB8" i="18"/>
  <c r="AD8" i="18"/>
  <c r="AD9" i="18"/>
  <c r="AD10" i="18"/>
  <c r="AA11" i="18"/>
  <c r="AB15" i="18"/>
  <c r="AA17" i="18"/>
  <c r="AB18" i="18"/>
  <c r="AB22" i="18"/>
  <c r="AB27" i="18"/>
  <c r="AB28" i="18"/>
  <c r="AA35" i="18"/>
  <c r="AC35" i="18" s="1"/>
  <c r="AC41" i="18"/>
  <c r="AB43" i="18"/>
  <c r="AC46" i="18"/>
  <c r="AA50" i="18"/>
  <c r="AC50" i="18" s="1"/>
  <c r="AA51" i="18"/>
  <c r="AC51" i="18" s="1"/>
  <c r="AA52" i="18"/>
  <c r="AC52" i="18" s="1"/>
  <c r="AA53" i="18"/>
  <c r="AC53" i="18" s="1"/>
  <c r="AA54" i="18"/>
  <c r="AC54" i="18" s="1"/>
  <c r="AB58" i="18"/>
  <c r="AB66" i="18"/>
  <c r="AA68" i="18"/>
  <c r="AC68" i="18" s="1"/>
  <c r="AB70" i="18"/>
  <c r="AB72" i="18"/>
  <c r="AA76" i="18"/>
  <c r="AA81" i="18"/>
  <c r="AC81" i="18" s="1"/>
  <c r="AA84" i="18"/>
  <c r="AC84" i="18" s="1"/>
  <c r="AB87" i="18"/>
  <c r="AB89" i="18"/>
  <c r="AB94" i="18"/>
  <c r="AB97" i="18"/>
  <c r="Z103" i="18"/>
  <c r="AF14" i="18"/>
  <c r="AF16" i="18"/>
  <c r="AF23" i="18"/>
  <c r="AF12" i="18"/>
  <c r="AF27" i="18"/>
  <c r="AF33" i="18"/>
  <c r="AF39" i="18"/>
  <c r="AF57" i="18"/>
  <c r="AF59" i="18"/>
  <c r="AF64" i="18"/>
  <c r="AF66" i="18"/>
  <c r="AF70" i="18"/>
  <c r="AF72" i="18"/>
  <c r="AF77" i="18"/>
  <c r="AF79" i="18"/>
  <c r="AF82" i="18"/>
  <c r="AF93" i="18"/>
  <c r="AF99" i="18"/>
  <c r="AF13" i="18"/>
  <c r="AF15" i="18"/>
  <c r="AF26" i="18"/>
  <c r="AF32" i="18"/>
  <c r="AF34" i="18"/>
  <c r="AF35" i="18"/>
  <c r="AF40" i="18"/>
  <c r="AF43" i="18"/>
  <c r="AF44" i="18"/>
  <c r="AF45" i="18"/>
  <c r="AF58" i="18"/>
  <c r="AF60" i="18"/>
  <c r="AF61" i="18"/>
  <c r="AF63" i="18"/>
  <c r="AF65" i="18"/>
  <c r="AF67" i="18"/>
  <c r="AF68" i="18"/>
  <c r="AF69" i="18"/>
  <c r="AF71" i="18"/>
  <c r="AF78" i="18"/>
  <c r="AF83" i="18"/>
  <c r="AF84" i="18"/>
  <c r="AF94" i="18"/>
  <c r="AF100" i="18"/>
  <c r="Y103" i="18"/>
  <c r="U103" i="18"/>
  <c r="AF19" i="18"/>
  <c r="AF25" i="18"/>
  <c r="AF31" i="18"/>
  <c r="L6" i="18"/>
  <c r="M6" i="18" s="1"/>
  <c r="N6" i="18" s="1"/>
  <c r="O6" i="18" s="1"/>
  <c r="P6" i="18" s="1"/>
  <c r="N4" i="18"/>
  <c r="AF42" i="18"/>
  <c r="AF8" i="18"/>
  <c r="AF10" i="18"/>
  <c r="AF11" i="18"/>
  <c r="AF46" i="18"/>
  <c r="AF49" i="18"/>
  <c r="AF51" i="18"/>
  <c r="AF53" i="18"/>
  <c r="AF90" i="18"/>
  <c r="AF7" i="18"/>
  <c r="AF56" i="18"/>
  <c r="AF81" i="18"/>
  <c r="AF85" i="18"/>
  <c r="AF101" i="18"/>
  <c r="AF102" i="18"/>
  <c r="Y94" i="17"/>
  <c r="AC102" i="17"/>
  <c r="AB102" i="17"/>
  <c r="AA102" i="17"/>
  <c r="Y102" i="17"/>
  <c r="AC101" i="17"/>
  <c r="AB101" i="17"/>
  <c r="AA101" i="17"/>
  <c r="Y101" i="17"/>
  <c r="AC100" i="17"/>
  <c r="AB100" i="17"/>
  <c r="AA100" i="17"/>
  <c r="Y100" i="17"/>
  <c r="AC99" i="17"/>
  <c r="AB99" i="17"/>
  <c r="AA99" i="17"/>
  <c r="Y99" i="17"/>
  <c r="AC98" i="17"/>
  <c r="AB98" i="17"/>
  <c r="AA98" i="17"/>
  <c r="Y98" i="17"/>
  <c r="AC97" i="17"/>
  <c r="AB97" i="17"/>
  <c r="AA97" i="17"/>
  <c r="Y97" i="17"/>
  <c r="AC96" i="17"/>
  <c r="AB96" i="17"/>
  <c r="AA96" i="17"/>
  <c r="Y96" i="17"/>
  <c r="AC95" i="17"/>
  <c r="AB95" i="17"/>
  <c r="AA95" i="17"/>
  <c r="Y95" i="17"/>
  <c r="AC94" i="17"/>
  <c r="AB94" i="17"/>
  <c r="AA94" i="17"/>
  <c r="AC93" i="17"/>
  <c r="AB93" i="17"/>
  <c r="AA93" i="17"/>
  <c r="Y93" i="17"/>
  <c r="AC92" i="17"/>
  <c r="AB92" i="17"/>
  <c r="AA92" i="17"/>
  <c r="Y92" i="17"/>
  <c r="AC91" i="17"/>
  <c r="AB91" i="17"/>
  <c r="AA91" i="17"/>
  <c r="Y91" i="17"/>
  <c r="AB90" i="17"/>
  <c r="AA90" i="17"/>
  <c r="AC90" i="17" s="1"/>
  <c r="Z90" i="17"/>
  <c r="Y90" i="17"/>
  <c r="AC89" i="17"/>
  <c r="AB89" i="17"/>
  <c r="AA89" i="17"/>
  <c r="Y89" i="17"/>
  <c r="AC88" i="17"/>
  <c r="AB88" i="17"/>
  <c r="AA88" i="17"/>
  <c r="Y88" i="17"/>
  <c r="AC87" i="17"/>
  <c r="AB87" i="17"/>
  <c r="AA87" i="17"/>
  <c r="Y87" i="17"/>
  <c r="AC86" i="17"/>
  <c r="AB86" i="17"/>
  <c r="AA86" i="17"/>
  <c r="Y86" i="17"/>
  <c r="AC85" i="17"/>
  <c r="AB85" i="17"/>
  <c r="AA85" i="17"/>
  <c r="Y85" i="17"/>
  <c r="AC84" i="17"/>
  <c r="AB84" i="17"/>
  <c r="AA84" i="17"/>
  <c r="Z84" i="17"/>
  <c r="Y84" i="17"/>
  <c r="AC83" i="17"/>
  <c r="AB83" i="17"/>
  <c r="AA83" i="17"/>
  <c r="Y83" i="17"/>
  <c r="AC82" i="17"/>
  <c r="AB82" i="17"/>
  <c r="AA82" i="17"/>
  <c r="Y82" i="17"/>
  <c r="AB81" i="17"/>
  <c r="AA81" i="17"/>
  <c r="AC81" i="17" s="1"/>
  <c r="Z81" i="17"/>
  <c r="Y81" i="17"/>
  <c r="AC80" i="17"/>
  <c r="AB80" i="17"/>
  <c r="AA80" i="17"/>
  <c r="Y80" i="17"/>
  <c r="AC79" i="17"/>
  <c r="AB79" i="17"/>
  <c r="AA79" i="17"/>
  <c r="Y79" i="17"/>
  <c r="AC78" i="17"/>
  <c r="AB78" i="17"/>
  <c r="AA78" i="17"/>
  <c r="Y78" i="17"/>
  <c r="AC77" i="17"/>
  <c r="AB77" i="17"/>
  <c r="AA77" i="17"/>
  <c r="Y77" i="17"/>
  <c r="AC76" i="17"/>
  <c r="AB76" i="17"/>
  <c r="AA76" i="17"/>
  <c r="Z76" i="17"/>
  <c r="Y76" i="17"/>
  <c r="AC75" i="17"/>
  <c r="AB75" i="17"/>
  <c r="AA75" i="17"/>
  <c r="Y75" i="17"/>
  <c r="AC74" i="17"/>
  <c r="AB74" i="17"/>
  <c r="AA74" i="17"/>
  <c r="Y74" i="17"/>
  <c r="AB73" i="17"/>
  <c r="AA73" i="17"/>
  <c r="AC73" i="17" s="1"/>
  <c r="Z73" i="17"/>
  <c r="Y73" i="17"/>
  <c r="AC72" i="17"/>
  <c r="AB72" i="17"/>
  <c r="AA72" i="17"/>
  <c r="Y72" i="17"/>
  <c r="AC71" i="17"/>
  <c r="AB71" i="17"/>
  <c r="AA71" i="17"/>
  <c r="Y71" i="17"/>
  <c r="AC70" i="17"/>
  <c r="AB70" i="17"/>
  <c r="AA70" i="17"/>
  <c r="Y70" i="17"/>
  <c r="AC69" i="17"/>
  <c r="AB69" i="17"/>
  <c r="AA69" i="17"/>
  <c r="Y69" i="17"/>
  <c r="AC68" i="17"/>
  <c r="AB68" i="17"/>
  <c r="AA68" i="17"/>
  <c r="Z68" i="17"/>
  <c r="Y68" i="17"/>
  <c r="AC67" i="17"/>
  <c r="AB67" i="17"/>
  <c r="AA67" i="17"/>
  <c r="Y67" i="17"/>
  <c r="AC66" i="17"/>
  <c r="AB66" i="17"/>
  <c r="AA66" i="17"/>
  <c r="Y66" i="17"/>
  <c r="AC65" i="17"/>
  <c r="AB65" i="17"/>
  <c r="AA65" i="17"/>
  <c r="Y65" i="17"/>
  <c r="AC64" i="17"/>
  <c r="AB64" i="17"/>
  <c r="AA64" i="17"/>
  <c r="Y64" i="17"/>
  <c r="AC63" i="17"/>
  <c r="AB63" i="17"/>
  <c r="AA63" i="17"/>
  <c r="Y63" i="17"/>
  <c r="AC62" i="17"/>
  <c r="AB62" i="17"/>
  <c r="AA62" i="17"/>
  <c r="Y62" i="17"/>
  <c r="AB61" i="17"/>
  <c r="AA61" i="17"/>
  <c r="AC61" i="17" s="1"/>
  <c r="Z61" i="17"/>
  <c r="Y61" i="17"/>
  <c r="AC60" i="17"/>
  <c r="AB60" i="17"/>
  <c r="AA60" i="17"/>
  <c r="Y60" i="17"/>
  <c r="AC59" i="17"/>
  <c r="AB59" i="17"/>
  <c r="AA59" i="17"/>
  <c r="Y59" i="17"/>
  <c r="AC58" i="17"/>
  <c r="AB58" i="17"/>
  <c r="AA58" i="17"/>
  <c r="Y58" i="17"/>
  <c r="AC57" i="17"/>
  <c r="AB57" i="17"/>
  <c r="AA57" i="17"/>
  <c r="Y57" i="17"/>
  <c r="AC56" i="17"/>
  <c r="AB56" i="17"/>
  <c r="AA56" i="17"/>
  <c r="Z56" i="17"/>
  <c r="Y56" i="17"/>
  <c r="AC55" i="17"/>
  <c r="AB55" i="17"/>
  <c r="AA55" i="17"/>
  <c r="Y55" i="17"/>
  <c r="AB54" i="17"/>
  <c r="AA54" i="17"/>
  <c r="AC54" i="17" s="1"/>
  <c r="Z54" i="17"/>
  <c r="Y54" i="17"/>
  <c r="AC53" i="17"/>
  <c r="AB53" i="17"/>
  <c r="AA53" i="17"/>
  <c r="Z53" i="17"/>
  <c r="Y53" i="17"/>
  <c r="AB52" i="17"/>
  <c r="AA52" i="17"/>
  <c r="AC52" i="17" s="1"/>
  <c r="Z52" i="17"/>
  <c r="Y52" i="17"/>
  <c r="AC51" i="17"/>
  <c r="AB51" i="17"/>
  <c r="AA51" i="17"/>
  <c r="Z51" i="17"/>
  <c r="Y51" i="17"/>
  <c r="AB50" i="17"/>
  <c r="AA50" i="17"/>
  <c r="AC50" i="17" s="1"/>
  <c r="Z50" i="17"/>
  <c r="Y50" i="17"/>
  <c r="AC49" i="17"/>
  <c r="AB49" i="17"/>
  <c r="AA49" i="17"/>
  <c r="Y49" i="17"/>
  <c r="AC48" i="17"/>
  <c r="AB48" i="17"/>
  <c r="AA48" i="17"/>
  <c r="Y48" i="17"/>
  <c r="AC47" i="17"/>
  <c r="AB47" i="17"/>
  <c r="AA47" i="17"/>
  <c r="Z47" i="17"/>
  <c r="Y47" i="17"/>
  <c r="AC46" i="17"/>
  <c r="AB46" i="17"/>
  <c r="AA46" i="17"/>
  <c r="Y46" i="17"/>
  <c r="AB45" i="17"/>
  <c r="AA45" i="17"/>
  <c r="AC45" i="17" s="1"/>
  <c r="Z45" i="17"/>
  <c r="Y45" i="17"/>
  <c r="AC44" i="17"/>
  <c r="AB44" i="17"/>
  <c r="AA44" i="17"/>
  <c r="Y44" i="17"/>
  <c r="AC43" i="17"/>
  <c r="AB43" i="17"/>
  <c r="AA43" i="17"/>
  <c r="Z43" i="17"/>
  <c r="Y43" i="17"/>
  <c r="AB42" i="17"/>
  <c r="AA42" i="17"/>
  <c r="AC42" i="17" s="1"/>
  <c r="Z42" i="17"/>
  <c r="Y42" i="17"/>
  <c r="AC41" i="17"/>
  <c r="AB41" i="17"/>
  <c r="AA41" i="17"/>
  <c r="Y41" i="17"/>
  <c r="AC40" i="17"/>
  <c r="AB40" i="17"/>
  <c r="AA40" i="17"/>
  <c r="Y40" i="17"/>
  <c r="AC39" i="17"/>
  <c r="AB39" i="17"/>
  <c r="AA39" i="17"/>
  <c r="Y39" i="17"/>
  <c r="AC38" i="17"/>
  <c r="AB38" i="17"/>
  <c r="AA38" i="17"/>
  <c r="Y38" i="17"/>
  <c r="AC37" i="17"/>
  <c r="AB37" i="17"/>
  <c r="AA37" i="17"/>
  <c r="Y37" i="17"/>
  <c r="AC36" i="17"/>
  <c r="AB36" i="17"/>
  <c r="AA36" i="17"/>
  <c r="Y36" i="17"/>
  <c r="AC35" i="17"/>
  <c r="AB35" i="17"/>
  <c r="AA35" i="17"/>
  <c r="Z35" i="17"/>
  <c r="Y35" i="17"/>
  <c r="AC34" i="17"/>
  <c r="AB34" i="17"/>
  <c r="AA34" i="17"/>
  <c r="Y34" i="17"/>
  <c r="AC33" i="17"/>
  <c r="AB33" i="17"/>
  <c r="AA33" i="17"/>
  <c r="Y33" i="17"/>
  <c r="AC32" i="17"/>
  <c r="AB32" i="17"/>
  <c r="AA32" i="17"/>
  <c r="Y32" i="17"/>
  <c r="AB31" i="17"/>
  <c r="AA31" i="17"/>
  <c r="AC31" i="17" s="1"/>
  <c r="Z31" i="17"/>
  <c r="Y31" i="17"/>
  <c r="AC30" i="17"/>
  <c r="AB30" i="17"/>
  <c r="AA30" i="17"/>
  <c r="Y30" i="17"/>
  <c r="AC29" i="17"/>
  <c r="AB29" i="17"/>
  <c r="AA29" i="17"/>
  <c r="Y29" i="17"/>
  <c r="AC28" i="17"/>
  <c r="AB28" i="17"/>
  <c r="AA28" i="17"/>
  <c r="Y28" i="17"/>
  <c r="AC27" i="17"/>
  <c r="AB27" i="17"/>
  <c r="AA27" i="17"/>
  <c r="Y27" i="17"/>
  <c r="AC26" i="17"/>
  <c r="AB26" i="17"/>
  <c r="AA26" i="17"/>
  <c r="Y26" i="17"/>
  <c r="AC25" i="17"/>
  <c r="AB25" i="17"/>
  <c r="AA25" i="17"/>
  <c r="Z25" i="17"/>
  <c r="Y25" i="17"/>
  <c r="AB24" i="17"/>
  <c r="AA24" i="17"/>
  <c r="AC24" i="17" s="1"/>
  <c r="Z24" i="17"/>
  <c r="Y24" i="17"/>
  <c r="AC23" i="17"/>
  <c r="AB23" i="17"/>
  <c r="AA23" i="17"/>
  <c r="Y23" i="17"/>
  <c r="AC22" i="17"/>
  <c r="AB22" i="17"/>
  <c r="AA22" i="17"/>
  <c r="Y22" i="17"/>
  <c r="AC21" i="17"/>
  <c r="AB21" i="17"/>
  <c r="AA21" i="17"/>
  <c r="Y21" i="17"/>
  <c r="AC20" i="17"/>
  <c r="AB20" i="17"/>
  <c r="AA20" i="17"/>
  <c r="Y20" i="17"/>
  <c r="AC19" i="17"/>
  <c r="AB19" i="17"/>
  <c r="AA19" i="17"/>
  <c r="Z19" i="17"/>
  <c r="Y19" i="17"/>
  <c r="AC18" i="17"/>
  <c r="AB18" i="17"/>
  <c r="AA18" i="17"/>
  <c r="Y18" i="17"/>
  <c r="AB17" i="17"/>
  <c r="AA17" i="17"/>
  <c r="AC17" i="17" s="1"/>
  <c r="Z17" i="17"/>
  <c r="Y17" i="17"/>
  <c r="AC16" i="17"/>
  <c r="AB16" i="17"/>
  <c r="AA16" i="17"/>
  <c r="Y16" i="17"/>
  <c r="AC15" i="17"/>
  <c r="AB15" i="17"/>
  <c r="AA15" i="17"/>
  <c r="Y15" i="17"/>
  <c r="AC14" i="17"/>
  <c r="AB14" i="17"/>
  <c r="AA14" i="17"/>
  <c r="Y14" i="17"/>
  <c r="AC13" i="17"/>
  <c r="AB13" i="17"/>
  <c r="AA13" i="17"/>
  <c r="Y13" i="17"/>
  <c r="AC12" i="17"/>
  <c r="AB12" i="17"/>
  <c r="AA12" i="17"/>
  <c r="Y12" i="17"/>
  <c r="AD11" i="17"/>
  <c r="AC11" i="17"/>
  <c r="AB11" i="17"/>
  <c r="AA11" i="17"/>
  <c r="Z11" i="17"/>
  <c r="Y11" i="17"/>
  <c r="AD10" i="17"/>
  <c r="AC10" i="17"/>
  <c r="AB10" i="17"/>
  <c r="AA10" i="17"/>
  <c r="Y10" i="17"/>
  <c r="AD9" i="17"/>
  <c r="AC9" i="17"/>
  <c r="AB9" i="17"/>
  <c r="AA9" i="17"/>
  <c r="Y9" i="17"/>
  <c r="AD8" i="17"/>
  <c r="AC8" i="17"/>
  <c r="AB8" i="17"/>
  <c r="AA8" i="17"/>
  <c r="Y8" i="17"/>
  <c r="AD7" i="17"/>
  <c r="AB7" i="17"/>
  <c r="AA7" i="17"/>
  <c r="Y7" i="17"/>
  <c r="S5" i="19" l="1"/>
  <c r="S6" i="19"/>
  <c r="T6" i="19" s="1"/>
  <c r="AF103" i="19"/>
  <c r="AD103" i="19"/>
  <c r="AB103" i="19"/>
  <c r="AC76" i="18"/>
  <c r="AF76" i="18"/>
  <c r="AB76" i="18"/>
  <c r="AB54" i="18"/>
  <c r="AB52" i="18"/>
  <c r="AB50" i="18"/>
  <c r="AC17" i="18"/>
  <c r="AF17" i="18"/>
  <c r="AD11" i="18"/>
  <c r="AC11" i="18"/>
  <c r="AB11" i="18"/>
  <c r="AB84" i="18"/>
  <c r="AB68" i="18"/>
  <c r="AB53" i="18"/>
  <c r="AB51" i="18"/>
  <c r="AB81" i="18"/>
  <c r="AB35" i="18"/>
  <c r="AB17" i="18"/>
  <c r="AF54" i="18"/>
  <c r="AF47" i="18"/>
  <c r="AA103" i="18"/>
  <c r="AF52" i="18"/>
  <c r="AF50" i="18"/>
  <c r="AC103" i="18"/>
  <c r="Q5" i="18"/>
  <c r="Q6" i="18"/>
  <c r="R6" i="18" s="1"/>
  <c r="AE103" i="17"/>
  <c r="X103" i="17"/>
  <c r="W103" i="17"/>
  <c r="V103" i="17"/>
  <c r="T103" i="17"/>
  <c r="P103" i="17"/>
  <c r="U103" i="17" s="1"/>
  <c r="O103" i="17"/>
  <c r="M103" i="17"/>
  <c r="L103" i="17"/>
  <c r="K103" i="17"/>
  <c r="N103" i="17" s="1"/>
  <c r="H103" i="17"/>
  <c r="Y103" i="17" s="1"/>
  <c r="U102" i="17"/>
  <c r="S102" i="17"/>
  <c r="R102" i="17"/>
  <c r="Q102" i="17"/>
  <c r="N102" i="17"/>
  <c r="AF101" i="17"/>
  <c r="U101" i="17"/>
  <c r="S101" i="17"/>
  <c r="R101" i="17"/>
  <c r="Q101" i="17"/>
  <c r="N101" i="17"/>
  <c r="AF100" i="17"/>
  <c r="U100" i="17"/>
  <c r="S100" i="17"/>
  <c r="R100" i="17"/>
  <c r="Q100" i="17"/>
  <c r="N100" i="17"/>
  <c r="AF99" i="17"/>
  <c r="R99" i="17"/>
  <c r="N99" i="17"/>
  <c r="AF98" i="17"/>
  <c r="U98" i="17"/>
  <c r="R98" i="17"/>
  <c r="S98" i="17" s="1"/>
  <c r="Q98" i="17"/>
  <c r="N98" i="17"/>
  <c r="AF97" i="17"/>
  <c r="U97" i="17"/>
  <c r="R97" i="17"/>
  <c r="S97" i="17" s="1"/>
  <c r="Q97" i="17"/>
  <c r="N97" i="17"/>
  <c r="AF96" i="17"/>
  <c r="U96" i="17"/>
  <c r="R96" i="17"/>
  <c r="S96" i="17" s="1"/>
  <c r="Q96" i="17"/>
  <c r="N96" i="17"/>
  <c r="AF95" i="17"/>
  <c r="R95" i="17"/>
  <c r="N95" i="17"/>
  <c r="AF94" i="17"/>
  <c r="U94" i="17"/>
  <c r="S94" i="17"/>
  <c r="R94" i="17"/>
  <c r="Q94" i="17"/>
  <c r="N94" i="17"/>
  <c r="AF93" i="17"/>
  <c r="R93" i="17"/>
  <c r="N93" i="17"/>
  <c r="AF92" i="17"/>
  <c r="U92" i="17"/>
  <c r="R92" i="17"/>
  <c r="S92" i="17" s="1"/>
  <c r="Q92" i="17"/>
  <c r="N92" i="17"/>
  <c r="AF91" i="17"/>
  <c r="R91" i="17"/>
  <c r="N91" i="17"/>
  <c r="U90" i="17"/>
  <c r="R90" i="17"/>
  <c r="S90" i="17" s="1"/>
  <c r="Q90" i="17"/>
  <c r="N90" i="17"/>
  <c r="AF89" i="17"/>
  <c r="U89" i="17"/>
  <c r="R89" i="17"/>
  <c r="S89" i="17" s="1"/>
  <c r="Q89" i="17"/>
  <c r="N89" i="17"/>
  <c r="AF88" i="17"/>
  <c r="U88" i="17"/>
  <c r="R88" i="17"/>
  <c r="S88" i="17" s="1"/>
  <c r="Q88" i="17"/>
  <c r="N88" i="17"/>
  <c r="AF87" i="17"/>
  <c r="U87" i="17"/>
  <c r="R87" i="17"/>
  <c r="S87" i="17" s="1"/>
  <c r="Q87" i="17"/>
  <c r="N87" i="17"/>
  <c r="AF86" i="17"/>
  <c r="R86" i="17"/>
  <c r="N86" i="17"/>
  <c r="AF85" i="17"/>
  <c r="R85" i="17"/>
  <c r="N85" i="17"/>
  <c r="AF84" i="17"/>
  <c r="U84" i="17"/>
  <c r="S84" i="17"/>
  <c r="R84" i="17"/>
  <c r="Q84" i="17"/>
  <c r="N84" i="17"/>
  <c r="AF83" i="17"/>
  <c r="U83" i="17"/>
  <c r="S83" i="17"/>
  <c r="R83" i="17"/>
  <c r="Q83" i="17"/>
  <c r="N83" i="17"/>
  <c r="AF82" i="17"/>
  <c r="U82" i="17"/>
  <c r="S82" i="17"/>
  <c r="R82" i="17"/>
  <c r="Q82" i="17"/>
  <c r="N82" i="17"/>
  <c r="U81" i="17"/>
  <c r="R81" i="17"/>
  <c r="S81" i="17" s="1"/>
  <c r="Q81" i="17"/>
  <c r="N81" i="17"/>
  <c r="AF80" i="17"/>
  <c r="R80" i="17"/>
  <c r="N80" i="17"/>
  <c r="AF79" i="17"/>
  <c r="R79" i="17"/>
  <c r="AF78" i="17"/>
  <c r="U78" i="17"/>
  <c r="S78" i="17"/>
  <c r="R78" i="17"/>
  <c r="Q78" i="17"/>
  <c r="N78" i="17"/>
  <c r="AF77" i="17"/>
  <c r="R77" i="17"/>
  <c r="N77" i="17"/>
  <c r="AF76" i="17"/>
  <c r="R76" i="17"/>
  <c r="N76" i="17"/>
  <c r="AF75" i="17"/>
  <c r="U75" i="17"/>
  <c r="R75" i="17"/>
  <c r="S75" i="17" s="1"/>
  <c r="Q75" i="17"/>
  <c r="N75" i="17"/>
  <c r="AF74" i="17"/>
  <c r="U74" i="17"/>
  <c r="R74" i="17"/>
  <c r="S74" i="17" s="1"/>
  <c r="Q74" i="17"/>
  <c r="N74" i="17"/>
  <c r="AF73" i="17"/>
  <c r="U73" i="17"/>
  <c r="S73" i="17"/>
  <c r="R73" i="17"/>
  <c r="Q73" i="17"/>
  <c r="N73" i="17"/>
  <c r="AF72" i="17"/>
  <c r="U72" i="17"/>
  <c r="S72" i="17"/>
  <c r="R72" i="17"/>
  <c r="Q72" i="17"/>
  <c r="N72" i="17"/>
  <c r="AF71" i="17"/>
  <c r="U71" i="17"/>
  <c r="S71" i="17"/>
  <c r="R71" i="17"/>
  <c r="Q71" i="17"/>
  <c r="N71" i="17"/>
  <c r="AF70" i="17"/>
  <c r="U70" i="17"/>
  <c r="S70" i="17"/>
  <c r="R70" i="17"/>
  <c r="Q70" i="17"/>
  <c r="N70" i="17"/>
  <c r="AF69" i="17"/>
  <c r="R69" i="17"/>
  <c r="N69" i="17"/>
  <c r="AF68" i="17"/>
  <c r="U68" i="17"/>
  <c r="S68" i="17"/>
  <c r="R68" i="17"/>
  <c r="Q68" i="17"/>
  <c r="N68" i="17"/>
  <c r="AF67" i="17"/>
  <c r="U67" i="17"/>
  <c r="S67" i="17"/>
  <c r="R67" i="17"/>
  <c r="Q67" i="17"/>
  <c r="N67" i="17"/>
  <c r="AF66" i="17"/>
  <c r="U66" i="17"/>
  <c r="S66" i="17"/>
  <c r="R66" i="17"/>
  <c r="Q66" i="17"/>
  <c r="N66" i="17"/>
  <c r="AF65" i="17"/>
  <c r="U65" i="17"/>
  <c r="S65" i="17"/>
  <c r="R65" i="17"/>
  <c r="Q65" i="17"/>
  <c r="N65" i="17"/>
  <c r="AF64" i="17"/>
  <c r="U64" i="17"/>
  <c r="S64" i="17"/>
  <c r="R64" i="17"/>
  <c r="Q64" i="17"/>
  <c r="N64" i="17"/>
  <c r="AF63" i="17"/>
  <c r="R63" i="17"/>
  <c r="N63" i="17"/>
  <c r="AF62" i="17"/>
  <c r="R62" i="17"/>
  <c r="AF61" i="17"/>
  <c r="U61" i="17"/>
  <c r="S61" i="17"/>
  <c r="R61" i="17"/>
  <c r="Q61" i="17"/>
  <c r="N61" i="17"/>
  <c r="AF60" i="17"/>
  <c r="U60" i="17"/>
  <c r="S60" i="17"/>
  <c r="R60" i="17"/>
  <c r="Q60" i="17"/>
  <c r="N60" i="17"/>
  <c r="AF59" i="17"/>
  <c r="U59" i="17"/>
  <c r="S59" i="17"/>
  <c r="R59" i="17"/>
  <c r="Q59" i="17"/>
  <c r="N59" i="17"/>
  <c r="AF58" i="17"/>
  <c r="U58" i="17"/>
  <c r="S58" i="17"/>
  <c r="R58" i="17"/>
  <c r="Q58" i="17"/>
  <c r="N58" i="17"/>
  <c r="AF57" i="17"/>
  <c r="U57" i="17"/>
  <c r="S57" i="17"/>
  <c r="R57" i="17"/>
  <c r="Q57" i="17"/>
  <c r="N57" i="17"/>
  <c r="U56" i="17"/>
  <c r="R56" i="17"/>
  <c r="S56" i="17" s="1"/>
  <c r="Q56" i="17"/>
  <c r="N56" i="17"/>
  <c r="AF55" i="17"/>
  <c r="U55" i="17"/>
  <c r="R55" i="17"/>
  <c r="S55" i="17" s="1"/>
  <c r="Q55" i="17"/>
  <c r="N55" i="17"/>
  <c r="AF54" i="17"/>
  <c r="U54" i="17"/>
  <c r="S54" i="17"/>
  <c r="R54" i="17"/>
  <c r="Q54" i="17"/>
  <c r="N54" i="17"/>
  <c r="U53" i="17"/>
  <c r="R53" i="17"/>
  <c r="S53" i="17" s="1"/>
  <c r="Q53" i="17"/>
  <c r="N53" i="17"/>
  <c r="U52" i="17"/>
  <c r="R52" i="17"/>
  <c r="S52" i="17" s="1"/>
  <c r="Q52" i="17"/>
  <c r="N52" i="17"/>
  <c r="U51" i="17"/>
  <c r="S51" i="17"/>
  <c r="R51" i="17"/>
  <c r="Q51" i="17"/>
  <c r="N51" i="17"/>
  <c r="U50" i="17"/>
  <c r="R50" i="17"/>
  <c r="S50" i="17" s="1"/>
  <c r="Q50" i="17"/>
  <c r="N50" i="17"/>
  <c r="AF49" i="17"/>
  <c r="R49" i="17"/>
  <c r="N49" i="17"/>
  <c r="U48" i="17"/>
  <c r="R48" i="17"/>
  <c r="S48" i="17" s="1"/>
  <c r="Q48" i="17"/>
  <c r="N48" i="17"/>
  <c r="U47" i="17"/>
  <c r="S47" i="17"/>
  <c r="R47" i="17"/>
  <c r="Q47" i="17"/>
  <c r="N47" i="17"/>
  <c r="AF46" i="17"/>
  <c r="R46" i="17"/>
  <c r="N46" i="17"/>
  <c r="U45" i="17"/>
  <c r="S45" i="17"/>
  <c r="R45" i="17"/>
  <c r="Q45" i="17"/>
  <c r="N45" i="17"/>
  <c r="AF44" i="17"/>
  <c r="R44" i="17"/>
  <c r="N44" i="17"/>
  <c r="U43" i="17"/>
  <c r="S43" i="17"/>
  <c r="R43" i="17"/>
  <c r="Q43" i="17"/>
  <c r="N43" i="17"/>
  <c r="U42" i="17"/>
  <c r="R42" i="17"/>
  <c r="S42" i="17" s="1"/>
  <c r="Q42" i="17"/>
  <c r="N42" i="17"/>
  <c r="R41" i="17"/>
  <c r="N41" i="17"/>
  <c r="AF40" i="17"/>
  <c r="U40" i="17"/>
  <c r="S40" i="17"/>
  <c r="R40" i="17"/>
  <c r="Q40" i="17"/>
  <c r="N40" i="17"/>
  <c r="AF39" i="17"/>
  <c r="R39" i="17"/>
  <c r="N39" i="17"/>
  <c r="U38" i="17"/>
  <c r="R38" i="17"/>
  <c r="S38" i="17" s="1"/>
  <c r="Q38" i="17"/>
  <c r="N38" i="17"/>
  <c r="U37" i="17"/>
  <c r="R37" i="17"/>
  <c r="S37" i="17" s="1"/>
  <c r="Q37" i="17"/>
  <c r="N37" i="17"/>
  <c r="U36" i="17"/>
  <c r="R36" i="17"/>
  <c r="S36" i="17" s="1"/>
  <c r="Q36" i="17"/>
  <c r="N36" i="17"/>
  <c r="U35" i="17"/>
  <c r="S35" i="17"/>
  <c r="R35" i="17"/>
  <c r="Q35" i="17"/>
  <c r="N35" i="17"/>
  <c r="AF34" i="17"/>
  <c r="U34" i="17"/>
  <c r="S34" i="17"/>
  <c r="R34" i="17"/>
  <c r="Q34" i="17"/>
  <c r="N34" i="17"/>
  <c r="AF33" i="17"/>
  <c r="U33" i="17"/>
  <c r="S33" i="17"/>
  <c r="R33" i="17"/>
  <c r="Q33" i="17"/>
  <c r="N33" i="17"/>
  <c r="AF32" i="17"/>
  <c r="U32" i="17"/>
  <c r="S32" i="17"/>
  <c r="R32" i="17"/>
  <c r="Q32" i="17"/>
  <c r="N32" i="17"/>
  <c r="U31" i="17"/>
  <c r="R31" i="17"/>
  <c r="S31" i="17" s="1"/>
  <c r="Q31" i="17"/>
  <c r="N31" i="17"/>
  <c r="R30" i="17"/>
  <c r="U29" i="17"/>
  <c r="R29" i="17"/>
  <c r="S29" i="17" s="1"/>
  <c r="Q29" i="17"/>
  <c r="N29" i="17"/>
  <c r="R28" i="17"/>
  <c r="N28" i="17"/>
  <c r="AF27" i="17"/>
  <c r="U27" i="17"/>
  <c r="S27" i="17"/>
  <c r="R27" i="17"/>
  <c r="Q27" i="17"/>
  <c r="N27" i="17"/>
  <c r="AF26" i="17"/>
  <c r="U26" i="17"/>
  <c r="S26" i="17"/>
  <c r="R26" i="17"/>
  <c r="Q26" i="17"/>
  <c r="N26" i="17"/>
  <c r="U25" i="17"/>
  <c r="R25" i="17"/>
  <c r="S25" i="17" s="1"/>
  <c r="Q25" i="17"/>
  <c r="N25" i="17"/>
  <c r="U24" i="17"/>
  <c r="S24" i="17"/>
  <c r="R24" i="17"/>
  <c r="Q24" i="17"/>
  <c r="N24" i="17"/>
  <c r="AF23" i="17"/>
  <c r="R23" i="17"/>
  <c r="N23" i="17"/>
  <c r="U22" i="17"/>
  <c r="R22" i="17"/>
  <c r="S22" i="17" s="1"/>
  <c r="Q22" i="17"/>
  <c r="N22" i="17"/>
  <c r="U21" i="17"/>
  <c r="R21" i="17"/>
  <c r="S21" i="17" s="1"/>
  <c r="Q21" i="17"/>
  <c r="N21" i="17"/>
  <c r="R20" i="17"/>
  <c r="N20" i="17"/>
  <c r="U19" i="17"/>
  <c r="R19" i="17"/>
  <c r="S19" i="17" s="1"/>
  <c r="Q19" i="17"/>
  <c r="N19" i="17"/>
  <c r="U18" i="17"/>
  <c r="R18" i="17"/>
  <c r="S18" i="17" s="1"/>
  <c r="Q18" i="17"/>
  <c r="N18" i="17"/>
  <c r="U17" i="17"/>
  <c r="S17" i="17"/>
  <c r="R17" i="17"/>
  <c r="Q17" i="17"/>
  <c r="N17" i="17"/>
  <c r="AF16" i="17"/>
  <c r="U16" i="17"/>
  <c r="S16" i="17"/>
  <c r="R16" i="17"/>
  <c r="Q16" i="17"/>
  <c r="N16" i="17"/>
  <c r="AF15" i="17"/>
  <c r="U15" i="17"/>
  <c r="S15" i="17"/>
  <c r="R15" i="17"/>
  <c r="Q15" i="17"/>
  <c r="N15" i="17"/>
  <c r="AF14" i="17"/>
  <c r="R14" i="17"/>
  <c r="AF13" i="17"/>
  <c r="U13" i="17"/>
  <c r="S13" i="17"/>
  <c r="R13" i="17"/>
  <c r="Q13" i="17"/>
  <c r="N13" i="17"/>
  <c r="AF12" i="17"/>
  <c r="U12" i="17"/>
  <c r="S12" i="17"/>
  <c r="R12" i="17"/>
  <c r="Q12" i="17"/>
  <c r="N12" i="17"/>
  <c r="Z103" i="17"/>
  <c r="U11" i="17"/>
  <c r="S11" i="17"/>
  <c r="R11" i="17"/>
  <c r="Q11" i="17"/>
  <c r="N11" i="17"/>
  <c r="AF10" i="17"/>
  <c r="U10" i="17"/>
  <c r="R10" i="17"/>
  <c r="S10" i="17" s="1"/>
  <c r="Q10" i="17"/>
  <c r="N10" i="17"/>
  <c r="AF9" i="17"/>
  <c r="U9" i="17"/>
  <c r="S9" i="17"/>
  <c r="R9" i="17"/>
  <c r="Q9" i="17"/>
  <c r="N9" i="17"/>
  <c r="U8" i="17"/>
  <c r="R8" i="17"/>
  <c r="Q8" i="17"/>
  <c r="N8" i="17"/>
  <c r="N7" i="17"/>
  <c r="C6" i="17"/>
  <c r="D6" i="17" s="1"/>
  <c r="E6" i="17" s="1"/>
  <c r="F6" i="17" s="1"/>
  <c r="G6" i="17" s="1"/>
  <c r="H6" i="17" s="1"/>
  <c r="I6" i="17" s="1"/>
  <c r="J6" i="17" s="1"/>
  <c r="K6" i="17" s="1"/>
  <c r="B6" i="17"/>
  <c r="U5" i="19" l="1"/>
  <c r="U6" i="19"/>
  <c r="V6" i="19" s="1"/>
  <c r="S5" i="18"/>
  <c r="S6" i="18"/>
  <c r="T6" i="18" s="1"/>
  <c r="AF103" i="18"/>
  <c r="AD103" i="18"/>
  <c r="AB103" i="18"/>
  <c r="L6" i="17"/>
  <c r="M6" i="17" s="1"/>
  <c r="N6" i="17" s="1"/>
  <c r="O6" i="17" s="1"/>
  <c r="P6" i="17" s="1"/>
  <c r="N4" i="17"/>
  <c r="AF7" i="17"/>
  <c r="AF8" i="17"/>
  <c r="AF11" i="17"/>
  <c r="AF50" i="17"/>
  <c r="R103" i="17"/>
  <c r="S103" i="17" s="1"/>
  <c r="S8" i="17"/>
  <c r="AF52" i="17"/>
  <c r="AF17" i="17"/>
  <c r="AF18" i="17"/>
  <c r="AF20" i="17"/>
  <c r="AF21" i="17"/>
  <c r="AF22" i="17"/>
  <c r="AF24" i="17"/>
  <c r="AF28" i="17"/>
  <c r="AF29" i="17"/>
  <c r="AF30" i="17"/>
  <c r="AF35" i="17"/>
  <c r="AF36" i="17"/>
  <c r="AF37" i="17"/>
  <c r="AF38" i="17"/>
  <c r="AF41" i="17"/>
  <c r="AF43" i="17"/>
  <c r="AF45" i="17"/>
  <c r="AF47" i="17"/>
  <c r="AF48" i="17"/>
  <c r="AF56" i="17"/>
  <c r="AF81" i="17"/>
  <c r="AF90" i="17"/>
  <c r="AF53" i="17"/>
  <c r="AF102" i="17"/>
  <c r="Q103" i="17"/>
  <c r="V103" i="16"/>
  <c r="AB102" i="16"/>
  <c r="AA102" i="16"/>
  <c r="AC102" i="16" s="1"/>
  <c r="Y102" i="16"/>
  <c r="AB101" i="16"/>
  <c r="AA101" i="16"/>
  <c r="AC101" i="16" s="1"/>
  <c r="Y101" i="16"/>
  <c r="AB100" i="16"/>
  <c r="AA100" i="16"/>
  <c r="AC100" i="16" s="1"/>
  <c r="Y100" i="16"/>
  <c r="AB99" i="16"/>
  <c r="AA99" i="16"/>
  <c r="AC99" i="16" s="1"/>
  <c r="Y99" i="16"/>
  <c r="AB98" i="16"/>
  <c r="AA98" i="16"/>
  <c r="AC98" i="16" s="1"/>
  <c r="Y98" i="16"/>
  <c r="AB97" i="16"/>
  <c r="AA97" i="16"/>
  <c r="AC97" i="16" s="1"/>
  <c r="Y97" i="16"/>
  <c r="AB96" i="16"/>
  <c r="AA96" i="16"/>
  <c r="AC96" i="16" s="1"/>
  <c r="Y96" i="16"/>
  <c r="AB95" i="16"/>
  <c r="AA95" i="16"/>
  <c r="AC95" i="16" s="1"/>
  <c r="Y95" i="16"/>
  <c r="AB94" i="16"/>
  <c r="AA94" i="16"/>
  <c r="AC94" i="16" s="1"/>
  <c r="Y94" i="16"/>
  <c r="AB93" i="16"/>
  <c r="AA93" i="16"/>
  <c r="AC93" i="16" s="1"/>
  <c r="Y93" i="16"/>
  <c r="AB92" i="16"/>
  <c r="AA92" i="16"/>
  <c r="AC92" i="16" s="1"/>
  <c r="Y92" i="16"/>
  <c r="AB91" i="16"/>
  <c r="AA91" i="16"/>
  <c r="AC91" i="16" s="1"/>
  <c r="Y91" i="16"/>
  <c r="Z90" i="16"/>
  <c r="AA90" i="16" s="1"/>
  <c r="AC90" i="16" s="1"/>
  <c r="Y90" i="16"/>
  <c r="AA89" i="16"/>
  <c r="AB89" i="16" s="1"/>
  <c r="Y89" i="16"/>
  <c r="AB88" i="16"/>
  <c r="AA88" i="16"/>
  <c r="AC88" i="16" s="1"/>
  <c r="Y88" i="16"/>
  <c r="AA87" i="16"/>
  <c r="AB87" i="16" s="1"/>
  <c r="Y87" i="16"/>
  <c r="AB86" i="16"/>
  <c r="AA86" i="16"/>
  <c r="AC86" i="16" s="1"/>
  <c r="Y86" i="16"/>
  <c r="AB85" i="16"/>
  <c r="AA85" i="16"/>
  <c r="AC85" i="16" s="1"/>
  <c r="Y85" i="16"/>
  <c r="AA84" i="16"/>
  <c r="AC84" i="16" s="1"/>
  <c r="Z84" i="16"/>
  <c r="AB84" i="16" s="1"/>
  <c r="Y84" i="16"/>
  <c r="AB83" i="16"/>
  <c r="AA83" i="16"/>
  <c r="AC83" i="16" s="1"/>
  <c r="Y83" i="16"/>
  <c r="AB82" i="16"/>
  <c r="AA82" i="16"/>
  <c r="AC82" i="16" s="1"/>
  <c r="Y82" i="16"/>
  <c r="Z81" i="16"/>
  <c r="AA81" i="16" s="1"/>
  <c r="AC81" i="16" s="1"/>
  <c r="Y81" i="16"/>
  <c r="AB80" i="16"/>
  <c r="AA80" i="16"/>
  <c r="AC80" i="16" s="1"/>
  <c r="Y80" i="16"/>
  <c r="AB79" i="16"/>
  <c r="AA79" i="16"/>
  <c r="AC79" i="16" s="1"/>
  <c r="Y79" i="16"/>
  <c r="AB78" i="16"/>
  <c r="AA78" i="16"/>
  <c r="AC78" i="16" s="1"/>
  <c r="Y78" i="16"/>
  <c r="AB77" i="16"/>
  <c r="AA77" i="16"/>
  <c r="AC77" i="16" s="1"/>
  <c r="Y77" i="16"/>
  <c r="AA76" i="16"/>
  <c r="AC76" i="16" s="1"/>
  <c r="Z76" i="16"/>
  <c r="AB76" i="16" s="1"/>
  <c r="Y76" i="16"/>
  <c r="AB75" i="16"/>
  <c r="AA75" i="16"/>
  <c r="AC75" i="16" s="1"/>
  <c r="Y75" i="16"/>
  <c r="AB74" i="16"/>
  <c r="AA74" i="16"/>
  <c r="AC74" i="16" s="1"/>
  <c r="Y74" i="16"/>
  <c r="Z73" i="16"/>
  <c r="AA73" i="16" s="1"/>
  <c r="AC73" i="16" s="1"/>
  <c r="Y73" i="16"/>
  <c r="AA72" i="16"/>
  <c r="AB72" i="16" s="1"/>
  <c r="Y72" i="16"/>
  <c r="AA71" i="16"/>
  <c r="AB71" i="16" s="1"/>
  <c r="Y71" i="16"/>
  <c r="AA70" i="16"/>
  <c r="AB70" i="16" s="1"/>
  <c r="Y70" i="16"/>
  <c r="AB69" i="16"/>
  <c r="AA69" i="16"/>
  <c r="AC69" i="16" s="1"/>
  <c r="Y69" i="16"/>
  <c r="Z68" i="16"/>
  <c r="Y68" i="16"/>
  <c r="AB67" i="16"/>
  <c r="AA67" i="16"/>
  <c r="AC67" i="16" s="1"/>
  <c r="Y67" i="16"/>
  <c r="AB66" i="16"/>
  <c r="AA66" i="16"/>
  <c r="AC66" i="16" s="1"/>
  <c r="Y66" i="16"/>
  <c r="AB65" i="16"/>
  <c r="AA65" i="16"/>
  <c r="AC65" i="16" s="1"/>
  <c r="Y65" i="16"/>
  <c r="AB64" i="16"/>
  <c r="AA64" i="16"/>
  <c r="AC64" i="16" s="1"/>
  <c r="Y64" i="16"/>
  <c r="AB63" i="16"/>
  <c r="AA63" i="16"/>
  <c r="AC63" i="16" s="1"/>
  <c r="Y63" i="16"/>
  <c r="AB62" i="16"/>
  <c r="AA62" i="16"/>
  <c r="AC62" i="16" s="1"/>
  <c r="Y62" i="16"/>
  <c r="Z61" i="16"/>
  <c r="AA61" i="16" s="1"/>
  <c r="AC61" i="16" s="1"/>
  <c r="Y61" i="16"/>
  <c r="AB60" i="16"/>
  <c r="AA60" i="16"/>
  <c r="AC60" i="16" s="1"/>
  <c r="Y60" i="16"/>
  <c r="AB59" i="16"/>
  <c r="AA59" i="16"/>
  <c r="AC59" i="16" s="1"/>
  <c r="Y59" i="16"/>
  <c r="AA58" i="16"/>
  <c r="AB58" i="16" s="1"/>
  <c r="Y58" i="16"/>
  <c r="AA57" i="16"/>
  <c r="AB57" i="16" s="1"/>
  <c r="Y57" i="16"/>
  <c r="AA56" i="16"/>
  <c r="AC56" i="16" s="1"/>
  <c r="Z56" i="16"/>
  <c r="AB56" i="16" s="1"/>
  <c r="Y56" i="16"/>
  <c r="AB55" i="16"/>
  <c r="AA55" i="16"/>
  <c r="AC55" i="16" s="1"/>
  <c r="Y55" i="16"/>
  <c r="Z54" i="16"/>
  <c r="AA54" i="16" s="1"/>
  <c r="AC54" i="16" s="1"/>
  <c r="Y54" i="16"/>
  <c r="AA53" i="16"/>
  <c r="AC53" i="16" s="1"/>
  <c r="Z53" i="16"/>
  <c r="AB53" i="16" s="1"/>
  <c r="Y53" i="16"/>
  <c r="Z52" i="16"/>
  <c r="AA52" i="16" s="1"/>
  <c r="AC52" i="16" s="1"/>
  <c r="Y52" i="16"/>
  <c r="AA51" i="16"/>
  <c r="AC51" i="16" s="1"/>
  <c r="Z51" i="16"/>
  <c r="AB51" i="16" s="1"/>
  <c r="Y51" i="16"/>
  <c r="Z50" i="16"/>
  <c r="AA50" i="16" s="1"/>
  <c r="AC50" i="16" s="1"/>
  <c r="Y50" i="16"/>
  <c r="AB49" i="16"/>
  <c r="AA49" i="16"/>
  <c r="AC49" i="16" s="1"/>
  <c r="Y49" i="16"/>
  <c r="AB48" i="16"/>
  <c r="AA48" i="16"/>
  <c r="AC48" i="16" s="1"/>
  <c r="Y48" i="16"/>
  <c r="Z47" i="16"/>
  <c r="Y47" i="16"/>
  <c r="AB46" i="16"/>
  <c r="AA46" i="16"/>
  <c r="AC46" i="16" s="1"/>
  <c r="Y46" i="16"/>
  <c r="Z45" i="16"/>
  <c r="AA45" i="16" s="1"/>
  <c r="AC45" i="16" s="1"/>
  <c r="Y45" i="16"/>
  <c r="AB44" i="16"/>
  <c r="AA44" i="16"/>
  <c r="AC44" i="16" s="1"/>
  <c r="Y44" i="16"/>
  <c r="Z43" i="16"/>
  <c r="Y43" i="16"/>
  <c r="Z42" i="16"/>
  <c r="AA42" i="16" s="1"/>
  <c r="AC42" i="16" s="1"/>
  <c r="Y42" i="16"/>
  <c r="AB41" i="16"/>
  <c r="AA41" i="16"/>
  <c r="AC41" i="16" s="1"/>
  <c r="Y41" i="16"/>
  <c r="AB40" i="16"/>
  <c r="AA40" i="16"/>
  <c r="AC40" i="16" s="1"/>
  <c r="Y40" i="16"/>
  <c r="AB39" i="16"/>
  <c r="AA39" i="16"/>
  <c r="AC39" i="16" s="1"/>
  <c r="Y39" i="16"/>
  <c r="AB38" i="16"/>
  <c r="AA38" i="16"/>
  <c r="AC38" i="16" s="1"/>
  <c r="Y38" i="16"/>
  <c r="AB37" i="16"/>
  <c r="AA37" i="16"/>
  <c r="AC37" i="16" s="1"/>
  <c r="Y37" i="16"/>
  <c r="AB36" i="16"/>
  <c r="AA36" i="16"/>
  <c r="AC36" i="16" s="1"/>
  <c r="Y36" i="16"/>
  <c r="Z35" i="16"/>
  <c r="Y35" i="16"/>
  <c r="AB34" i="16"/>
  <c r="AA34" i="16"/>
  <c r="AC34" i="16" s="1"/>
  <c r="Y34" i="16"/>
  <c r="AB33" i="16"/>
  <c r="AA33" i="16"/>
  <c r="AC33" i="16" s="1"/>
  <c r="Y33" i="16"/>
  <c r="AB32" i="16"/>
  <c r="AA32" i="16"/>
  <c r="AC32" i="16" s="1"/>
  <c r="Y32" i="16"/>
  <c r="AA31" i="16"/>
  <c r="AC31" i="16" s="1"/>
  <c r="Z31" i="16"/>
  <c r="AB31" i="16" s="1"/>
  <c r="Y31" i="16"/>
  <c r="AB30" i="16"/>
  <c r="AA30" i="16"/>
  <c r="AC30" i="16" s="1"/>
  <c r="Y30" i="16"/>
  <c r="AB29" i="16"/>
  <c r="AA29" i="16"/>
  <c r="AC29" i="16" s="1"/>
  <c r="Y29" i="16"/>
  <c r="AB28" i="16"/>
  <c r="AA28" i="16"/>
  <c r="AC28" i="16" s="1"/>
  <c r="Y28" i="16"/>
  <c r="AB27" i="16"/>
  <c r="AA27" i="16"/>
  <c r="AC27" i="16" s="1"/>
  <c r="Y27" i="16"/>
  <c r="AB26" i="16"/>
  <c r="AA26" i="16"/>
  <c r="AC26" i="16" s="1"/>
  <c r="Y26" i="16"/>
  <c r="Z25" i="16"/>
  <c r="Y25" i="16"/>
  <c r="AA24" i="16"/>
  <c r="AC24" i="16" s="1"/>
  <c r="Z24" i="16"/>
  <c r="AB24" i="16" s="1"/>
  <c r="Y24" i="16"/>
  <c r="AB23" i="16"/>
  <c r="AA23" i="16"/>
  <c r="AC23" i="16" s="1"/>
  <c r="Y23" i="16"/>
  <c r="AB22" i="16"/>
  <c r="AA22" i="16"/>
  <c r="AC22" i="16" s="1"/>
  <c r="Y22" i="16"/>
  <c r="AB21" i="16"/>
  <c r="AA21" i="16"/>
  <c r="AC21" i="16" s="1"/>
  <c r="Y21" i="16"/>
  <c r="AB20" i="16"/>
  <c r="AA20" i="16"/>
  <c r="AC20" i="16" s="1"/>
  <c r="Y20" i="16"/>
  <c r="Z19" i="16"/>
  <c r="Y19" i="16"/>
  <c r="AA18" i="16"/>
  <c r="AC18" i="16" s="1"/>
  <c r="Y18" i="16"/>
  <c r="AA17" i="16"/>
  <c r="AC17" i="16" s="1"/>
  <c r="Z17" i="16"/>
  <c r="AB17" i="16" s="1"/>
  <c r="Y17" i="16"/>
  <c r="AB16" i="16"/>
  <c r="AA16" i="16"/>
  <c r="AC16" i="16" s="1"/>
  <c r="Y16" i="16"/>
  <c r="AB15" i="16"/>
  <c r="AA15" i="16"/>
  <c r="AC15" i="16" s="1"/>
  <c r="Y15" i="16"/>
  <c r="AB14" i="16"/>
  <c r="AA14" i="16"/>
  <c r="AC14" i="16" s="1"/>
  <c r="Y14" i="16"/>
  <c r="AB13" i="16"/>
  <c r="AA13" i="16"/>
  <c r="AC13" i="16" s="1"/>
  <c r="Y13" i="16"/>
  <c r="AB12" i="16"/>
  <c r="AA12" i="16"/>
  <c r="AC12" i="16" s="1"/>
  <c r="Y12" i="16"/>
  <c r="AA11" i="16"/>
  <c r="Z11" i="16"/>
  <c r="AB11" i="16" s="1"/>
  <c r="Y11" i="16"/>
  <c r="AB10" i="16"/>
  <c r="AA10" i="16"/>
  <c r="AC10" i="16" s="1"/>
  <c r="Y10" i="16"/>
  <c r="AD9" i="16"/>
  <c r="AB9" i="16"/>
  <c r="AA9" i="16"/>
  <c r="AC9" i="16" s="1"/>
  <c r="Y9" i="16"/>
  <c r="AA8" i="16"/>
  <c r="Y8" i="16"/>
  <c r="AB7" i="16"/>
  <c r="AA7" i="16"/>
  <c r="AD7" i="16" s="1"/>
  <c r="Y7" i="16"/>
  <c r="Y4" i="19" l="1"/>
  <c r="W6" i="19"/>
  <c r="X6" i="19" s="1"/>
  <c r="Y6" i="19" s="1"/>
  <c r="Z6" i="19" s="1"/>
  <c r="U6" i="18"/>
  <c r="V6" i="18" s="1"/>
  <c r="U5" i="18"/>
  <c r="AF42" i="17"/>
  <c r="AC103" i="17"/>
  <c r="AF51" i="17"/>
  <c r="AF31" i="17"/>
  <c r="AF25" i="17"/>
  <c r="AF19" i="17"/>
  <c r="AA103" i="17"/>
  <c r="Q6" i="17"/>
  <c r="R6" i="17" s="1"/>
  <c r="Q5" i="17"/>
  <c r="AC8" i="16"/>
  <c r="AD8" i="16" s="1"/>
  <c r="AC11" i="16"/>
  <c r="AD11" i="16" s="1"/>
  <c r="AB8" i="16"/>
  <c r="AD10" i="16"/>
  <c r="AB18" i="16"/>
  <c r="AA19" i="16"/>
  <c r="AC19" i="16" s="1"/>
  <c r="AA25" i="16"/>
  <c r="AC25" i="16" s="1"/>
  <c r="AA35" i="16"/>
  <c r="AC35" i="16" s="1"/>
  <c r="AB42" i="16"/>
  <c r="AA43" i="16"/>
  <c r="AC43" i="16" s="1"/>
  <c r="AB45" i="16"/>
  <c r="AA47" i="16"/>
  <c r="AC47" i="16" s="1"/>
  <c r="AB50" i="16"/>
  <c r="AB52" i="16"/>
  <c r="AB54" i="16"/>
  <c r="AC57" i="16"/>
  <c r="AC58" i="16"/>
  <c r="AB61" i="16"/>
  <c r="AA68" i="16"/>
  <c r="AC68" i="16" s="1"/>
  <c r="AC70" i="16"/>
  <c r="AC71" i="16"/>
  <c r="AC72" i="16"/>
  <c r="AB73" i="16"/>
  <c r="AB81" i="16"/>
  <c r="AC87" i="16"/>
  <c r="AC89" i="16"/>
  <c r="AB90" i="16"/>
  <c r="AA6" i="19" l="1"/>
  <c r="AA5" i="19"/>
  <c r="Y4" i="18"/>
  <c r="W6" i="18"/>
  <c r="X6" i="18" s="1"/>
  <c r="Y6" i="18" s="1"/>
  <c r="Z6" i="18" s="1"/>
  <c r="AF103" i="17"/>
  <c r="AD103" i="17"/>
  <c r="AB103" i="17"/>
  <c r="S5" i="17"/>
  <c r="S6" i="17"/>
  <c r="T6" i="17" s="1"/>
  <c r="AB68" i="16"/>
  <c r="AB43" i="16"/>
  <c r="AB19" i="16"/>
  <c r="AB47" i="16"/>
  <c r="AB35" i="16"/>
  <c r="AB25" i="16"/>
  <c r="AB6" i="19" l="1"/>
  <c r="AC6" i="19" s="1"/>
  <c r="AF5" i="19"/>
  <c r="AB5" i="19"/>
  <c r="AA6" i="18"/>
  <c r="AA5" i="18"/>
  <c r="U6" i="17"/>
  <c r="V6" i="17" s="1"/>
  <c r="U5" i="17"/>
  <c r="AE103" i="16"/>
  <c r="X103" i="16"/>
  <c r="W103" i="16"/>
  <c r="T103" i="16"/>
  <c r="U103" i="16" s="1"/>
  <c r="P103" i="16"/>
  <c r="Q103" i="16" s="1"/>
  <c r="O103" i="16"/>
  <c r="M103" i="16"/>
  <c r="L103" i="16"/>
  <c r="K103" i="16"/>
  <c r="N103" i="16" s="1"/>
  <c r="H103" i="16"/>
  <c r="Y103" i="16" s="1"/>
  <c r="U102" i="16"/>
  <c r="S102" i="16"/>
  <c r="R102" i="16"/>
  <c r="Q102" i="16"/>
  <c r="N102" i="16"/>
  <c r="AF101" i="16"/>
  <c r="U101" i="16"/>
  <c r="R101" i="16"/>
  <c r="S101" i="16" s="1"/>
  <c r="Q101" i="16"/>
  <c r="N101" i="16"/>
  <c r="AF100" i="16"/>
  <c r="U100" i="16"/>
  <c r="S100" i="16"/>
  <c r="R100" i="16"/>
  <c r="Q100" i="16"/>
  <c r="N100" i="16"/>
  <c r="AF99" i="16"/>
  <c r="R99" i="16"/>
  <c r="N99" i="16"/>
  <c r="AF98" i="16"/>
  <c r="U98" i="16"/>
  <c r="R98" i="16"/>
  <c r="S98" i="16" s="1"/>
  <c r="Q98" i="16"/>
  <c r="N98" i="16"/>
  <c r="AF97" i="16"/>
  <c r="U97" i="16"/>
  <c r="S97" i="16"/>
  <c r="R97" i="16"/>
  <c r="Q97" i="16"/>
  <c r="N97" i="16"/>
  <c r="AF96" i="16"/>
  <c r="U96" i="16"/>
  <c r="R96" i="16"/>
  <c r="S96" i="16" s="1"/>
  <c r="Q96" i="16"/>
  <c r="N96" i="16"/>
  <c r="AF95" i="16"/>
  <c r="R95" i="16"/>
  <c r="N95" i="16"/>
  <c r="AF94" i="16"/>
  <c r="U94" i="16"/>
  <c r="S94" i="16"/>
  <c r="R94" i="16"/>
  <c r="Q94" i="16"/>
  <c r="N94" i="16"/>
  <c r="AF93" i="16"/>
  <c r="R93" i="16"/>
  <c r="N93" i="16"/>
  <c r="AF92" i="16"/>
  <c r="U92" i="16"/>
  <c r="R92" i="16"/>
  <c r="S92" i="16" s="1"/>
  <c r="Q92" i="16"/>
  <c r="N92" i="16"/>
  <c r="AF91" i="16"/>
  <c r="R91" i="16"/>
  <c r="N91" i="16"/>
  <c r="U90" i="16"/>
  <c r="R90" i="16"/>
  <c r="S90" i="16" s="1"/>
  <c r="Q90" i="16"/>
  <c r="N90" i="16"/>
  <c r="AF89" i="16"/>
  <c r="U89" i="16"/>
  <c r="S89" i="16"/>
  <c r="R89" i="16"/>
  <c r="Q89" i="16"/>
  <c r="N89" i="16"/>
  <c r="AF88" i="16"/>
  <c r="U88" i="16"/>
  <c r="R88" i="16"/>
  <c r="S88" i="16" s="1"/>
  <c r="Q88" i="16"/>
  <c r="N88" i="16"/>
  <c r="AF87" i="16"/>
  <c r="U87" i="16"/>
  <c r="S87" i="16"/>
  <c r="R87" i="16"/>
  <c r="Q87" i="16"/>
  <c r="N87" i="16"/>
  <c r="AF86" i="16"/>
  <c r="R86" i="16"/>
  <c r="N86" i="16"/>
  <c r="AF85" i="16"/>
  <c r="R85" i="16"/>
  <c r="N85" i="16"/>
  <c r="AF84" i="16"/>
  <c r="U84" i="16"/>
  <c r="S84" i="16"/>
  <c r="R84" i="16"/>
  <c r="Q84" i="16"/>
  <c r="N84" i="16"/>
  <c r="AF83" i="16"/>
  <c r="U83" i="16"/>
  <c r="R83" i="16"/>
  <c r="S83" i="16" s="1"/>
  <c r="Q83" i="16"/>
  <c r="N83" i="16"/>
  <c r="AF82" i="16"/>
  <c r="U82" i="16"/>
  <c r="S82" i="16"/>
  <c r="R82" i="16"/>
  <c r="Q82" i="16"/>
  <c r="N82" i="16"/>
  <c r="AF81" i="16"/>
  <c r="U81" i="16"/>
  <c r="S81" i="16"/>
  <c r="R81" i="16"/>
  <c r="Q81" i="16"/>
  <c r="N81" i="16"/>
  <c r="AF80" i="16"/>
  <c r="R80" i="16"/>
  <c r="N80" i="16"/>
  <c r="AF79" i="16"/>
  <c r="R79" i="16"/>
  <c r="AF78" i="16"/>
  <c r="U78" i="16"/>
  <c r="S78" i="16"/>
  <c r="R78" i="16"/>
  <c r="Q78" i="16"/>
  <c r="N78" i="16"/>
  <c r="AF77" i="16"/>
  <c r="R77" i="16"/>
  <c r="N77" i="16"/>
  <c r="AF76" i="16"/>
  <c r="R76" i="16"/>
  <c r="N76" i="16"/>
  <c r="AF75" i="16"/>
  <c r="U75" i="16"/>
  <c r="S75" i="16"/>
  <c r="R75" i="16"/>
  <c r="Q75" i="16"/>
  <c r="N75" i="16"/>
  <c r="AF74" i="16"/>
  <c r="U74" i="16"/>
  <c r="R74" i="16"/>
  <c r="S74" i="16" s="1"/>
  <c r="Q74" i="16"/>
  <c r="N74" i="16"/>
  <c r="U73" i="16"/>
  <c r="R73" i="16"/>
  <c r="S73" i="16" s="1"/>
  <c r="Q73" i="16"/>
  <c r="N73" i="16"/>
  <c r="AF72" i="16"/>
  <c r="U72" i="16"/>
  <c r="S72" i="16"/>
  <c r="R72" i="16"/>
  <c r="Q72" i="16"/>
  <c r="N72" i="16"/>
  <c r="AF71" i="16"/>
  <c r="U71" i="16"/>
  <c r="R71" i="16"/>
  <c r="S71" i="16" s="1"/>
  <c r="Q71" i="16"/>
  <c r="N71" i="16"/>
  <c r="AF70" i="16"/>
  <c r="U70" i="16"/>
  <c r="S70" i="16"/>
  <c r="R70" i="16"/>
  <c r="Q70" i="16"/>
  <c r="N70" i="16"/>
  <c r="AF69" i="16"/>
  <c r="R69" i="16"/>
  <c r="N69" i="16"/>
  <c r="U68" i="16"/>
  <c r="S68" i="16"/>
  <c r="R68" i="16"/>
  <c r="Q68" i="16"/>
  <c r="N68" i="16"/>
  <c r="AF67" i="16"/>
  <c r="U67" i="16"/>
  <c r="R67" i="16"/>
  <c r="S67" i="16" s="1"/>
  <c r="Q67" i="16"/>
  <c r="N67" i="16"/>
  <c r="AF66" i="16"/>
  <c r="U66" i="16"/>
  <c r="S66" i="16"/>
  <c r="R66" i="16"/>
  <c r="Q66" i="16"/>
  <c r="N66" i="16"/>
  <c r="U65" i="16"/>
  <c r="R65" i="16"/>
  <c r="S65" i="16" s="1"/>
  <c r="Q65" i="16"/>
  <c r="N65" i="16"/>
  <c r="U64" i="16"/>
  <c r="R64" i="16"/>
  <c r="S64" i="16" s="1"/>
  <c r="Q64" i="16"/>
  <c r="N64" i="16"/>
  <c r="AF63" i="16"/>
  <c r="R63" i="16"/>
  <c r="N63" i="16"/>
  <c r="AF62" i="16"/>
  <c r="R62" i="16"/>
  <c r="U61" i="16"/>
  <c r="S61" i="16"/>
  <c r="R61" i="16"/>
  <c r="Q61" i="16"/>
  <c r="N61" i="16"/>
  <c r="U60" i="16"/>
  <c r="R60" i="16"/>
  <c r="S60" i="16" s="1"/>
  <c r="Q60" i="16"/>
  <c r="N60" i="16"/>
  <c r="AF59" i="16"/>
  <c r="U59" i="16"/>
  <c r="S59" i="16"/>
  <c r="R59" i="16"/>
  <c r="Q59" i="16"/>
  <c r="N59" i="16"/>
  <c r="U58" i="16"/>
  <c r="R58" i="16"/>
  <c r="S58" i="16" s="1"/>
  <c r="Q58" i="16"/>
  <c r="N58" i="16"/>
  <c r="AF57" i="16"/>
  <c r="U57" i="16"/>
  <c r="S57" i="16"/>
  <c r="R57" i="16"/>
  <c r="Q57" i="16"/>
  <c r="N57" i="16"/>
  <c r="U56" i="16"/>
  <c r="S56" i="16"/>
  <c r="R56" i="16"/>
  <c r="Q56" i="16"/>
  <c r="N56" i="16"/>
  <c r="U55" i="16"/>
  <c r="R55" i="16"/>
  <c r="S55" i="16" s="1"/>
  <c r="Q55" i="16"/>
  <c r="N55" i="16"/>
  <c r="U54" i="16"/>
  <c r="R54" i="16"/>
  <c r="S54" i="16" s="1"/>
  <c r="Q54" i="16"/>
  <c r="N54" i="16"/>
  <c r="U53" i="16"/>
  <c r="R53" i="16"/>
  <c r="S53" i="16" s="1"/>
  <c r="Q53" i="16"/>
  <c r="N53" i="16"/>
  <c r="U52" i="16"/>
  <c r="R52" i="16"/>
  <c r="S52" i="16" s="1"/>
  <c r="Q52" i="16"/>
  <c r="N52" i="16"/>
  <c r="U51" i="16"/>
  <c r="R51" i="16"/>
  <c r="S51" i="16" s="1"/>
  <c r="Q51" i="16"/>
  <c r="N51" i="16"/>
  <c r="U50" i="16"/>
  <c r="R50" i="16"/>
  <c r="S50" i="16" s="1"/>
  <c r="Q50" i="16"/>
  <c r="N50" i="16"/>
  <c r="AF49" i="16"/>
  <c r="R49" i="16"/>
  <c r="N49" i="16"/>
  <c r="AF48" i="16"/>
  <c r="U48" i="16"/>
  <c r="S48" i="16"/>
  <c r="R48" i="16"/>
  <c r="Q48" i="16"/>
  <c r="N48" i="16"/>
  <c r="U47" i="16"/>
  <c r="S47" i="16"/>
  <c r="R47" i="16"/>
  <c r="Q47" i="16"/>
  <c r="N47" i="16"/>
  <c r="R46" i="16"/>
  <c r="N46" i="16"/>
  <c r="U45" i="16"/>
  <c r="S45" i="16"/>
  <c r="R45" i="16"/>
  <c r="Q45" i="16"/>
  <c r="N45" i="16"/>
  <c r="R44" i="16"/>
  <c r="N44" i="16"/>
  <c r="U43" i="16"/>
  <c r="S43" i="16"/>
  <c r="R43" i="16"/>
  <c r="Q43" i="16"/>
  <c r="N43" i="16"/>
  <c r="U42" i="16"/>
  <c r="S42" i="16"/>
  <c r="R42" i="16"/>
  <c r="Q42" i="16"/>
  <c r="N42" i="16"/>
  <c r="R41" i="16"/>
  <c r="N41" i="16"/>
  <c r="U40" i="16"/>
  <c r="R40" i="16"/>
  <c r="S40" i="16" s="1"/>
  <c r="Q40" i="16"/>
  <c r="N40" i="16"/>
  <c r="AF39" i="16"/>
  <c r="R39" i="16"/>
  <c r="N39" i="16"/>
  <c r="AF38" i="16"/>
  <c r="U38" i="16"/>
  <c r="S38" i="16"/>
  <c r="R38" i="16"/>
  <c r="Q38" i="16"/>
  <c r="N38" i="16"/>
  <c r="AF37" i="16"/>
  <c r="U37" i="16"/>
  <c r="R37" i="16"/>
  <c r="S37" i="16" s="1"/>
  <c r="Q37" i="16"/>
  <c r="N37" i="16"/>
  <c r="AF36" i="16"/>
  <c r="U36" i="16"/>
  <c r="S36" i="16"/>
  <c r="R36" i="16"/>
  <c r="Q36" i="16"/>
  <c r="N36" i="16"/>
  <c r="U35" i="16"/>
  <c r="S35" i="16"/>
  <c r="R35" i="16"/>
  <c r="Q35" i="16"/>
  <c r="N35" i="16"/>
  <c r="AF34" i="16"/>
  <c r="U34" i="16"/>
  <c r="R34" i="16"/>
  <c r="S34" i="16" s="1"/>
  <c r="Q34" i="16"/>
  <c r="N34" i="16"/>
  <c r="AF33" i="16"/>
  <c r="U33" i="16"/>
  <c r="S33" i="16"/>
  <c r="R33" i="16"/>
  <c r="Q33" i="16"/>
  <c r="N33" i="16"/>
  <c r="AF32" i="16"/>
  <c r="U32" i="16"/>
  <c r="R32" i="16"/>
  <c r="S32" i="16" s="1"/>
  <c r="Q32" i="16"/>
  <c r="N32" i="16"/>
  <c r="U31" i="16"/>
  <c r="R31" i="16"/>
  <c r="S31" i="16" s="1"/>
  <c r="Q31" i="16"/>
  <c r="N31" i="16"/>
  <c r="AF30" i="16"/>
  <c r="R30" i="16"/>
  <c r="U29" i="16"/>
  <c r="R29" i="16"/>
  <c r="S29" i="16" s="1"/>
  <c r="Q29" i="16"/>
  <c r="N29" i="16"/>
  <c r="AF28" i="16"/>
  <c r="R28" i="16"/>
  <c r="N28" i="16"/>
  <c r="AF27" i="16"/>
  <c r="U27" i="16"/>
  <c r="S27" i="16"/>
  <c r="R27" i="16"/>
  <c r="Q27" i="16"/>
  <c r="N27" i="16"/>
  <c r="U26" i="16"/>
  <c r="R26" i="16"/>
  <c r="S26" i="16" s="1"/>
  <c r="Q26" i="16"/>
  <c r="N26" i="16"/>
  <c r="U25" i="16"/>
  <c r="R25" i="16"/>
  <c r="S25" i="16" s="1"/>
  <c r="Q25" i="16"/>
  <c r="N25" i="16"/>
  <c r="U24" i="16"/>
  <c r="R24" i="16"/>
  <c r="S24" i="16" s="1"/>
  <c r="Q24" i="16"/>
  <c r="N24" i="16"/>
  <c r="AF23" i="16"/>
  <c r="R23" i="16"/>
  <c r="N23" i="16"/>
  <c r="AF22" i="16"/>
  <c r="U22" i="16"/>
  <c r="S22" i="16"/>
  <c r="R22" i="16"/>
  <c r="Q22" i="16"/>
  <c r="N22" i="16"/>
  <c r="U21" i="16"/>
  <c r="R21" i="16"/>
  <c r="S21" i="16" s="1"/>
  <c r="Q21" i="16"/>
  <c r="N21" i="16"/>
  <c r="AF20" i="16"/>
  <c r="R20" i="16"/>
  <c r="N20" i="16"/>
  <c r="U19" i="16"/>
  <c r="R19" i="16"/>
  <c r="S19" i="16" s="1"/>
  <c r="Q19" i="16"/>
  <c r="N19" i="16"/>
  <c r="AF18" i="16"/>
  <c r="U18" i="16"/>
  <c r="S18" i="16"/>
  <c r="R18" i="16"/>
  <c r="Q18" i="16"/>
  <c r="N18" i="16"/>
  <c r="U17" i="16"/>
  <c r="S17" i="16"/>
  <c r="R17" i="16"/>
  <c r="Q17" i="16"/>
  <c r="N17" i="16"/>
  <c r="U16" i="16"/>
  <c r="R16" i="16"/>
  <c r="S16" i="16" s="1"/>
  <c r="Q16" i="16"/>
  <c r="N16" i="16"/>
  <c r="AF15" i="16"/>
  <c r="U15" i="16"/>
  <c r="S15" i="16"/>
  <c r="R15" i="16"/>
  <c r="Q15" i="16"/>
  <c r="N15" i="16"/>
  <c r="R14" i="16"/>
  <c r="AF13" i="16"/>
  <c r="U13" i="16"/>
  <c r="S13" i="16"/>
  <c r="R13" i="16"/>
  <c r="Q13" i="16"/>
  <c r="N13" i="16"/>
  <c r="U12" i="16"/>
  <c r="R12" i="16"/>
  <c r="S12" i="16" s="1"/>
  <c r="Q12" i="16"/>
  <c r="N12" i="16"/>
  <c r="Z103" i="16"/>
  <c r="U11" i="16"/>
  <c r="R11" i="16"/>
  <c r="S11" i="16" s="1"/>
  <c r="Q11" i="16"/>
  <c r="N11" i="16"/>
  <c r="AF10" i="16"/>
  <c r="U10" i="16"/>
  <c r="S10" i="16"/>
  <c r="R10" i="16"/>
  <c r="Q10" i="16"/>
  <c r="N10" i="16"/>
  <c r="U9" i="16"/>
  <c r="R9" i="16"/>
  <c r="S9" i="16" s="1"/>
  <c r="Q9" i="16"/>
  <c r="N9" i="16"/>
  <c r="AF8" i="16"/>
  <c r="U8" i="16"/>
  <c r="S8" i="16"/>
  <c r="R8" i="16"/>
  <c r="Q8" i="16"/>
  <c r="N8" i="16"/>
  <c r="AF7" i="16"/>
  <c r="N7" i="16"/>
  <c r="B6" i="16"/>
  <c r="C6" i="16" s="1"/>
  <c r="D6" i="16" s="1"/>
  <c r="E6" i="16" s="1"/>
  <c r="F6" i="16" s="1"/>
  <c r="G6" i="16" s="1"/>
  <c r="H6" i="16" s="1"/>
  <c r="I6" i="16" s="1"/>
  <c r="J6" i="16" s="1"/>
  <c r="K6" i="16" s="1"/>
  <c r="AD6" i="19" l="1"/>
  <c r="AD5" i="19"/>
  <c r="AB6" i="18"/>
  <c r="AC6" i="18" s="1"/>
  <c r="AB5" i="18"/>
  <c r="AF5" i="18"/>
  <c r="Y4" i="17"/>
  <c r="W6" i="17"/>
  <c r="X6" i="17" s="1"/>
  <c r="Y6" i="17" s="1"/>
  <c r="Z6" i="17" s="1"/>
  <c r="AF19" i="16"/>
  <c r="N4" i="16"/>
  <c r="L6" i="16"/>
  <c r="M6" i="16" s="1"/>
  <c r="N6" i="16" s="1"/>
  <c r="O6" i="16" s="1"/>
  <c r="P6" i="16" s="1"/>
  <c r="AF24" i="16"/>
  <c r="AF25" i="16"/>
  <c r="AF12" i="16"/>
  <c r="AF14" i="16"/>
  <c r="AF16" i="16"/>
  <c r="AF17" i="16"/>
  <c r="AF21" i="16"/>
  <c r="AF26" i="16"/>
  <c r="AF29" i="16"/>
  <c r="AF35" i="16"/>
  <c r="AF50" i="16"/>
  <c r="AF51" i="16"/>
  <c r="AF52" i="16"/>
  <c r="AF53" i="16"/>
  <c r="AF54" i="16"/>
  <c r="AF9" i="16"/>
  <c r="R103" i="16"/>
  <c r="S103" i="16" s="1"/>
  <c r="AF31" i="16"/>
  <c r="AF40" i="16"/>
  <c r="AF41" i="16"/>
  <c r="AF42" i="16"/>
  <c r="AF43" i="16"/>
  <c r="AF44" i="16"/>
  <c r="AF45" i="16"/>
  <c r="AF46" i="16"/>
  <c r="AF47" i="16"/>
  <c r="AF55" i="16"/>
  <c r="AF56" i="16"/>
  <c r="AF58" i="16"/>
  <c r="AF60" i="16"/>
  <c r="AF61" i="16"/>
  <c r="AF64" i="16"/>
  <c r="AF65" i="16"/>
  <c r="AF68" i="16"/>
  <c r="AF102" i="16"/>
  <c r="AD102" i="15"/>
  <c r="AD101" i="15"/>
  <c r="AD100" i="15"/>
  <c r="AD99" i="15"/>
  <c r="AD98" i="15"/>
  <c r="AD97" i="15"/>
  <c r="AD96" i="15"/>
  <c r="AD95" i="15"/>
  <c r="AD94" i="15"/>
  <c r="AD93" i="15"/>
  <c r="AD92" i="15"/>
  <c r="AD91" i="15"/>
  <c r="AD90" i="15"/>
  <c r="AD89" i="15"/>
  <c r="AD88" i="15"/>
  <c r="AD87" i="15"/>
  <c r="AD86" i="15"/>
  <c r="AD85" i="15"/>
  <c r="AD84" i="15"/>
  <c r="AD83" i="15"/>
  <c r="AD82" i="15"/>
  <c r="AD81" i="15"/>
  <c r="AD80" i="15"/>
  <c r="AD79" i="15"/>
  <c r="AD78" i="15"/>
  <c r="AD77" i="15"/>
  <c r="AD76" i="15"/>
  <c r="AD75" i="15"/>
  <c r="AD74" i="15"/>
  <c r="AD73" i="15"/>
  <c r="AD72" i="15"/>
  <c r="AD71" i="15"/>
  <c r="AD70" i="15"/>
  <c r="AD69" i="15"/>
  <c r="AD68" i="15"/>
  <c r="AD67" i="15"/>
  <c r="AD66" i="15"/>
  <c r="AD65" i="15"/>
  <c r="AD64" i="15"/>
  <c r="AD63" i="15"/>
  <c r="AD62" i="15"/>
  <c r="AD61" i="15"/>
  <c r="AD60" i="15"/>
  <c r="AD59" i="15"/>
  <c r="AD58" i="15"/>
  <c r="AD57" i="15"/>
  <c r="AD56" i="15"/>
  <c r="AD55" i="15"/>
  <c r="AD54" i="15"/>
  <c r="AD53" i="15"/>
  <c r="AD52" i="15"/>
  <c r="AD51" i="15"/>
  <c r="AD50" i="15"/>
  <c r="AD49" i="15"/>
  <c r="AD48" i="15"/>
  <c r="AD47" i="15"/>
  <c r="AD46" i="15"/>
  <c r="AD45" i="15"/>
  <c r="AD44" i="15"/>
  <c r="AD43" i="15"/>
  <c r="AD42" i="15"/>
  <c r="AD41" i="15"/>
  <c r="AD40" i="15"/>
  <c r="AD39" i="15"/>
  <c r="AD38" i="15"/>
  <c r="AD37" i="15"/>
  <c r="AD36" i="15"/>
  <c r="AD35" i="15"/>
  <c r="AD34" i="15"/>
  <c r="AD33" i="15"/>
  <c r="AD32" i="15"/>
  <c r="AD31" i="15"/>
  <c r="AD30" i="15"/>
  <c r="AD29" i="15"/>
  <c r="AD28" i="15"/>
  <c r="AD27" i="15"/>
  <c r="AD26" i="15"/>
  <c r="AD25" i="15"/>
  <c r="AD24" i="15"/>
  <c r="AD23" i="15"/>
  <c r="AD22" i="15"/>
  <c r="AD21" i="15"/>
  <c r="AD20" i="15"/>
  <c r="AD19" i="15"/>
  <c r="AD18" i="15"/>
  <c r="AD17" i="15"/>
  <c r="AD16" i="15"/>
  <c r="AD15" i="15"/>
  <c r="AD14" i="15"/>
  <c r="AD13" i="15"/>
  <c r="AD12" i="15"/>
  <c r="AD11" i="15"/>
  <c r="AD10" i="15"/>
  <c r="AD9" i="15"/>
  <c r="AD8" i="15"/>
  <c r="AC102" i="15"/>
  <c r="AB102" i="15"/>
  <c r="AA102" i="15"/>
  <c r="Y102" i="15"/>
  <c r="AC101" i="15"/>
  <c r="AB101" i="15"/>
  <c r="AA101" i="15"/>
  <c r="Y101" i="15"/>
  <c r="AC100" i="15"/>
  <c r="AB100" i="15"/>
  <c r="AA100" i="15"/>
  <c r="Y100" i="15"/>
  <c r="AC99" i="15"/>
  <c r="AB99" i="15"/>
  <c r="AA99" i="15"/>
  <c r="Y99" i="15"/>
  <c r="AC98" i="15"/>
  <c r="AB98" i="15"/>
  <c r="AA98" i="15"/>
  <c r="Y98" i="15"/>
  <c r="AC97" i="15"/>
  <c r="AB97" i="15"/>
  <c r="AA97" i="15"/>
  <c r="Y97" i="15"/>
  <c r="AC96" i="15"/>
  <c r="AB96" i="15"/>
  <c r="AA96" i="15"/>
  <c r="Y96" i="15"/>
  <c r="AC95" i="15"/>
  <c r="AB95" i="15"/>
  <c r="AA95" i="15"/>
  <c r="Y95" i="15"/>
  <c r="AC94" i="15"/>
  <c r="AB94" i="15"/>
  <c r="AA94" i="15"/>
  <c r="Y94" i="15"/>
  <c r="AC93" i="15"/>
  <c r="AB93" i="15"/>
  <c r="AA93" i="15"/>
  <c r="Y93" i="15"/>
  <c r="AC92" i="15"/>
  <c r="AB92" i="15"/>
  <c r="AA92" i="15"/>
  <c r="Y92" i="15"/>
  <c r="AC91" i="15"/>
  <c r="AB91" i="15"/>
  <c r="AA91" i="15"/>
  <c r="Y91" i="15"/>
  <c r="AA90" i="15"/>
  <c r="AC90" i="15" s="1"/>
  <c r="Z90" i="15"/>
  <c r="Y90" i="15"/>
  <c r="AC89" i="15"/>
  <c r="AB89" i="15"/>
  <c r="AA89" i="15"/>
  <c r="Y89" i="15"/>
  <c r="AC88" i="15"/>
  <c r="AB88" i="15"/>
  <c r="AA88" i="15"/>
  <c r="Y88" i="15"/>
  <c r="AC87" i="15"/>
  <c r="AB87" i="15"/>
  <c r="AA87" i="15"/>
  <c r="Y87" i="15"/>
  <c r="AC86" i="15"/>
  <c r="AB86" i="15"/>
  <c r="AA86" i="15"/>
  <c r="Y86" i="15"/>
  <c r="AC85" i="15"/>
  <c r="AB85" i="15"/>
  <c r="AA85" i="15"/>
  <c r="Y85" i="15"/>
  <c r="AC84" i="15"/>
  <c r="AB84" i="15"/>
  <c r="AA84" i="15"/>
  <c r="Z84" i="15"/>
  <c r="Y84" i="15"/>
  <c r="AC83" i="15"/>
  <c r="AB83" i="15"/>
  <c r="AA83" i="15"/>
  <c r="Y83" i="15"/>
  <c r="AC82" i="15"/>
  <c r="AB82" i="15"/>
  <c r="AA82" i="15"/>
  <c r="Y82" i="15"/>
  <c r="AA81" i="15"/>
  <c r="AC81" i="15" s="1"/>
  <c r="Z81" i="15"/>
  <c r="Y81" i="15"/>
  <c r="AC80" i="15"/>
  <c r="AB80" i="15"/>
  <c r="AA80" i="15"/>
  <c r="Y80" i="15"/>
  <c r="AC79" i="15"/>
  <c r="AB79" i="15"/>
  <c r="AA79" i="15"/>
  <c r="Y79" i="15"/>
  <c r="AC78" i="15"/>
  <c r="AB78" i="15"/>
  <c r="AA78" i="15"/>
  <c r="Y78" i="15"/>
  <c r="AC77" i="15"/>
  <c r="AB77" i="15"/>
  <c r="AA77" i="15"/>
  <c r="Y77" i="15"/>
  <c r="AC76" i="15"/>
  <c r="AB76" i="15"/>
  <c r="AA76" i="15"/>
  <c r="Z76" i="15"/>
  <c r="Y76" i="15"/>
  <c r="AC75" i="15"/>
  <c r="AB75" i="15"/>
  <c r="AA75" i="15"/>
  <c r="Y75" i="15"/>
  <c r="AC74" i="15"/>
  <c r="AB74" i="15"/>
  <c r="AA74" i="15"/>
  <c r="Y74" i="15"/>
  <c r="AA73" i="15"/>
  <c r="AC73" i="15" s="1"/>
  <c r="Z73" i="15"/>
  <c r="Y73" i="15"/>
  <c r="AC72" i="15"/>
  <c r="AB72" i="15"/>
  <c r="AA72" i="15"/>
  <c r="Y72" i="15"/>
  <c r="AC71" i="15"/>
  <c r="AB71" i="15"/>
  <c r="AA71" i="15"/>
  <c r="Y71" i="15"/>
  <c r="AC70" i="15"/>
  <c r="AB70" i="15"/>
  <c r="AA70" i="15"/>
  <c r="Y70" i="15"/>
  <c r="AC69" i="15"/>
  <c r="AB69" i="15"/>
  <c r="AA69" i="15"/>
  <c r="Y69" i="15"/>
  <c r="AC68" i="15"/>
  <c r="AB68" i="15"/>
  <c r="AA68" i="15"/>
  <c r="Z68" i="15"/>
  <c r="Y68" i="15"/>
  <c r="AC67" i="15"/>
  <c r="AB67" i="15"/>
  <c r="AA67" i="15"/>
  <c r="Y67" i="15"/>
  <c r="AC66" i="15"/>
  <c r="AB66" i="15"/>
  <c r="AA66" i="15"/>
  <c r="Y66" i="15"/>
  <c r="AC65" i="15"/>
  <c r="AB65" i="15"/>
  <c r="AA65" i="15"/>
  <c r="Y65" i="15"/>
  <c r="AC64" i="15"/>
  <c r="AB64" i="15"/>
  <c r="AA64" i="15"/>
  <c r="Y64" i="15"/>
  <c r="AC63" i="15"/>
  <c r="AB63" i="15"/>
  <c r="AA63" i="15"/>
  <c r="Y63" i="15"/>
  <c r="AC62" i="15"/>
  <c r="AB62" i="15"/>
  <c r="AA62" i="15"/>
  <c r="Y62" i="15"/>
  <c r="AA61" i="15"/>
  <c r="AC61" i="15" s="1"/>
  <c r="Z61" i="15"/>
  <c r="Y61" i="15"/>
  <c r="AC60" i="15"/>
  <c r="AB60" i="15"/>
  <c r="AA60" i="15"/>
  <c r="Y60" i="15"/>
  <c r="AC59" i="15"/>
  <c r="AB59" i="15"/>
  <c r="AA59" i="15"/>
  <c r="Y59" i="15"/>
  <c r="AC58" i="15"/>
  <c r="AB58" i="15"/>
  <c r="AA58" i="15"/>
  <c r="Y58" i="15"/>
  <c r="AC57" i="15"/>
  <c r="AB57" i="15"/>
  <c r="AA57" i="15"/>
  <c r="Y57" i="15"/>
  <c r="AC56" i="15"/>
  <c r="AB56" i="15"/>
  <c r="AA56" i="15"/>
  <c r="Z56" i="15"/>
  <c r="Y56" i="15"/>
  <c r="AC55" i="15"/>
  <c r="AB55" i="15"/>
  <c r="AA55" i="15"/>
  <c r="Y55" i="15"/>
  <c r="AA54" i="15"/>
  <c r="AC54" i="15" s="1"/>
  <c r="Z54" i="15"/>
  <c r="Y54" i="15"/>
  <c r="AC53" i="15"/>
  <c r="AB53" i="15"/>
  <c r="AA53" i="15"/>
  <c r="Z53" i="15"/>
  <c r="Y53" i="15"/>
  <c r="AA52" i="15"/>
  <c r="AC52" i="15" s="1"/>
  <c r="Z52" i="15"/>
  <c r="Y52" i="15"/>
  <c r="AC51" i="15"/>
  <c r="AB51" i="15"/>
  <c r="AA51" i="15"/>
  <c r="Z51" i="15"/>
  <c r="Y51" i="15"/>
  <c r="AA50" i="15"/>
  <c r="AC50" i="15" s="1"/>
  <c r="Z50" i="15"/>
  <c r="Y50" i="15"/>
  <c r="AC49" i="15"/>
  <c r="AB49" i="15"/>
  <c r="AA49" i="15"/>
  <c r="Y49" i="15"/>
  <c r="AC48" i="15"/>
  <c r="AB48" i="15"/>
  <c r="AA48" i="15"/>
  <c r="Y48" i="15"/>
  <c r="AC47" i="15"/>
  <c r="AB47" i="15"/>
  <c r="AA47" i="15"/>
  <c r="Z47" i="15"/>
  <c r="Y47" i="15"/>
  <c r="AC46" i="15"/>
  <c r="AB46" i="15"/>
  <c r="AA46" i="15"/>
  <c r="Y46" i="15"/>
  <c r="AA45" i="15"/>
  <c r="AC45" i="15" s="1"/>
  <c r="Z45" i="15"/>
  <c r="Y45" i="15"/>
  <c r="AC44" i="15"/>
  <c r="AB44" i="15"/>
  <c r="AA44" i="15"/>
  <c r="Y44" i="15"/>
  <c r="AC43" i="15"/>
  <c r="AB43" i="15"/>
  <c r="AA43" i="15"/>
  <c r="Z43" i="15"/>
  <c r="Y43" i="15"/>
  <c r="AA42" i="15"/>
  <c r="AC42" i="15" s="1"/>
  <c r="Z42" i="15"/>
  <c r="Y42" i="15"/>
  <c r="AC41" i="15"/>
  <c r="AB41" i="15"/>
  <c r="AA41" i="15"/>
  <c r="Y41" i="15"/>
  <c r="AC40" i="15"/>
  <c r="AB40" i="15"/>
  <c r="AA40" i="15"/>
  <c r="Y40" i="15"/>
  <c r="AC39" i="15"/>
  <c r="AB39" i="15"/>
  <c r="AA39" i="15"/>
  <c r="Y39" i="15"/>
  <c r="AC38" i="15"/>
  <c r="AB38" i="15"/>
  <c r="AA38" i="15"/>
  <c r="Y38" i="15"/>
  <c r="AC37" i="15"/>
  <c r="AB37" i="15"/>
  <c r="AA37" i="15"/>
  <c r="Y37" i="15"/>
  <c r="AC36" i="15"/>
  <c r="AB36" i="15"/>
  <c r="AA36" i="15"/>
  <c r="Y36" i="15"/>
  <c r="AC35" i="15"/>
  <c r="AB35" i="15"/>
  <c r="AA35" i="15"/>
  <c r="Z35" i="15"/>
  <c r="Y35" i="15"/>
  <c r="AC34" i="15"/>
  <c r="AB34" i="15"/>
  <c r="AA34" i="15"/>
  <c r="Y34" i="15"/>
  <c r="AC33" i="15"/>
  <c r="AB33" i="15"/>
  <c r="AA33" i="15"/>
  <c r="Y33" i="15"/>
  <c r="AC32" i="15"/>
  <c r="AB32" i="15"/>
  <c r="AA32" i="15"/>
  <c r="Y32" i="15"/>
  <c r="AA31" i="15"/>
  <c r="AC31" i="15" s="1"/>
  <c r="Z31" i="15"/>
  <c r="Y31" i="15"/>
  <c r="AC30" i="15"/>
  <c r="AB30" i="15"/>
  <c r="AA30" i="15"/>
  <c r="Y30" i="15"/>
  <c r="AC29" i="15"/>
  <c r="AB29" i="15"/>
  <c r="AA29" i="15"/>
  <c r="Y29" i="15"/>
  <c r="AC28" i="15"/>
  <c r="AB28" i="15"/>
  <c r="AA28" i="15"/>
  <c r="Y28" i="15"/>
  <c r="AC27" i="15"/>
  <c r="AB27" i="15"/>
  <c r="AA27" i="15"/>
  <c r="Y27" i="15"/>
  <c r="AC26" i="15"/>
  <c r="AB26" i="15"/>
  <c r="AA26" i="15"/>
  <c r="Y26" i="15"/>
  <c r="AC25" i="15"/>
  <c r="AB25" i="15"/>
  <c r="AA25" i="15"/>
  <c r="Z25" i="15"/>
  <c r="Y25" i="15"/>
  <c r="AA24" i="15"/>
  <c r="AC24" i="15" s="1"/>
  <c r="Z24" i="15"/>
  <c r="Y24" i="15"/>
  <c r="AC23" i="15"/>
  <c r="AB23" i="15"/>
  <c r="AA23" i="15"/>
  <c r="Y23" i="15"/>
  <c r="AC22" i="15"/>
  <c r="AB22" i="15"/>
  <c r="AA22" i="15"/>
  <c r="Y22" i="15"/>
  <c r="AC21" i="15"/>
  <c r="AB21" i="15"/>
  <c r="AA21" i="15"/>
  <c r="Y21" i="15"/>
  <c r="AC20" i="15"/>
  <c r="AB20" i="15"/>
  <c r="AA20" i="15"/>
  <c r="Y20" i="15"/>
  <c r="AC19" i="15"/>
  <c r="AB19" i="15"/>
  <c r="AA19" i="15"/>
  <c r="Z19" i="15"/>
  <c r="Y19" i="15"/>
  <c r="AC18" i="15"/>
  <c r="AB18" i="15"/>
  <c r="AA18" i="15"/>
  <c r="Y18" i="15"/>
  <c r="AA17" i="15"/>
  <c r="AC17" i="15" s="1"/>
  <c r="Z17" i="15"/>
  <c r="Y17" i="15"/>
  <c r="AC16" i="15"/>
  <c r="AB16" i="15"/>
  <c r="AA16" i="15"/>
  <c r="Y16" i="15"/>
  <c r="AC15" i="15"/>
  <c r="AB15" i="15"/>
  <c r="AA15" i="15"/>
  <c r="Y15" i="15"/>
  <c r="AC14" i="15"/>
  <c r="AB14" i="15"/>
  <c r="AA14" i="15"/>
  <c r="Y14" i="15"/>
  <c r="AC13" i="15"/>
  <c r="AB13" i="15"/>
  <c r="AA13" i="15"/>
  <c r="Y13" i="15"/>
  <c r="AB12" i="15"/>
  <c r="AA12" i="15"/>
  <c r="AC12" i="15" s="1"/>
  <c r="Y12" i="15"/>
  <c r="AA11" i="15"/>
  <c r="AC11" i="15" s="1"/>
  <c r="Z11" i="15"/>
  <c r="AB11" i="15" s="1"/>
  <c r="Y11" i="15"/>
  <c r="AC10" i="15"/>
  <c r="AB10" i="15"/>
  <c r="AA10" i="15"/>
  <c r="Y10" i="15"/>
  <c r="AB9" i="15"/>
  <c r="AA9" i="15"/>
  <c r="AC9" i="15" s="1"/>
  <c r="Y9" i="15"/>
  <c r="AC8" i="15"/>
  <c r="AB8" i="15"/>
  <c r="AA8" i="15"/>
  <c r="Y8" i="15"/>
  <c r="AD7" i="15"/>
  <c r="AB7" i="15"/>
  <c r="AA7" i="15"/>
  <c r="Y7" i="15"/>
  <c r="AD6" i="18" l="1"/>
  <c r="AD5" i="18"/>
  <c r="AA6" i="17"/>
  <c r="AA5" i="17"/>
  <c r="AF73" i="16"/>
  <c r="AA103" i="16"/>
  <c r="AF90" i="16"/>
  <c r="AF11" i="16"/>
  <c r="AC103" i="16"/>
  <c r="Q6" i="16"/>
  <c r="R6" i="16" s="1"/>
  <c r="Q5" i="16"/>
  <c r="AB17" i="15"/>
  <c r="AB24" i="15"/>
  <c r="AB31" i="15"/>
  <c r="AB42" i="15"/>
  <c r="AB45" i="15"/>
  <c r="AB50" i="15"/>
  <c r="AB52" i="15"/>
  <c r="AB54" i="15"/>
  <c r="AB61" i="15"/>
  <c r="AB73" i="15"/>
  <c r="AB81" i="15"/>
  <c r="AB90" i="15"/>
  <c r="AB6" i="17" l="1"/>
  <c r="AC6" i="17" s="1"/>
  <c r="AB5" i="17"/>
  <c r="AF5" i="17"/>
  <c r="S6" i="16"/>
  <c r="T6" i="16" s="1"/>
  <c r="S5" i="16"/>
  <c r="AF103" i="16"/>
  <c r="AD103" i="16"/>
  <c r="AB103" i="16"/>
  <c r="X103" i="15"/>
  <c r="Y103" i="15" s="1"/>
  <c r="W103" i="15"/>
  <c r="V103" i="15"/>
  <c r="T103" i="15"/>
  <c r="P103" i="15"/>
  <c r="Q103" i="15" s="1"/>
  <c r="O103" i="15"/>
  <c r="M103" i="15"/>
  <c r="L103" i="15"/>
  <c r="K103" i="15"/>
  <c r="H103" i="15"/>
  <c r="AF102" i="15"/>
  <c r="U102" i="15"/>
  <c r="R102" i="15"/>
  <c r="S102" i="15" s="1"/>
  <c r="Q102" i="15"/>
  <c r="N102" i="15"/>
  <c r="U101" i="15"/>
  <c r="S101" i="15"/>
  <c r="R101" i="15"/>
  <c r="Q101" i="15"/>
  <c r="N101" i="15"/>
  <c r="U100" i="15"/>
  <c r="R100" i="15"/>
  <c r="S100" i="15" s="1"/>
  <c r="Q100" i="15"/>
  <c r="N100" i="15"/>
  <c r="R99" i="15"/>
  <c r="N99" i="15"/>
  <c r="U98" i="15"/>
  <c r="S98" i="15"/>
  <c r="R98" i="15"/>
  <c r="Q98" i="15"/>
  <c r="N98" i="15"/>
  <c r="U97" i="15"/>
  <c r="R97" i="15"/>
  <c r="S97" i="15" s="1"/>
  <c r="Q97" i="15"/>
  <c r="N97" i="15"/>
  <c r="U96" i="15"/>
  <c r="S96" i="15"/>
  <c r="R96" i="15"/>
  <c r="Q96" i="15"/>
  <c r="N96" i="15"/>
  <c r="R95" i="15"/>
  <c r="N95" i="15"/>
  <c r="U94" i="15"/>
  <c r="R94" i="15"/>
  <c r="S94" i="15" s="1"/>
  <c r="Q94" i="15"/>
  <c r="N94" i="15"/>
  <c r="R93" i="15"/>
  <c r="N93" i="15"/>
  <c r="U92" i="15"/>
  <c r="R92" i="15"/>
  <c r="S92" i="15" s="1"/>
  <c r="Q92" i="15"/>
  <c r="N92" i="15"/>
  <c r="R91" i="15"/>
  <c r="N91" i="15"/>
  <c r="U90" i="15"/>
  <c r="R90" i="15"/>
  <c r="S90" i="15" s="1"/>
  <c r="Q90" i="15"/>
  <c r="N90" i="15"/>
  <c r="U89" i="15"/>
  <c r="R89" i="15"/>
  <c r="S89" i="15" s="1"/>
  <c r="Q89" i="15"/>
  <c r="N89" i="15"/>
  <c r="U88" i="15"/>
  <c r="S88" i="15"/>
  <c r="R88" i="15"/>
  <c r="Q88" i="15"/>
  <c r="N88" i="15"/>
  <c r="U87" i="15"/>
  <c r="R87" i="15"/>
  <c r="S87" i="15" s="1"/>
  <c r="Q87" i="15"/>
  <c r="N87" i="15"/>
  <c r="R86" i="15"/>
  <c r="N86" i="15"/>
  <c r="R85" i="15"/>
  <c r="N85" i="15"/>
  <c r="U84" i="15"/>
  <c r="S84" i="15"/>
  <c r="R84" i="15"/>
  <c r="Q84" i="15"/>
  <c r="N84" i="15"/>
  <c r="U83" i="15"/>
  <c r="R83" i="15"/>
  <c r="S83" i="15" s="1"/>
  <c r="Q83" i="15"/>
  <c r="N83" i="15"/>
  <c r="U82" i="15"/>
  <c r="R82" i="15"/>
  <c r="S82" i="15" s="1"/>
  <c r="Q82" i="15"/>
  <c r="N82" i="15"/>
  <c r="U81" i="15"/>
  <c r="S81" i="15"/>
  <c r="R81" i="15"/>
  <c r="Q81" i="15"/>
  <c r="N81" i="15"/>
  <c r="R80" i="15"/>
  <c r="N80" i="15"/>
  <c r="R79" i="15"/>
  <c r="U78" i="15"/>
  <c r="R78" i="15"/>
  <c r="S78" i="15" s="1"/>
  <c r="Q78" i="15"/>
  <c r="N78" i="15"/>
  <c r="R77" i="15"/>
  <c r="N77" i="15"/>
  <c r="R76" i="15"/>
  <c r="N76" i="15"/>
  <c r="U75" i="15"/>
  <c r="R75" i="15"/>
  <c r="S75" i="15" s="1"/>
  <c r="Q75" i="15"/>
  <c r="N75" i="15"/>
  <c r="U74" i="15"/>
  <c r="S74" i="15"/>
  <c r="R74" i="15"/>
  <c r="Q74" i="15"/>
  <c r="N74" i="15"/>
  <c r="U73" i="15"/>
  <c r="R73" i="15"/>
  <c r="S73" i="15" s="1"/>
  <c r="Q73" i="15"/>
  <c r="N73" i="15"/>
  <c r="U72" i="15"/>
  <c r="R72" i="15"/>
  <c r="S72" i="15" s="1"/>
  <c r="Q72" i="15"/>
  <c r="N72" i="15"/>
  <c r="U71" i="15"/>
  <c r="R71" i="15"/>
  <c r="S71" i="15" s="1"/>
  <c r="Q71" i="15"/>
  <c r="N71" i="15"/>
  <c r="U70" i="15"/>
  <c r="R70" i="15"/>
  <c r="S70" i="15" s="1"/>
  <c r="Q70" i="15"/>
  <c r="N70" i="15"/>
  <c r="R69" i="15"/>
  <c r="N69" i="15"/>
  <c r="U68" i="15"/>
  <c r="S68" i="15"/>
  <c r="R68" i="15"/>
  <c r="Q68" i="15"/>
  <c r="N68" i="15"/>
  <c r="U67" i="15"/>
  <c r="R67" i="15"/>
  <c r="S67" i="15" s="1"/>
  <c r="Q67" i="15"/>
  <c r="N67" i="15"/>
  <c r="U66" i="15"/>
  <c r="S66" i="15"/>
  <c r="R66" i="15"/>
  <c r="Q66" i="15"/>
  <c r="N66" i="15"/>
  <c r="U65" i="15"/>
  <c r="R65" i="15"/>
  <c r="S65" i="15" s="1"/>
  <c r="Q65" i="15"/>
  <c r="N65" i="15"/>
  <c r="U64" i="15"/>
  <c r="S64" i="15"/>
  <c r="R64" i="15"/>
  <c r="Q64" i="15"/>
  <c r="N64" i="15"/>
  <c r="R63" i="15"/>
  <c r="N63" i="15"/>
  <c r="R62" i="15"/>
  <c r="U61" i="15"/>
  <c r="R61" i="15"/>
  <c r="S61" i="15" s="1"/>
  <c r="Q61" i="15"/>
  <c r="N61" i="15"/>
  <c r="AF60" i="15"/>
  <c r="U60" i="15"/>
  <c r="R60" i="15"/>
  <c r="S60" i="15" s="1"/>
  <c r="Q60" i="15"/>
  <c r="N60" i="15"/>
  <c r="AF59" i="15"/>
  <c r="U59" i="15"/>
  <c r="R59" i="15"/>
  <c r="S59" i="15" s="1"/>
  <c r="Q59" i="15"/>
  <c r="N59" i="15"/>
  <c r="U58" i="15"/>
  <c r="S58" i="15"/>
  <c r="R58" i="15"/>
  <c r="Q58" i="15"/>
  <c r="N58" i="15"/>
  <c r="U57" i="15"/>
  <c r="R57" i="15"/>
  <c r="S57" i="15" s="1"/>
  <c r="Q57" i="15"/>
  <c r="N57" i="15"/>
  <c r="U56" i="15"/>
  <c r="R56" i="15"/>
  <c r="S56" i="15" s="1"/>
  <c r="Q56" i="15"/>
  <c r="N56" i="15"/>
  <c r="U55" i="15"/>
  <c r="S55" i="15"/>
  <c r="R55" i="15"/>
  <c r="Q55" i="15"/>
  <c r="N55" i="15"/>
  <c r="U54" i="15"/>
  <c r="R54" i="15"/>
  <c r="S54" i="15" s="1"/>
  <c r="Q54" i="15"/>
  <c r="N54" i="15"/>
  <c r="U53" i="15"/>
  <c r="R53" i="15"/>
  <c r="S53" i="15" s="1"/>
  <c r="Q53" i="15"/>
  <c r="N53" i="15"/>
  <c r="U52" i="15"/>
  <c r="R52" i="15"/>
  <c r="S52" i="15" s="1"/>
  <c r="Q52" i="15"/>
  <c r="N52" i="15"/>
  <c r="U51" i="15"/>
  <c r="R51" i="15"/>
  <c r="S51" i="15" s="1"/>
  <c r="Q51" i="15"/>
  <c r="N51" i="15"/>
  <c r="U50" i="15"/>
  <c r="R50" i="15"/>
  <c r="S50" i="15" s="1"/>
  <c r="Q50" i="15"/>
  <c r="N50" i="15"/>
  <c r="R49" i="15"/>
  <c r="N49" i="15"/>
  <c r="AF48" i="15"/>
  <c r="U48" i="15"/>
  <c r="R48" i="15"/>
  <c r="S48" i="15" s="1"/>
  <c r="Q48" i="15"/>
  <c r="N48" i="15"/>
  <c r="U47" i="15"/>
  <c r="R47" i="15"/>
  <c r="S47" i="15" s="1"/>
  <c r="Q47" i="15"/>
  <c r="N47" i="15"/>
  <c r="R46" i="15"/>
  <c r="N46" i="15"/>
  <c r="U45" i="15"/>
  <c r="R45" i="15"/>
  <c r="S45" i="15" s="1"/>
  <c r="Q45" i="15"/>
  <c r="N45" i="15"/>
  <c r="R44" i="15"/>
  <c r="N44" i="15"/>
  <c r="U43" i="15"/>
  <c r="S43" i="15"/>
  <c r="R43" i="15"/>
  <c r="Q43" i="15"/>
  <c r="N43" i="15"/>
  <c r="U42" i="15"/>
  <c r="S42" i="15"/>
  <c r="R42" i="15"/>
  <c r="Q42" i="15"/>
  <c r="N42" i="15"/>
  <c r="R41" i="15"/>
  <c r="N41" i="15"/>
  <c r="U40" i="15"/>
  <c r="R40" i="15"/>
  <c r="S40" i="15" s="1"/>
  <c r="Q40" i="15"/>
  <c r="N40" i="15"/>
  <c r="R39" i="15"/>
  <c r="N39" i="15"/>
  <c r="AF38" i="15"/>
  <c r="U38" i="15"/>
  <c r="R38" i="15"/>
  <c r="S38" i="15" s="1"/>
  <c r="Q38" i="15"/>
  <c r="N38" i="15"/>
  <c r="AF37" i="15"/>
  <c r="U37" i="15"/>
  <c r="R37" i="15"/>
  <c r="S37" i="15" s="1"/>
  <c r="Q37" i="15"/>
  <c r="N37" i="15"/>
  <c r="AF36" i="15"/>
  <c r="U36" i="15"/>
  <c r="R36" i="15"/>
  <c r="S36" i="15" s="1"/>
  <c r="Q36" i="15"/>
  <c r="N36" i="15"/>
  <c r="U35" i="15"/>
  <c r="R35" i="15"/>
  <c r="S35" i="15" s="1"/>
  <c r="Q35" i="15"/>
  <c r="N35" i="15"/>
  <c r="U34" i="15"/>
  <c r="S34" i="15"/>
  <c r="R34" i="15"/>
  <c r="Q34" i="15"/>
  <c r="N34" i="15"/>
  <c r="U33" i="15"/>
  <c r="R33" i="15"/>
  <c r="S33" i="15" s="1"/>
  <c r="Q33" i="15"/>
  <c r="N33" i="15"/>
  <c r="U32" i="15"/>
  <c r="S32" i="15"/>
  <c r="R32" i="15"/>
  <c r="Q32" i="15"/>
  <c r="N32" i="15"/>
  <c r="U31" i="15"/>
  <c r="R31" i="15"/>
  <c r="S31" i="15" s="1"/>
  <c r="Q31" i="15"/>
  <c r="N31" i="15"/>
  <c r="AF30" i="15"/>
  <c r="R30" i="15"/>
  <c r="AF29" i="15"/>
  <c r="U29" i="15"/>
  <c r="R29" i="15"/>
  <c r="S29" i="15" s="1"/>
  <c r="Q29" i="15"/>
  <c r="N29" i="15"/>
  <c r="AF28" i="15"/>
  <c r="R28" i="15"/>
  <c r="N28" i="15"/>
  <c r="U27" i="15"/>
  <c r="R27" i="15"/>
  <c r="S27" i="15" s="1"/>
  <c r="Q27" i="15"/>
  <c r="N27" i="15"/>
  <c r="U26" i="15"/>
  <c r="R26" i="15"/>
  <c r="S26" i="15" s="1"/>
  <c r="Q26" i="15"/>
  <c r="N26" i="15"/>
  <c r="U25" i="15"/>
  <c r="R25" i="15"/>
  <c r="S25" i="15" s="1"/>
  <c r="Q25" i="15"/>
  <c r="N25" i="15"/>
  <c r="U24" i="15"/>
  <c r="R24" i="15"/>
  <c r="S24" i="15" s="1"/>
  <c r="Q24" i="15"/>
  <c r="N24" i="15"/>
  <c r="R23" i="15"/>
  <c r="N23" i="15"/>
  <c r="AF22" i="15"/>
  <c r="U22" i="15"/>
  <c r="R22" i="15"/>
  <c r="S22" i="15" s="1"/>
  <c r="Q22" i="15"/>
  <c r="N22" i="15"/>
  <c r="AF21" i="15"/>
  <c r="U21" i="15"/>
  <c r="R21" i="15"/>
  <c r="S21" i="15" s="1"/>
  <c r="Q21" i="15"/>
  <c r="N21" i="15"/>
  <c r="R20" i="15"/>
  <c r="N20" i="15"/>
  <c r="U19" i="15"/>
  <c r="R19" i="15"/>
  <c r="S19" i="15" s="1"/>
  <c r="Q19" i="15"/>
  <c r="N19" i="15"/>
  <c r="U18" i="15"/>
  <c r="S18" i="15"/>
  <c r="R18" i="15"/>
  <c r="Q18" i="15"/>
  <c r="N18" i="15"/>
  <c r="U17" i="15"/>
  <c r="S17" i="15"/>
  <c r="R17" i="15"/>
  <c r="Q17" i="15"/>
  <c r="N17" i="15"/>
  <c r="U16" i="15"/>
  <c r="R16" i="15"/>
  <c r="S16" i="15" s="1"/>
  <c r="Q16" i="15"/>
  <c r="N16" i="15"/>
  <c r="U15" i="15"/>
  <c r="S15" i="15"/>
  <c r="R15" i="15"/>
  <c r="Q15" i="15"/>
  <c r="N15" i="15"/>
  <c r="R14" i="15"/>
  <c r="U13" i="15"/>
  <c r="S13" i="15"/>
  <c r="R13" i="15"/>
  <c r="Q13" i="15"/>
  <c r="N13" i="15"/>
  <c r="U12" i="15"/>
  <c r="S12" i="15"/>
  <c r="R12" i="15"/>
  <c r="Q12" i="15"/>
  <c r="N12" i="15"/>
  <c r="U11" i="15"/>
  <c r="S11" i="15"/>
  <c r="R11" i="15"/>
  <c r="Q11" i="15"/>
  <c r="N11" i="15"/>
  <c r="U10" i="15"/>
  <c r="R10" i="15"/>
  <c r="S10" i="15" s="1"/>
  <c r="Q10" i="15"/>
  <c r="N10" i="15"/>
  <c r="U9" i="15"/>
  <c r="S9" i="15"/>
  <c r="R9" i="15"/>
  <c r="Q9" i="15"/>
  <c r="N9" i="15"/>
  <c r="U8" i="15"/>
  <c r="R8" i="15"/>
  <c r="Q8" i="15"/>
  <c r="N8" i="15"/>
  <c r="N7" i="15"/>
  <c r="C6" i="15"/>
  <c r="D6" i="15" s="1"/>
  <c r="E6" i="15" s="1"/>
  <c r="F6" i="15" s="1"/>
  <c r="G6" i="15" s="1"/>
  <c r="H6" i="15" s="1"/>
  <c r="I6" i="15" s="1"/>
  <c r="J6" i="15" s="1"/>
  <c r="K6" i="15" s="1"/>
  <c r="B6" i="15"/>
  <c r="AD6" i="17" l="1"/>
  <c r="AD5" i="17"/>
  <c r="U6" i="16"/>
  <c r="V6" i="16" s="1"/>
  <c r="U5" i="16"/>
  <c r="AF10" i="15"/>
  <c r="AF33" i="15"/>
  <c r="AF47" i="15"/>
  <c r="AF14" i="15"/>
  <c r="AF26" i="15"/>
  <c r="AF35" i="15"/>
  <c r="AF40" i="15"/>
  <c r="AF50" i="15"/>
  <c r="AF56" i="15"/>
  <c r="AF65" i="15"/>
  <c r="AF67" i="15"/>
  <c r="AF75" i="15"/>
  <c r="AF80" i="15"/>
  <c r="AF87" i="15"/>
  <c r="AF94" i="15"/>
  <c r="AF95" i="15"/>
  <c r="AF97" i="15"/>
  <c r="AF100" i="15"/>
  <c r="R103" i="15"/>
  <c r="S103" i="15" s="1"/>
  <c r="AF9" i="15"/>
  <c r="AF13" i="15"/>
  <c r="AF15" i="15"/>
  <c r="AF18" i="15"/>
  <c r="AF20" i="15"/>
  <c r="AF23" i="15"/>
  <c r="AF32" i="15"/>
  <c r="AF34" i="15"/>
  <c r="AF39" i="15"/>
  <c r="AF43" i="15"/>
  <c r="AF44" i="15"/>
  <c r="AF49" i="15"/>
  <c r="AF55" i="15"/>
  <c r="AF58" i="15"/>
  <c r="AF62" i="15"/>
  <c r="AF64" i="15"/>
  <c r="AF66" i="15"/>
  <c r="Z103" i="15"/>
  <c r="AF74" i="15"/>
  <c r="AF81" i="15"/>
  <c r="AF86" i="15"/>
  <c r="AF88" i="15"/>
  <c r="AF93" i="15"/>
  <c r="AF96" i="15"/>
  <c r="AF98" i="15"/>
  <c r="AF101" i="15"/>
  <c r="N103" i="15"/>
  <c r="U103" i="15"/>
  <c r="L6" i="15"/>
  <c r="M6" i="15" s="1"/>
  <c r="N6" i="15" s="1"/>
  <c r="O6" i="15" s="1"/>
  <c r="P6" i="15" s="1"/>
  <c r="N4" i="15"/>
  <c r="AF7" i="15"/>
  <c r="S8" i="15"/>
  <c r="AF19" i="15"/>
  <c r="AF16" i="15"/>
  <c r="AF27" i="15"/>
  <c r="AF31" i="15"/>
  <c r="AF41" i="15"/>
  <c r="AF46" i="15"/>
  <c r="AF51" i="15"/>
  <c r="AF52" i="15"/>
  <c r="AF53" i="15"/>
  <c r="AF54" i="15"/>
  <c r="AF57" i="15"/>
  <c r="AF61" i="15"/>
  <c r="AF63" i="15"/>
  <c r="AF90" i="15"/>
  <c r="AF69" i="15"/>
  <c r="AF72" i="15"/>
  <c r="AF73" i="15"/>
  <c r="AF76" i="15"/>
  <c r="AF77" i="15"/>
  <c r="AF78" i="15"/>
  <c r="AF79" i="15"/>
  <c r="AF82" i="15"/>
  <c r="AF83" i="15"/>
  <c r="AF85" i="15"/>
  <c r="AF91" i="15"/>
  <c r="AF92" i="15"/>
  <c r="AF99" i="15"/>
  <c r="AF71" i="15"/>
  <c r="Y103" i="14"/>
  <c r="X103" i="14"/>
  <c r="W103" i="14"/>
  <c r="V103" i="14"/>
  <c r="U103" i="14"/>
  <c r="T103" i="14"/>
  <c r="P103" i="14"/>
  <c r="O103" i="14"/>
  <c r="Q103" i="14" s="1"/>
  <c r="M103" i="14"/>
  <c r="L103" i="14"/>
  <c r="K103" i="14"/>
  <c r="N103" i="14" s="1"/>
  <c r="H103" i="14"/>
  <c r="AF102" i="14"/>
  <c r="AD102" i="14"/>
  <c r="AB102" i="14"/>
  <c r="Y102" i="14"/>
  <c r="U102" i="14"/>
  <c r="R102" i="14"/>
  <c r="S102" i="14" s="1"/>
  <c r="Q102" i="14"/>
  <c r="N102" i="14"/>
  <c r="AB101" i="14"/>
  <c r="AA101" i="14"/>
  <c r="AF101" i="14" s="1"/>
  <c r="Y101" i="14"/>
  <c r="U101" i="14"/>
  <c r="R101" i="14"/>
  <c r="S101" i="14" s="1"/>
  <c r="Q101" i="14"/>
  <c r="N101" i="14"/>
  <c r="AB100" i="14"/>
  <c r="AA100" i="14"/>
  <c r="AF100" i="14" s="1"/>
  <c r="Y100" i="14"/>
  <c r="U100" i="14"/>
  <c r="R100" i="14"/>
  <c r="S100" i="14" s="1"/>
  <c r="Q100" i="14"/>
  <c r="N100" i="14"/>
  <c r="AE99" i="14"/>
  <c r="AB99" i="14"/>
  <c r="AA99" i="14"/>
  <c r="AF99" i="14" s="1"/>
  <c r="Y99" i="14"/>
  <c r="R99" i="14"/>
  <c r="N99" i="14"/>
  <c r="AB98" i="14"/>
  <c r="AA98" i="14"/>
  <c r="AF98" i="14" s="1"/>
  <c r="Y98" i="14"/>
  <c r="U98" i="14"/>
  <c r="R98" i="14"/>
  <c r="S98" i="14" s="1"/>
  <c r="Q98" i="14"/>
  <c r="N98" i="14"/>
  <c r="AB97" i="14"/>
  <c r="AA97" i="14"/>
  <c r="AF97" i="14" s="1"/>
  <c r="Y97" i="14"/>
  <c r="U97" i="14"/>
  <c r="R97" i="14"/>
  <c r="S97" i="14" s="1"/>
  <c r="Q97" i="14"/>
  <c r="N97" i="14"/>
  <c r="AB96" i="14"/>
  <c r="AA96" i="14"/>
  <c r="AF96" i="14" s="1"/>
  <c r="Y96" i="14"/>
  <c r="U96" i="14"/>
  <c r="R96" i="14"/>
  <c r="S96" i="14" s="1"/>
  <c r="Q96" i="14"/>
  <c r="N96" i="14"/>
  <c r="AB95" i="14"/>
  <c r="AA95" i="14"/>
  <c r="AF95" i="14" s="1"/>
  <c r="Y95" i="14"/>
  <c r="R95" i="14"/>
  <c r="N95" i="14"/>
  <c r="AA94" i="14"/>
  <c r="Y94" i="14"/>
  <c r="U94" i="14"/>
  <c r="R94" i="14"/>
  <c r="S94" i="14" s="1"/>
  <c r="Q94" i="14"/>
  <c r="N94" i="14"/>
  <c r="AB93" i="14"/>
  <c r="AA93" i="14"/>
  <c r="AF93" i="14" s="1"/>
  <c r="Y93" i="14"/>
  <c r="R93" i="14"/>
  <c r="N93" i="14"/>
  <c r="AF92" i="14"/>
  <c r="AB92" i="14"/>
  <c r="AA92" i="14"/>
  <c r="AD92" i="14" s="1"/>
  <c r="Y92" i="14"/>
  <c r="U92" i="14"/>
  <c r="S92" i="14"/>
  <c r="R92" i="14"/>
  <c r="Q92" i="14"/>
  <c r="N92" i="14"/>
  <c r="AF91" i="14"/>
  <c r="AB91" i="14"/>
  <c r="AA91" i="14"/>
  <c r="AD91" i="14" s="1"/>
  <c r="Y91" i="14"/>
  <c r="R91" i="14"/>
  <c r="N91" i="14"/>
  <c r="AC90" i="14"/>
  <c r="AA90" i="14"/>
  <c r="Y90" i="14"/>
  <c r="U90" i="14"/>
  <c r="R90" i="14"/>
  <c r="S90" i="14" s="1"/>
  <c r="Q90" i="14"/>
  <c r="N90" i="14"/>
  <c r="AC89" i="14"/>
  <c r="AA89" i="14"/>
  <c r="Y89" i="14"/>
  <c r="U89" i="14"/>
  <c r="R89" i="14"/>
  <c r="S89" i="14" s="1"/>
  <c r="Q89" i="14"/>
  <c r="N89" i="14"/>
  <c r="AB88" i="14"/>
  <c r="AA88" i="14"/>
  <c r="AF88" i="14" s="1"/>
  <c r="Y88" i="14"/>
  <c r="U88" i="14"/>
  <c r="R88" i="14"/>
  <c r="S88" i="14" s="1"/>
  <c r="Q88" i="14"/>
  <c r="N88" i="14"/>
  <c r="AB87" i="14"/>
  <c r="AA87" i="14"/>
  <c r="AF87" i="14" s="1"/>
  <c r="Y87" i="14"/>
  <c r="U87" i="14"/>
  <c r="R87" i="14"/>
  <c r="S87" i="14" s="1"/>
  <c r="Q87" i="14"/>
  <c r="N87" i="14"/>
  <c r="AB86" i="14"/>
  <c r="AA86" i="14"/>
  <c r="AF86" i="14" s="1"/>
  <c r="Y86" i="14"/>
  <c r="R86" i="14"/>
  <c r="N86" i="14"/>
  <c r="AF85" i="14"/>
  <c r="AB85" i="14"/>
  <c r="AA85" i="14"/>
  <c r="AD85" i="14" s="1"/>
  <c r="Y85" i="14"/>
  <c r="R85" i="14"/>
  <c r="N85" i="14"/>
  <c r="AC84" i="14"/>
  <c r="AA84" i="14"/>
  <c r="Y84" i="14"/>
  <c r="U84" i="14"/>
  <c r="R84" i="14"/>
  <c r="S84" i="14" s="1"/>
  <c r="Q84" i="14"/>
  <c r="N84" i="14"/>
  <c r="AE83" i="14"/>
  <c r="AB83" i="14"/>
  <c r="AA83" i="14"/>
  <c r="AF83" i="14" s="1"/>
  <c r="Y83" i="14"/>
  <c r="U83" i="14"/>
  <c r="S83" i="14"/>
  <c r="R83" i="14"/>
  <c r="Q83" i="14"/>
  <c r="N83" i="14"/>
  <c r="AF82" i="14"/>
  <c r="AB82" i="14"/>
  <c r="AA82" i="14"/>
  <c r="AD82" i="14" s="1"/>
  <c r="Y82" i="14"/>
  <c r="U82" i="14"/>
  <c r="S82" i="14"/>
  <c r="R82" i="14"/>
  <c r="Q82" i="14"/>
  <c r="N82" i="14"/>
  <c r="AD81" i="14"/>
  <c r="AA81" i="14"/>
  <c r="Y81" i="14"/>
  <c r="U81" i="14"/>
  <c r="R81" i="14"/>
  <c r="S81" i="14" s="1"/>
  <c r="Q81" i="14"/>
  <c r="N81" i="14"/>
  <c r="AB80" i="14"/>
  <c r="AA80" i="14"/>
  <c r="AF80" i="14" s="1"/>
  <c r="Y80" i="14"/>
  <c r="R80" i="14"/>
  <c r="N80" i="14"/>
  <c r="AF79" i="14"/>
  <c r="AB79" i="14"/>
  <c r="AA79" i="14"/>
  <c r="AD79" i="14" s="1"/>
  <c r="Y79" i="14"/>
  <c r="R79" i="14"/>
  <c r="AF78" i="14"/>
  <c r="AB78" i="14"/>
  <c r="AA78" i="14"/>
  <c r="AD78" i="14" s="1"/>
  <c r="Y78" i="14"/>
  <c r="U78" i="14"/>
  <c r="S78" i="14"/>
  <c r="R78" i="14"/>
  <c r="Q78" i="14"/>
  <c r="N78" i="14"/>
  <c r="AF77" i="14"/>
  <c r="AB77" i="14"/>
  <c r="AA77" i="14"/>
  <c r="AD77" i="14" s="1"/>
  <c r="Y77" i="14"/>
  <c r="R77" i="14"/>
  <c r="N77" i="14"/>
  <c r="AE76" i="14"/>
  <c r="AB76" i="14"/>
  <c r="AA76" i="14"/>
  <c r="AF76" i="14" s="1"/>
  <c r="Y76" i="14"/>
  <c r="R76" i="14"/>
  <c r="N76" i="14"/>
  <c r="AB75" i="14"/>
  <c r="AA75" i="14"/>
  <c r="AF75" i="14" s="1"/>
  <c r="Y75" i="14"/>
  <c r="U75" i="14"/>
  <c r="R75" i="14"/>
  <c r="S75" i="14" s="1"/>
  <c r="Q75" i="14"/>
  <c r="N75" i="14"/>
  <c r="AB74" i="14"/>
  <c r="AA74" i="14"/>
  <c r="AF74" i="14" s="1"/>
  <c r="Y74" i="14"/>
  <c r="U74" i="14"/>
  <c r="R74" i="14"/>
  <c r="S74" i="14" s="1"/>
  <c r="Q74" i="14"/>
  <c r="N74" i="14"/>
  <c r="AE73" i="14"/>
  <c r="AB73" i="14"/>
  <c r="AA73" i="14"/>
  <c r="AF73" i="14" s="1"/>
  <c r="Y73" i="14"/>
  <c r="U73" i="14"/>
  <c r="S73" i="14"/>
  <c r="R73" i="14"/>
  <c r="Q73" i="14"/>
  <c r="N73" i="14"/>
  <c r="AF72" i="14"/>
  <c r="AB72" i="14"/>
  <c r="AA72" i="14"/>
  <c r="AD72" i="14" s="1"/>
  <c r="Y72" i="14"/>
  <c r="U72" i="14"/>
  <c r="S72" i="14"/>
  <c r="R72" i="14"/>
  <c r="Q72" i="14"/>
  <c r="N72" i="14"/>
  <c r="Z71" i="14"/>
  <c r="AA71" i="14" s="1"/>
  <c r="Y71" i="14"/>
  <c r="U71" i="14"/>
  <c r="R71" i="14"/>
  <c r="S71" i="14" s="1"/>
  <c r="Q71" i="14"/>
  <c r="N71" i="14"/>
  <c r="AA70" i="14"/>
  <c r="Z70" i="14"/>
  <c r="Y70" i="14"/>
  <c r="U70" i="14"/>
  <c r="S70" i="14"/>
  <c r="R70" i="14"/>
  <c r="Q70" i="14"/>
  <c r="N70" i="14"/>
  <c r="AF69" i="14"/>
  <c r="AB69" i="14"/>
  <c r="AA69" i="14"/>
  <c r="AD69" i="14" s="1"/>
  <c r="Y69" i="14"/>
  <c r="R69" i="14"/>
  <c r="N69" i="14"/>
  <c r="AA68" i="14"/>
  <c r="Y68" i="14"/>
  <c r="U68" i="14"/>
  <c r="R68" i="14"/>
  <c r="S68" i="14" s="1"/>
  <c r="Q68" i="14"/>
  <c r="N68" i="14"/>
  <c r="AB67" i="14"/>
  <c r="AA67" i="14"/>
  <c r="AF67" i="14" s="1"/>
  <c r="Y67" i="14"/>
  <c r="U67" i="14"/>
  <c r="R67" i="14"/>
  <c r="S67" i="14" s="1"/>
  <c r="Q67" i="14"/>
  <c r="N67" i="14"/>
  <c r="AB66" i="14"/>
  <c r="AA66" i="14"/>
  <c r="AF66" i="14" s="1"/>
  <c r="Y66" i="14"/>
  <c r="U66" i="14"/>
  <c r="R66" i="14"/>
  <c r="S66" i="14" s="1"/>
  <c r="Q66" i="14"/>
  <c r="N66" i="14"/>
  <c r="AB65" i="14"/>
  <c r="AA65" i="14"/>
  <c r="Y65" i="14"/>
  <c r="U65" i="14"/>
  <c r="R65" i="14"/>
  <c r="S65" i="14" s="1"/>
  <c r="Q65" i="14"/>
  <c r="N65" i="14"/>
  <c r="AB64" i="14"/>
  <c r="AA64" i="14"/>
  <c r="AF64" i="14" s="1"/>
  <c r="Y64" i="14"/>
  <c r="U64" i="14"/>
  <c r="R64" i="14"/>
  <c r="S64" i="14" s="1"/>
  <c r="Q64" i="14"/>
  <c r="N64" i="14"/>
  <c r="AB63" i="14"/>
  <c r="AA63" i="14"/>
  <c r="Y63" i="14"/>
  <c r="R63" i="14"/>
  <c r="N63" i="14"/>
  <c r="AF62" i="14"/>
  <c r="AB62" i="14"/>
  <c r="AA62" i="14"/>
  <c r="AD62" i="14" s="1"/>
  <c r="Y62" i="14"/>
  <c r="R62" i="14"/>
  <c r="AD61" i="14"/>
  <c r="AA61" i="14"/>
  <c r="Y61" i="14"/>
  <c r="U61" i="14"/>
  <c r="R61" i="14"/>
  <c r="S61" i="14" s="1"/>
  <c r="Q61" i="14"/>
  <c r="N61" i="14"/>
  <c r="AB60" i="14"/>
  <c r="AA60" i="14"/>
  <c r="AF60" i="14" s="1"/>
  <c r="Y60" i="14"/>
  <c r="U60" i="14"/>
  <c r="R60" i="14"/>
  <c r="S60" i="14" s="1"/>
  <c r="Q60" i="14"/>
  <c r="N60" i="14"/>
  <c r="AB59" i="14"/>
  <c r="AA59" i="14"/>
  <c r="AF59" i="14" s="1"/>
  <c r="Y59" i="14"/>
  <c r="U59" i="14"/>
  <c r="R59" i="14"/>
  <c r="S59" i="14" s="1"/>
  <c r="Q59" i="14"/>
  <c r="N59" i="14"/>
  <c r="AE58" i="14"/>
  <c r="AB58" i="14"/>
  <c r="AA58" i="14"/>
  <c r="AF58" i="14" s="1"/>
  <c r="Y58" i="14"/>
  <c r="U58" i="14"/>
  <c r="S58" i="14"/>
  <c r="R58" i="14"/>
  <c r="Q58" i="14"/>
  <c r="N58" i="14"/>
  <c r="AA57" i="14"/>
  <c r="Y57" i="14"/>
  <c r="U57" i="14"/>
  <c r="R57" i="14"/>
  <c r="S57" i="14" s="1"/>
  <c r="Q57" i="14"/>
  <c r="N57" i="14"/>
  <c r="AE56" i="14"/>
  <c r="AB56" i="14"/>
  <c r="AA56" i="14"/>
  <c r="AF56" i="14" s="1"/>
  <c r="Y56" i="14"/>
  <c r="U56" i="14"/>
  <c r="S56" i="14"/>
  <c r="R56" i="14"/>
  <c r="Q56" i="14"/>
  <c r="N56" i="14"/>
  <c r="AF55" i="14"/>
  <c r="AB55" i="14"/>
  <c r="AA55" i="14"/>
  <c r="AD55" i="14" s="1"/>
  <c r="Y55" i="14"/>
  <c r="U55" i="14"/>
  <c r="S55" i="14"/>
  <c r="R55" i="14"/>
  <c r="Q55" i="14"/>
  <c r="N55" i="14"/>
  <c r="AA54" i="14"/>
  <c r="Y54" i="14"/>
  <c r="U54" i="14"/>
  <c r="R54" i="14"/>
  <c r="S54" i="14" s="1"/>
  <c r="Q54" i="14"/>
  <c r="N54" i="14"/>
  <c r="AA53" i="14"/>
  <c r="Y53" i="14"/>
  <c r="U53" i="14"/>
  <c r="R53" i="14"/>
  <c r="S53" i="14" s="1"/>
  <c r="Q53" i="14"/>
  <c r="N53" i="14"/>
  <c r="AA52" i="14"/>
  <c r="Y52" i="14"/>
  <c r="U52" i="14"/>
  <c r="R52" i="14"/>
  <c r="S52" i="14" s="1"/>
  <c r="Q52" i="14"/>
  <c r="N52" i="14"/>
  <c r="AA51" i="14"/>
  <c r="Y51" i="14"/>
  <c r="U51" i="14"/>
  <c r="R51" i="14"/>
  <c r="S51" i="14" s="1"/>
  <c r="Q51" i="14"/>
  <c r="N51" i="14"/>
  <c r="AE50" i="14"/>
  <c r="AB50" i="14"/>
  <c r="AA50" i="14"/>
  <c r="AF50" i="14" s="1"/>
  <c r="Y50" i="14"/>
  <c r="U50" i="14"/>
  <c r="S50" i="14"/>
  <c r="R50" i="14"/>
  <c r="Q50" i="14"/>
  <c r="N50" i="14"/>
  <c r="AF49" i="14"/>
  <c r="AB49" i="14"/>
  <c r="AA49" i="14"/>
  <c r="AD49" i="14" s="1"/>
  <c r="Y49" i="14"/>
  <c r="R49" i="14"/>
  <c r="N49" i="14"/>
  <c r="AB48" i="14"/>
  <c r="AA48" i="14"/>
  <c r="AF48" i="14" s="1"/>
  <c r="Y48" i="14"/>
  <c r="U48" i="14"/>
  <c r="R48" i="14"/>
  <c r="S48" i="14" s="1"/>
  <c r="Q48" i="14"/>
  <c r="N48" i="14"/>
  <c r="AE47" i="14"/>
  <c r="AB47" i="14"/>
  <c r="AA47" i="14"/>
  <c r="AF47" i="14" s="1"/>
  <c r="Y47" i="14"/>
  <c r="U47" i="14"/>
  <c r="S47" i="14"/>
  <c r="R47" i="14"/>
  <c r="Q47" i="14"/>
  <c r="N47" i="14"/>
  <c r="AA46" i="14"/>
  <c r="Y46" i="14"/>
  <c r="R46" i="14"/>
  <c r="N46" i="14"/>
  <c r="AB45" i="14"/>
  <c r="AA45" i="14"/>
  <c r="Y45" i="14"/>
  <c r="U45" i="14"/>
  <c r="S45" i="14"/>
  <c r="R45" i="14"/>
  <c r="Q45" i="14"/>
  <c r="N45" i="14"/>
  <c r="AF44" i="14"/>
  <c r="AB44" i="14"/>
  <c r="AA44" i="14"/>
  <c r="AD44" i="14" s="1"/>
  <c r="Y44" i="14"/>
  <c r="R44" i="14"/>
  <c r="N44" i="14"/>
  <c r="AE43" i="14"/>
  <c r="AB43" i="14"/>
  <c r="AA43" i="14"/>
  <c r="AF43" i="14" s="1"/>
  <c r="Y43" i="14"/>
  <c r="U43" i="14"/>
  <c r="S43" i="14"/>
  <c r="R43" i="14"/>
  <c r="Q43" i="14"/>
  <c r="N43" i="14"/>
  <c r="AB42" i="14"/>
  <c r="AA42" i="14"/>
  <c r="Y42" i="14"/>
  <c r="U42" i="14"/>
  <c r="S42" i="14"/>
  <c r="R42" i="14"/>
  <c r="Q42" i="14"/>
  <c r="N42" i="14"/>
  <c r="AD41" i="14"/>
  <c r="AA41" i="14"/>
  <c r="Y41" i="14"/>
  <c r="R41" i="14"/>
  <c r="N41" i="14"/>
  <c r="AF40" i="14"/>
  <c r="AB40" i="14"/>
  <c r="AA40" i="14"/>
  <c r="AD40" i="14" s="1"/>
  <c r="Y40" i="14"/>
  <c r="U40" i="14"/>
  <c r="S40" i="14"/>
  <c r="R40" i="14"/>
  <c r="Q40" i="14"/>
  <c r="N40" i="14"/>
  <c r="AF39" i="14"/>
  <c r="AB39" i="14"/>
  <c r="AA39" i="14"/>
  <c r="AD39" i="14" s="1"/>
  <c r="Y39" i="14"/>
  <c r="R39" i="14"/>
  <c r="N39" i="14"/>
  <c r="AB38" i="14"/>
  <c r="AA38" i="14"/>
  <c r="AF38" i="14" s="1"/>
  <c r="Y38" i="14"/>
  <c r="U38" i="14"/>
  <c r="R38" i="14"/>
  <c r="S38" i="14" s="1"/>
  <c r="Q38" i="14"/>
  <c r="N38" i="14"/>
  <c r="AB37" i="14"/>
  <c r="AA37" i="14"/>
  <c r="AF37" i="14" s="1"/>
  <c r="Y37" i="14"/>
  <c r="U37" i="14"/>
  <c r="R37" i="14"/>
  <c r="S37" i="14" s="1"/>
  <c r="Q37" i="14"/>
  <c r="N37" i="14"/>
  <c r="AB36" i="14"/>
  <c r="AA36" i="14"/>
  <c r="AF36" i="14" s="1"/>
  <c r="Y36" i="14"/>
  <c r="U36" i="14"/>
  <c r="R36" i="14"/>
  <c r="S36" i="14" s="1"/>
  <c r="Q36" i="14"/>
  <c r="N36" i="14"/>
  <c r="AE35" i="14"/>
  <c r="AB35" i="14"/>
  <c r="AA35" i="14"/>
  <c r="AF35" i="14" s="1"/>
  <c r="Y35" i="14"/>
  <c r="U35" i="14"/>
  <c r="S35" i="14"/>
  <c r="R35" i="14"/>
  <c r="Q35" i="14"/>
  <c r="N35" i="14"/>
  <c r="AF34" i="14"/>
  <c r="AB34" i="14"/>
  <c r="AA34" i="14"/>
  <c r="AD34" i="14" s="1"/>
  <c r="Y34" i="14"/>
  <c r="U34" i="14"/>
  <c r="S34" i="14"/>
  <c r="R34" i="14"/>
  <c r="Q34" i="14"/>
  <c r="N34" i="14"/>
  <c r="AF33" i="14"/>
  <c r="AB33" i="14"/>
  <c r="AA33" i="14"/>
  <c r="AD33" i="14" s="1"/>
  <c r="Y33" i="14"/>
  <c r="U33" i="14"/>
  <c r="S33" i="14"/>
  <c r="R33" i="14"/>
  <c r="Q33" i="14"/>
  <c r="N33" i="14"/>
  <c r="AF32" i="14"/>
  <c r="AB32" i="14"/>
  <c r="AA32" i="14"/>
  <c r="AD32" i="14" s="1"/>
  <c r="Y32" i="14"/>
  <c r="U32" i="14"/>
  <c r="S32" i="14"/>
  <c r="R32" i="14"/>
  <c r="Q32" i="14"/>
  <c r="N32" i="14"/>
  <c r="AA31" i="14"/>
  <c r="Y31" i="14"/>
  <c r="U31" i="14"/>
  <c r="R31" i="14"/>
  <c r="S31" i="14" s="1"/>
  <c r="Q31" i="14"/>
  <c r="N31" i="14"/>
  <c r="AB30" i="14"/>
  <c r="AA30" i="14"/>
  <c r="AF30" i="14" s="1"/>
  <c r="Y30" i="14"/>
  <c r="R30" i="14"/>
  <c r="AB29" i="14"/>
  <c r="AA29" i="14"/>
  <c r="AF29" i="14" s="1"/>
  <c r="Y29" i="14"/>
  <c r="U29" i="14"/>
  <c r="R29" i="14"/>
  <c r="S29" i="14" s="1"/>
  <c r="Q29" i="14"/>
  <c r="N29" i="14"/>
  <c r="AB28" i="14"/>
  <c r="AA28" i="14"/>
  <c r="AF28" i="14" s="1"/>
  <c r="Y28" i="14"/>
  <c r="R28" i="14"/>
  <c r="N28" i="14"/>
  <c r="AD27" i="14"/>
  <c r="AA27" i="14"/>
  <c r="Y27" i="14"/>
  <c r="U27" i="14"/>
  <c r="R27" i="14"/>
  <c r="S27" i="14" s="1"/>
  <c r="Q27" i="14"/>
  <c r="N27" i="14"/>
  <c r="AE26" i="14"/>
  <c r="AB26" i="14"/>
  <c r="AA26" i="14"/>
  <c r="AF26" i="14" s="1"/>
  <c r="Y26" i="14"/>
  <c r="U26" i="14"/>
  <c r="S26" i="14"/>
  <c r="R26" i="14"/>
  <c r="Q26" i="14"/>
  <c r="N26" i="14"/>
  <c r="AB25" i="14"/>
  <c r="AA25" i="14"/>
  <c r="Y25" i="14"/>
  <c r="U25" i="14"/>
  <c r="S25" i="14"/>
  <c r="R25" i="14"/>
  <c r="Q25" i="14"/>
  <c r="N25" i="14"/>
  <c r="AB24" i="14"/>
  <c r="AA24" i="14"/>
  <c r="Y24" i="14"/>
  <c r="U24" i="14"/>
  <c r="S24" i="14"/>
  <c r="R24" i="14"/>
  <c r="Q24" i="14"/>
  <c r="N24" i="14"/>
  <c r="AF23" i="14"/>
  <c r="AB23" i="14"/>
  <c r="AA23" i="14"/>
  <c r="AD23" i="14" s="1"/>
  <c r="Y23" i="14"/>
  <c r="R23" i="14"/>
  <c r="N23" i="14"/>
  <c r="AB22" i="14"/>
  <c r="AA22" i="14"/>
  <c r="AF22" i="14" s="1"/>
  <c r="Y22" i="14"/>
  <c r="U22" i="14"/>
  <c r="R22" i="14"/>
  <c r="S22" i="14" s="1"/>
  <c r="Q22" i="14"/>
  <c r="N22" i="14"/>
  <c r="AE21" i="14"/>
  <c r="AB21" i="14"/>
  <c r="AA21" i="14"/>
  <c r="AF21" i="14" s="1"/>
  <c r="Y21" i="14"/>
  <c r="U21" i="14"/>
  <c r="S21" i="14"/>
  <c r="R21" i="14"/>
  <c r="Q21" i="14"/>
  <c r="N21" i="14"/>
  <c r="AB20" i="14"/>
  <c r="AA20" i="14"/>
  <c r="AE20" i="14" s="1"/>
  <c r="Y20" i="14"/>
  <c r="R20" i="14"/>
  <c r="N20" i="14"/>
  <c r="AA19" i="14"/>
  <c r="Y19" i="14"/>
  <c r="U19" i="14"/>
  <c r="R19" i="14"/>
  <c r="S19" i="14" s="1"/>
  <c r="Q19" i="14"/>
  <c r="N19" i="14"/>
  <c r="AE18" i="14"/>
  <c r="AB18" i="14"/>
  <c r="AA18" i="14"/>
  <c r="AF18" i="14" s="1"/>
  <c r="Y18" i="14"/>
  <c r="U18" i="14"/>
  <c r="S18" i="14"/>
  <c r="R18" i="14"/>
  <c r="Q18" i="14"/>
  <c r="N18" i="14"/>
  <c r="AB17" i="14"/>
  <c r="AA17" i="14"/>
  <c r="Y17" i="14"/>
  <c r="U17" i="14"/>
  <c r="S17" i="14"/>
  <c r="R17" i="14"/>
  <c r="Q17" i="14"/>
  <c r="N17" i="14"/>
  <c r="AF16" i="14"/>
  <c r="AB16" i="14"/>
  <c r="AA16" i="14"/>
  <c r="AD16" i="14" s="1"/>
  <c r="Y16" i="14"/>
  <c r="U16" i="14"/>
  <c r="S16" i="14"/>
  <c r="R16" i="14"/>
  <c r="Q16" i="14"/>
  <c r="N16" i="14"/>
  <c r="AA15" i="14"/>
  <c r="Y15" i="14"/>
  <c r="U15" i="14"/>
  <c r="R15" i="14"/>
  <c r="S15" i="14" s="1"/>
  <c r="Q15" i="14"/>
  <c r="N15" i="14"/>
  <c r="AB14" i="14"/>
  <c r="AA14" i="14"/>
  <c r="AF14" i="14" s="1"/>
  <c r="Y14" i="14"/>
  <c r="R14" i="14"/>
  <c r="AB13" i="14"/>
  <c r="AA13" i="14"/>
  <c r="AF13" i="14" s="1"/>
  <c r="Y13" i="14"/>
  <c r="U13" i="14"/>
  <c r="R13" i="14"/>
  <c r="S13" i="14" s="1"/>
  <c r="Q13" i="14"/>
  <c r="N13" i="14"/>
  <c r="AC12" i="14"/>
  <c r="AA12" i="14"/>
  <c r="Y12" i="14"/>
  <c r="U12" i="14"/>
  <c r="R12" i="14"/>
  <c r="S12" i="14" s="1"/>
  <c r="Q12" i="14"/>
  <c r="N12" i="14"/>
  <c r="AC11" i="14"/>
  <c r="AA11" i="14"/>
  <c r="Y11" i="14"/>
  <c r="U11" i="14"/>
  <c r="R11" i="14"/>
  <c r="S11" i="14" s="1"/>
  <c r="Q11" i="14"/>
  <c r="N11" i="14"/>
  <c r="AB10" i="14"/>
  <c r="AA10" i="14"/>
  <c r="AF10" i="14" s="1"/>
  <c r="Y10" i="14"/>
  <c r="U10" i="14"/>
  <c r="R10" i="14"/>
  <c r="S10" i="14" s="1"/>
  <c r="Q10" i="14"/>
  <c r="N10" i="14"/>
  <c r="AB9" i="14"/>
  <c r="AA9" i="14"/>
  <c r="AF9" i="14" s="1"/>
  <c r="Y9" i="14"/>
  <c r="U9" i="14"/>
  <c r="R9" i="14"/>
  <c r="S9" i="14" s="1"/>
  <c r="Q9" i="14"/>
  <c r="N9" i="14"/>
  <c r="AE8" i="14"/>
  <c r="AB8" i="14"/>
  <c r="AA8" i="14"/>
  <c r="AF8" i="14" s="1"/>
  <c r="Y8" i="14"/>
  <c r="U8" i="14"/>
  <c r="S8" i="14"/>
  <c r="R8" i="14"/>
  <c r="Q8" i="14"/>
  <c r="N8" i="14"/>
  <c r="AF7" i="14"/>
  <c r="AB7" i="14"/>
  <c r="AA7" i="14"/>
  <c r="AA103" i="14" s="1"/>
  <c r="Y7" i="14"/>
  <c r="N7" i="14"/>
  <c r="D6" i="14"/>
  <c r="E6" i="14" s="1"/>
  <c r="F6" i="14" s="1"/>
  <c r="G6" i="14" s="1"/>
  <c r="H6" i="14" s="1"/>
  <c r="I6" i="14" s="1"/>
  <c r="J6" i="14" s="1"/>
  <c r="K6" i="14" s="1"/>
  <c r="B6" i="14"/>
  <c r="C6" i="14" s="1"/>
  <c r="W6" i="16" l="1"/>
  <c r="X6" i="16" s="1"/>
  <c r="Y6" i="16" s="1"/>
  <c r="Z6" i="16" s="1"/>
  <c r="Y4" i="16"/>
  <c r="AA103" i="15"/>
  <c r="AB103" i="15"/>
  <c r="AF84" i="15"/>
  <c r="AF25" i="15"/>
  <c r="AF42" i="15"/>
  <c r="AF17" i="15"/>
  <c r="AF12" i="15"/>
  <c r="AF89" i="15"/>
  <c r="AF68" i="15"/>
  <c r="AF45" i="15"/>
  <c r="AF24" i="15"/>
  <c r="AC103" i="15"/>
  <c r="AD103" i="15" s="1"/>
  <c r="AF8" i="15"/>
  <c r="Q5" i="15"/>
  <c r="Q6" i="15"/>
  <c r="R6" i="15" s="1"/>
  <c r="AF11" i="15"/>
  <c r="N4" i="14"/>
  <c r="L6" i="14"/>
  <c r="M6" i="14" s="1"/>
  <c r="N6" i="14" s="1"/>
  <c r="O6" i="14" s="1"/>
  <c r="P6" i="14" s="1"/>
  <c r="AD14" i="14"/>
  <c r="AE15" i="14"/>
  <c r="AB15" i="14"/>
  <c r="AF15" i="14"/>
  <c r="AE17" i="14"/>
  <c r="AF17" i="14" s="1"/>
  <c r="AE19" i="14"/>
  <c r="AB19" i="14"/>
  <c r="AF19" i="14"/>
  <c r="AD20" i="14"/>
  <c r="AD22" i="14"/>
  <c r="AD30" i="14"/>
  <c r="AE31" i="14"/>
  <c r="AB31" i="14"/>
  <c r="AF31" i="14"/>
  <c r="AD36" i="14"/>
  <c r="AD37" i="14"/>
  <c r="AD38" i="14"/>
  <c r="AE46" i="14"/>
  <c r="AB46" i="14"/>
  <c r="AF46" i="14"/>
  <c r="AB51" i="14"/>
  <c r="AD52" i="14"/>
  <c r="AB52" i="14"/>
  <c r="AE52" i="14"/>
  <c r="AF52" i="14" s="1"/>
  <c r="AB53" i="14"/>
  <c r="AE54" i="14"/>
  <c r="AB54" i="14"/>
  <c r="AF54" i="14"/>
  <c r="AE57" i="14"/>
  <c r="AB57" i="14"/>
  <c r="AF57" i="14"/>
  <c r="AF63" i="14"/>
  <c r="AD63" i="14"/>
  <c r="AE63" i="14"/>
  <c r="AD64" i="14"/>
  <c r="AF65" i="14"/>
  <c r="AD65" i="14"/>
  <c r="AD9" i="14"/>
  <c r="AD10" i="14"/>
  <c r="AF11" i="14"/>
  <c r="AD11" i="14"/>
  <c r="AB11" i="14"/>
  <c r="AE11" i="14"/>
  <c r="AF12" i="14"/>
  <c r="AD12" i="14"/>
  <c r="AB12" i="14"/>
  <c r="AE12" i="14"/>
  <c r="AD13" i="14"/>
  <c r="AD15" i="14"/>
  <c r="AD19" i="14"/>
  <c r="AF20" i="14"/>
  <c r="AE27" i="14"/>
  <c r="AB27" i="14"/>
  <c r="AF27" i="14"/>
  <c r="AD28" i="14"/>
  <c r="AD29" i="14"/>
  <c r="AD31" i="14"/>
  <c r="AE41" i="14"/>
  <c r="AB41" i="14"/>
  <c r="AF41" i="14"/>
  <c r="AD46" i="14"/>
  <c r="AD48" i="14"/>
  <c r="AC51" i="14"/>
  <c r="AD51" i="14" s="1"/>
  <c r="AC52" i="14"/>
  <c r="AC53" i="14"/>
  <c r="AD53" i="14" s="1"/>
  <c r="AD54" i="14"/>
  <c r="AD57" i="14"/>
  <c r="AD59" i="14"/>
  <c r="AD60" i="14"/>
  <c r="AE61" i="14"/>
  <c r="AB61" i="14"/>
  <c r="AF61" i="14"/>
  <c r="AD66" i="14"/>
  <c r="AD67" i="14"/>
  <c r="AB68" i="14"/>
  <c r="AE70" i="14"/>
  <c r="AF70" i="14" s="1"/>
  <c r="AC71" i="14"/>
  <c r="AE71" i="14" s="1"/>
  <c r="AF71" i="14" s="1"/>
  <c r="AD93" i="14"/>
  <c r="AE94" i="14"/>
  <c r="AB94" i="14"/>
  <c r="AF94" i="14"/>
  <c r="AD95" i="14"/>
  <c r="AD96" i="14"/>
  <c r="AD97" i="14"/>
  <c r="AD98" i="14"/>
  <c r="AD100" i="14"/>
  <c r="AD101" i="14"/>
  <c r="AD7" i="14"/>
  <c r="R103" i="14"/>
  <c r="S103" i="14" s="1"/>
  <c r="AD8" i="14"/>
  <c r="AC17" i="14"/>
  <c r="AD17" i="14" s="1"/>
  <c r="AD18" i="14"/>
  <c r="AD21" i="14"/>
  <c r="AC24" i="14"/>
  <c r="AD24" i="14" s="1"/>
  <c r="AC25" i="14"/>
  <c r="AD25" i="14" s="1"/>
  <c r="AD26" i="14"/>
  <c r="AD35" i="14"/>
  <c r="AC42" i="14"/>
  <c r="AD42" i="14" s="1"/>
  <c r="AD43" i="14"/>
  <c r="AC45" i="14"/>
  <c r="AD45" i="14" s="1"/>
  <c r="AD47" i="14"/>
  <c r="AD50" i="14"/>
  <c r="AD56" i="14"/>
  <c r="AD58" i="14"/>
  <c r="AC68" i="14"/>
  <c r="AD68" i="14" s="1"/>
  <c r="Z103" i="14"/>
  <c r="AB103" i="14" s="1"/>
  <c r="AC70" i="14"/>
  <c r="AD70" i="14" s="1"/>
  <c r="AB71" i="14"/>
  <c r="AD74" i="14"/>
  <c r="AD75" i="14"/>
  <c r="AD80" i="14"/>
  <c r="AE81" i="14"/>
  <c r="AB81" i="14"/>
  <c r="AF81" i="14"/>
  <c r="AF84" i="14"/>
  <c r="AD84" i="14"/>
  <c r="AB84" i="14"/>
  <c r="AE84" i="14"/>
  <c r="AD86" i="14"/>
  <c r="AD87" i="14"/>
  <c r="AD88" i="14"/>
  <c r="AD89" i="14"/>
  <c r="AB89" i="14"/>
  <c r="AE89" i="14"/>
  <c r="AF89" i="14" s="1"/>
  <c r="AD90" i="14"/>
  <c r="AB90" i="14"/>
  <c r="AE90" i="14"/>
  <c r="AF90" i="14" s="1"/>
  <c r="AD94" i="14"/>
  <c r="AB70" i="14"/>
  <c r="AD73" i="14"/>
  <c r="AD76" i="14"/>
  <c r="AD83" i="14"/>
  <c r="AD99" i="14"/>
  <c r="Y103" i="13"/>
  <c r="X103" i="13"/>
  <c r="W103" i="13"/>
  <c r="V103" i="13"/>
  <c r="U103" i="13"/>
  <c r="T103" i="13"/>
  <c r="P103" i="13"/>
  <c r="O103" i="13"/>
  <c r="Q103" i="13" s="1"/>
  <c r="M103" i="13"/>
  <c r="L103" i="13"/>
  <c r="K103" i="13"/>
  <c r="N103" i="13" s="1"/>
  <c r="H103" i="13"/>
  <c r="AF102" i="13"/>
  <c r="AD102" i="13"/>
  <c r="AB102" i="13"/>
  <c r="Y102" i="13"/>
  <c r="U102" i="13"/>
  <c r="R102" i="13"/>
  <c r="S102" i="13" s="1"/>
  <c r="Q102" i="13"/>
  <c r="N102" i="13"/>
  <c r="AB101" i="13"/>
  <c r="AA101" i="13"/>
  <c r="AF101" i="13" s="1"/>
  <c r="Y101" i="13"/>
  <c r="U101" i="13"/>
  <c r="R101" i="13"/>
  <c r="S101" i="13" s="1"/>
  <c r="Q101" i="13"/>
  <c r="N101" i="13"/>
  <c r="AB100" i="13"/>
  <c r="AA100" i="13"/>
  <c r="AF100" i="13" s="1"/>
  <c r="Y100" i="13"/>
  <c r="U100" i="13"/>
  <c r="R100" i="13"/>
  <c r="S100" i="13" s="1"/>
  <c r="Q100" i="13"/>
  <c r="N100" i="13"/>
  <c r="AE99" i="13"/>
  <c r="AB99" i="13"/>
  <c r="AA99" i="13"/>
  <c r="AF99" i="13" s="1"/>
  <c r="Y99" i="13"/>
  <c r="R99" i="13"/>
  <c r="N99" i="13"/>
  <c r="AB98" i="13"/>
  <c r="AA98" i="13"/>
  <c r="AF98" i="13" s="1"/>
  <c r="Y98" i="13"/>
  <c r="U98" i="13"/>
  <c r="R98" i="13"/>
  <c r="S98" i="13" s="1"/>
  <c r="Q98" i="13"/>
  <c r="N98" i="13"/>
  <c r="AB97" i="13"/>
  <c r="AA97" i="13"/>
  <c r="AF97" i="13" s="1"/>
  <c r="Y97" i="13"/>
  <c r="U97" i="13"/>
  <c r="R97" i="13"/>
  <c r="S97" i="13" s="1"/>
  <c r="Q97" i="13"/>
  <c r="N97" i="13"/>
  <c r="AB96" i="13"/>
  <c r="AA96" i="13"/>
  <c r="AF96" i="13" s="1"/>
  <c r="Y96" i="13"/>
  <c r="U96" i="13"/>
  <c r="R96" i="13"/>
  <c r="S96" i="13" s="1"/>
  <c r="Q96" i="13"/>
  <c r="N96" i="13"/>
  <c r="AB95" i="13"/>
  <c r="AA95" i="13"/>
  <c r="AF95" i="13" s="1"/>
  <c r="Y95" i="13"/>
  <c r="R95" i="13"/>
  <c r="N95" i="13"/>
  <c r="AA94" i="13"/>
  <c r="Y94" i="13"/>
  <c r="U94" i="13"/>
  <c r="R94" i="13"/>
  <c r="S94" i="13" s="1"/>
  <c r="Q94" i="13"/>
  <c r="N94" i="13"/>
  <c r="AB93" i="13"/>
  <c r="AA93" i="13"/>
  <c r="AF93" i="13" s="1"/>
  <c r="Y93" i="13"/>
  <c r="R93" i="13"/>
  <c r="N93" i="13"/>
  <c r="AF92" i="13"/>
  <c r="AB92" i="13"/>
  <c r="AA92" i="13"/>
  <c r="AD92" i="13" s="1"/>
  <c r="Y92" i="13"/>
  <c r="U92" i="13"/>
  <c r="S92" i="13"/>
  <c r="R92" i="13"/>
  <c r="Q92" i="13"/>
  <c r="N92" i="13"/>
  <c r="AF91" i="13"/>
  <c r="AB91" i="13"/>
  <c r="AA91" i="13"/>
  <c r="AD91" i="13" s="1"/>
  <c r="Y91" i="13"/>
  <c r="R91" i="13"/>
  <c r="N91" i="13"/>
  <c r="AC90" i="13"/>
  <c r="AA90" i="13"/>
  <c r="Y90" i="13"/>
  <c r="U90" i="13"/>
  <c r="R90" i="13"/>
  <c r="S90" i="13" s="1"/>
  <c r="Q90" i="13"/>
  <c r="N90" i="13"/>
  <c r="AC89" i="13"/>
  <c r="AA89" i="13"/>
  <c r="Y89" i="13"/>
  <c r="U89" i="13"/>
  <c r="R89" i="13"/>
  <c r="S89" i="13" s="1"/>
  <c r="Q89" i="13"/>
  <c r="N89" i="13"/>
  <c r="AB88" i="13"/>
  <c r="AA88" i="13"/>
  <c r="AF88" i="13" s="1"/>
  <c r="Y88" i="13"/>
  <c r="U88" i="13"/>
  <c r="R88" i="13"/>
  <c r="S88" i="13" s="1"/>
  <c r="Q88" i="13"/>
  <c r="N88" i="13"/>
  <c r="AB87" i="13"/>
  <c r="AA87" i="13"/>
  <c r="AF87" i="13" s="1"/>
  <c r="Y87" i="13"/>
  <c r="U87" i="13"/>
  <c r="R87" i="13"/>
  <c r="S87" i="13" s="1"/>
  <c r="Q87" i="13"/>
  <c r="N87" i="13"/>
  <c r="AB86" i="13"/>
  <c r="AA86" i="13"/>
  <c r="AF86" i="13" s="1"/>
  <c r="Y86" i="13"/>
  <c r="R86" i="13"/>
  <c r="N86" i="13"/>
  <c r="AF85" i="13"/>
  <c r="AB85" i="13"/>
  <c r="AA85" i="13"/>
  <c r="AD85" i="13" s="1"/>
  <c r="Y85" i="13"/>
  <c r="R85" i="13"/>
  <c r="N85" i="13"/>
  <c r="AC84" i="13"/>
  <c r="AA84" i="13"/>
  <c r="Y84" i="13"/>
  <c r="U84" i="13"/>
  <c r="R84" i="13"/>
  <c r="S84" i="13" s="1"/>
  <c r="Q84" i="13"/>
  <c r="N84" i="13"/>
  <c r="AE83" i="13"/>
  <c r="AB83" i="13"/>
  <c r="AA83" i="13"/>
  <c r="AF83" i="13" s="1"/>
  <c r="Y83" i="13"/>
  <c r="U83" i="13"/>
  <c r="S83" i="13"/>
  <c r="R83" i="13"/>
  <c r="Q83" i="13"/>
  <c r="N83" i="13"/>
  <c r="AF82" i="13"/>
  <c r="AB82" i="13"/>
  <c r="AA82" i="13"/>
  <c r="AD82" i="13" s="1"/>
  <c r="Y82" i="13"/>
  <c r="U82" i="13"/>
  <c r="S82" i="13"/>
  <c r="R82" i="13"/>
  <c r="Q82" i="13"/>
  <c r="N82" i="13"/>
  <c r="AD81" i="13"/>
  <c r="AA81" i="13"/>
  <c r="Y81" i="13"/>
  <c r="U81" i="13"/>
  <c r="R81" i="13"/>
  <c r="S81" i="13" s="1"/>
  <c r="Q81" i="13"/>
  <c r="N81" i="13"/>
  <c r="AB80" i="13"/>
  <c r="AA80" i="13"/>
  <c r="AF80" i="13" s="1"/>
  <c r="Y80" i="13"/>
  <c r="R80" i="13"/>
  <c r="N80" i="13"/>
  <c r="AF79" i="13"/>
  <c r="AB79" i="13"/>
  <c r="AA79" i="13"/>
  <c r="AD79" i="13" s="1"/>
  <c r="Y79" i="13"/>
  <c r="R79" i="13"/>
  <c r="AF78" i="13"/>
  <c r="AB78" i="13"/>
  <c r="AA78" i="13"/>
  <c r="AD78" i="13" s="1"/>
  <c r="Y78" i="13"/>
  <c r="U78" i="13"/>
  <c r="S78" i="13"/>
  <c r="R78" i="13"/>
  <c r="Q78" i="13"/>
  <c r="N78" i="13"/>
  <c r="AF77" i="13"/>
  <c r="AB77" i="13"/>
  <c r="AA77" i="13"/>
  <c r="AD77" i="13" s="1"/>
  <c r="Y77" i="13"/>
  <c r="R77" i="13"/>
  <c r="N77" i="13"/>
  <c r="AE76" i="13"/>
  <c r="AB76" i="13"/>
  <c r="AA76" i="13"/>
  <c r="AF76" i="13" s="1"/>
  <c r="Y76" i="13"/>
  <c r="R76" i="13"/>
  <c r="N76" i="13"/>
  <c r="AB75" i="13"/>
  <c r="AA75" i="13"/>
  <c r="AF75" i="13" s="1"/>
  <c r="Y75" i="13"/>
  <c r="U75" i="13"/>
  <c r="R75" i="13"/>
  <c r="S75" i="13" s="1"/>
  <c r="Q75" i="13"/>
  <c r="N75" i="13"/>
  <c r="AB74" i="13"/>
  <c r="AA74" i="13"/>
  <c r="AF74" i="13" s="1"/>
  <c r="Y74" i="13"/>
  <c r="U74" i="13"/>
  <c r="R74" i="13"/>
  <c r="S74" i="13" s="1"/>
  <c r="Q74" i="13"/>
  <c r="N74" i="13"/>
  <c r="AE73" i="13"/>
  <c r="AB73" i="13"/>
  <c r="AA73" i="13"/>
  <c r="AF73" i="13" s="1"/>
  <c r="Y73" i="13"/>
  <c r="U73" i="13"/>
  <c r="S73" i="13"/>
  <c r="R73" i="13"/>
  <c r="Q73" i="13"/>
  <c r="N73" i="13"/>
  <c r="AF72" i="13"/>
  <c r="AB72" i="13"/>
  <c r="AA72" i="13"/>
  <c r="AD72" i="13" s="1"/>
  <c r="Y72" i="13"/>
  <c r="U72" i="13"/>
  <c r="S72" i="13"/>
  <c r="R72" i="13"/>
  <c r="Q72" i="13"/>
  <c r="N72" i="13"/>
  <c r="Z71" i="13"/>
  <c r="AA71" i="13" s="1"/>
  <c r="Y71" i="13"/>
  <c r="U71" i="13"/>
  <c r="R71" i="13"/>
  <c r="S71" i="13" s="1"/>
  <c r="Q71" i="13"/>
  <c r="N71" i="13"/>
  <c r="AA70" i="13"/>
  <c r="Z70" i="13"/>
  <c r="Y70" i="13"/>
  <c r="U70" i="13"/>
  <c r="S70" i="13"/>
  <c r="R70" i="13"/>
  <c r="Q70" i="13"/>
  <c r="N70" i="13"/>
  <c r="AF69" i="13"/>
  <c r="AB69" i="13"/>
  <c r="AA69" i="13"/>
  <c r="AD69" i="13" s="1"/>
  <c r="Y69" i="13"/>
  <c r="R69" i="13"/>
  <c r="N69" i="13"/>
  <c r="AA68" i="13"/>
  <c r="Y68" i="13"/>
  <c r="U68" i="13"/>
  <c r="R68" i="13"/>
  <c r="S68" i="13" s="1"/>
  <c r="Q68" i="13"/>
  <c r="N68" i="13"/>
  <c r="AB67" i="13"/>
  <c r="AA67" i="13"/>
  <c r="AF67" i="13" s="1"/>
  <c r="Y67" i="13"/>
  <c r="U67" i="13"/>
  <c r="R67" i="13"/>
  <c r="S67" i="13" s="1"/>
  <c r="Q67" i="13"/>
  <c r="N67" i="13"/>
  <c r="AB66" i="13"/>
  <c r="AA66" i="13"/>
  <c r="AF66" i="13" s="1"/>
  <c r="Y66" i="13"/>
  <c r="U66" i="13"/>
  <c r="R66" i="13"/>
  <c r="S66" i="13" s="1"/>
  <c r="Q66" i="13"/>
  <c r="N66" i="13"/>
  <c r="AB65" i="13"/>
  <c r="AA65" i="13"/>
  <c r="AF65" i="13" s="1"/>
  <c r="Y65" i="13"/>
  <c r="U65" i="13"/>
  <c r="R65" i="13"/>
  <c r="S65" i="13" s="1"/>
  <c r="Q65" i="13"/>
  <c r="N65" i="13"/>
  <c r="AB64" i="13"/>
  <c r="AA64" i="13"/>
  <c r="AF64" i="13" s="1"/>
  <c r="Y64" i="13"/>
  <c r="U64" i="13"/>
  <c r="R64" i="13"/>
  <c r="S64" i="13" s="1"/>
  <c r="Q64" i="13"/>
  <c r="N64" i="13"/>
  <c r="AB63" i="13"/>
  <c r="AA63" i="13"/>
  <c r="Y63" i="13"/>
  <c r="R63" i="13"/>
  <c r="N63" i="13"/>
  <c r="AF62" i="13"/>
  <c r="AB62" i="13"/>
  <c r="AA62" i="13"/>
  <c r="AD62" i="13" s="1"/>
  <c r="Y62" i="13"/>
  <c r="R62" i="13"/>
  <c r="AA61" i="13"/>
  <c r="AE61" i="13" s="1"/>
  <c r="Y61" i="13"/>
  <c r="U61" i="13"/>
  <c r="R61" i="13"/>
  <c r="S61" i="13" s="1"/>
  <c r="Q61" i="13"/>
  <c r="N61" i="13"/>
  <c r="AB60" i="13"/>
  <c r="AA60" i="13"/>
  <c r="AF60" i="13" s="1"/>
  <c r="Y60" i="13"/>
  <c r="U60" i="13"/>
  <c r="R60" i="13"/>
  <c r="S60" i="13" s="1"/>
  <c r="Q60" i="13"/>
  <c r="N60" i="13"/>
  <c r="AB59" i="13"/>
  <c r="AA59" i="13"/>
  <c r="AF59" i="13" s="1"/>
  <c r="Y59" i="13"/>
  <c r="U59" i="13"/>
  <c r="R59" i="13"/>
  <c r="S59" i="13" s="1"/>
  <c r="Q59" i="13"/>
  <c r="N59" i="13"/>
  <c r="AE58" i="13"/>
  <c r="AB58" i="13"/>
  <c r="AA58" i="13"/>
  <c r="AF58" i="13" s="1"/>
  <c r="Y58" i="13"/>
  <c r="U58" i="13"/>
  <c r="S58" i="13"/>
  <c r="R58" i="13"/>
  <c r="Q58" i="13"/>
  <c r="N58" i="13"/>
  <c r="AA57" i="13"/>
  <c r="AE57" i="13" s="1"/>
  <c r="Y57" i="13"/>
  <c r="U57" i="13"/>
  <c r="R57" i="13"/>
  <c r="S57" i="13" s="1"/>
  <c r="Q57" i="13"/>
  <c r="N57" i="13"/>
  <c r="AE56" i="13"/>
  <c r="AB56" i="13"/>
  <c r="AA56" i="13"/>
  <c r="AF56" i="13" s="1"/>
  <c r="Y56" i="13"/>
  <c r="U56" i="13"/>
  <c r="S56" i="13"/>
  <c r="R56" i="13"/>
  <c r="Q56" i="13"/>
  <c r="N56" i="13"/>
  <c r="AF55" i="13"/>
  <c r="AB55" i="13"/>
  <c r="AA55" i="13"/>
  <c r="AD55" i="13" s="1"/>
  <c r="Y55" i="13"/>
  <c r="U55" i="13"/>
  <c r="S55" i="13"/>
  <c r="R55" i="13"/>
  <c r="Q55" i="13"/>
  <c r="N55" i="13"/>
  <c r="AA54" i="13"/>
  <c r="AE54" i="13" s="1"/>
  <c r="Y54" i="13"/>
  <c r="U54" i="13"/>
  <c r="R54" i="13"/>
  <c r="S54" i="13" s="1"/>
  <c r="Q54" i="13"/>
  <c r="N54" i="13"/>
  <c r="AA53" i="13"/>
  <c r="Y53" i="13"/>
  <c r="U53" i="13"/>
  <c r="R53" i="13"/>
  <c r="S53" i="13" s="1"/>
  <c r="Q53" i="13"/>
  <c r="N53" i="13"/>
  <c r="AA52" i="13"/>
  <c r="Y52" i="13"/>
  <c r="U52" i="13"/>
  <c r="R52" i="13"/>
  <c r="S52" i="13" s="1"/>
  <c r="Q52" i="13"/>
  <c r="N52" i="13"/>
  <c r="AA51" i="13"/>
  <c r="Y51" i="13"/>
  <c r="U51" i="13"/>
  <c r="R51" i="13"/>
  <c r="S51" i="13" s="1"/>
  <c r="Q51" i="13"/>
  <c r="N51" i="13"/>
  <c r="AE50" i="13"/>
  <c r="AB50" i="13"/>
  <c r="AA50" i="13"/>
  <c r="AF50" i="13" s="1"/>
  <c r="Y50" i="13"/>
  <c r="U50" i="13"/>
  <c r="S50" i="13"/>
  <c r="R50" i="13"/>
  <c r="Q50" i="13"/>
  <c r="N50" i="13"/>
  <c r="AF49" i="13"/>
  <c r="AB49" i="13"/>
  <c r="AA49" i="13"/>
  <c r="AD49" i="13" s="1"/>
  <c r="Y49" i="13"/>
  <c r="R49" i="13"/>
  <c r="N49" i="13"/>
  <c r="AB48" i="13"/>
  <c r="AA48" i="13"/>
  <c r="AF48" i="13" s="1"/>
  <c r="Y48" i="13"/>
  <c r="U48" i="13"/>
  <c r="R48" i="13"/>
  <c r="S48" i="13" s="1"/>
  <c r="Q48" i="13"/>
  <c r="N48" i="13"/>
  <c r="AE47" i="13"/>
  <c r="AB47" i="13"/>
  <c r="AA47" i="13"/>
  <c r="AF47" i="13" s="1"/>
  <c r="Y47" i="13"/>
  <c r="U47" i="13"/>
  <c r="S47" i="13"/>
  <c r="R47" i="13"/>
  <c r="Q47" i="13"/>
  <c r="N47" i="13"/>
  <c r="AA46" i="13"/>
  <c r="AE46" i="13" s="1"/>
  <c r="Y46" i="13"/>
  <c r="R46" i="13"/>
  <c r="N46" i="13"/>
  <c r="AB45" i="13"/>
  <c r="AA45" i="13"/>
  <c r="Y45" i="13"/>
  <c r="U45" i="13"/>
  <c r="S45" i="13"/>
  <c r="R45" i="13"/>
  <c r="Q45" i="13"/>
  <c r="N45" i="13"/>
  <c r="AF44" i="13"/>
  <c r="AB44" i="13"/>
  <c r="AA44" i="13"/>
  <c r="AD44" i="13" s="1"/>
  <c r="Y44" i="13"/>
  <c r="R44" i="13"/>
  <c r="N44" i="13"/>
  <c r="AE43" i="13"/>
  <c r="AB43" i="13"/>
  <c r="AA43" i="13"/>
  <c r="AF43" i="13" s="1"/>
  <c r="Y43" i="13"/>
  <c r="U43" i="13"/>
  <c r="S43" i="13"/>
  <c r="R43" i="13"/>
  <c r="Q43" i="13"/>
  <c r="N43" i="13"/>
  <c r="AB42" i="13"/>
  <c r="AA42" i="13"/>
  <c r="Y42" i="13"/>
  <c r="U42" i="13"/>
  <c r="S42" i="13"/>
  <c r="R42" i="13"/>
  <c r="Q42" i="13"/>
  <c r="N42" i="13"/>
  <c r="AD41" i="13"/>
  <c r="AA41" i="13"/>
  <c r="Y41" i="13"/>
  <c r="R41" i="13"/>
  <c r="N41" i="13"/>
  <c r="AF40" i="13"/>
  <c r="AB40" i="13"/>
  <c r="AA40" i="13"/>
  <c r="AD40" i="13" s="1"/>
  <c r="Y40" i="13"/>
  <c r="U40" i="13"/>
  <c r="S40" i="13"/>
  <c r="R40" i="13"/>
  <c r="Q40" i="13"/>
  <c r="N40" i="13"/>
  <c r="AF39" i="13"/>
  <c r="AB39" i="13"/>
  <c r="AA39" i="13"/>
  <c r="AD39" i="13" s="1"/>
  <c r="Y39" i="13"/>
  <c r="R39" i="13"/>
  <c r="N39" i="13"/>
  <c r="AB38" i="13"/>
  <c r="AA38" i="13"/>
  <c r="AF38" i="13" s="1"/>
  <c r="Y38" i="13"/>
  <c r="U38" i="13"/>
  <c r="R38" i="13"/>
  <c r="S38" i="13" s="1"/>
  <c r="Q38" i="13"/>
  <c r="N38" i="13"/>
  <c r="AB37" i="13"/>
  <c r="AA37" i="13"/>
  <c r="AF37" i="13" s="1"/>
  <c r="Y37" i="13"/>
  <c r="U37" i="13"/>
  <c r="R37" i="13"/>
  <c r="S37" i="13" s="1"/>
  <c r="Q37" i="13"/>
  <c r="N37" i="13"/>
  <c r="AB36" i="13"/>
  <c r="AA36" i="13"/>
  <c r="AF36" i="13" s="1"/>
  <c r="Y36" i="13"/>
  <c r="U36" i="13"/>
  <c r="R36" i="13"/>
  <c r="S36" i="13" s="1"/>
  <c r="Q36" i="13"/>
  <c r="N36" i="13"/>
  <c r="AE35" i="13"/>
  <c r="AB35" i="13"/>
  <c r="AA35" i="13"/>
  <c r="AF35" i="13" s="1"/>
  <c r="Y35" i="13"/>
  <c r="U35" i="13"/>
  <c r="S35" i="13"/>
  <c r="R35" i="13"/>
  <c r="Q35" i="13"/>
  <c r="N35" i="13"/>
  <c r="AF34" i="13"/>
  <c r="AB34" i="13"/>
  <c r="AA34" i="13"/>
  <c r="AD34" i="13" s="1"/>
  <c r="Y34" i="13"/>
  <c r="U34" i="13"/>
  <c r="S34" i="13"/>
  <c r="R34" i="13"/>
  <c r="Q34" i="13"/>
  <c r="N34" i="13"/>
  <c r="AF33" i="13"/>
  <c r="AB33" i="13"/>
  <c r="AA33" i="13"/>
  <c r="AD33" i="13" s="1"/>
  <c r="Y33" i="13"/>
  <c r="U33" i="13"/>
  <c r="S33" i="13"/>
  <c r="R33" i="13"/>
  <c r="Q33" i="13"/>
  <c r="N33" i="13"/>
  <c r="AF32" i="13"/>
  <c r="AB32" i="13"/>
  <c r="AA32" i="13"/>
  <c r="AD32" i="13" s="1"/>
  <c r="Y32" i="13"/>
  <c r="U32" i="13"/>
  <c r="S32" i="13"/>
  <c r="R32" i="13"/>
  <c r="Q32" i="13"/>
  <c r="N32" i="13"/>
  <c r="AA31" i="13"/>
  <c r="Y31" i="13"/>
  <c r="U31" i="13"/>
  <c r="R31" i="13"/>
  <c r="S31" i="13" s="1"/>
  <c r="Q31" i="13"/>
  <c r="N31" i="13"/>
  <c r="AB30" i="13"/>
  <c r="AA30" i="13"/>
  <c r="AF30" i="13" s="1"/>
  <c r="Y30" i="13"/>
  <c r="R30" i="13"/>
  <c r="AB29" i="13"/>
  <c r="AA29" i="13"/>
  <c r="AF29" i="13" s="1"/>
  <c r="Y29" i="13"/>
  <c r="U29" i="13"/>
  <c r="R29" i="13"/>
  <c r="S29" i="13" s="1"/>
  <c r="Q29" i="13"/>
  <c r="N29" i="13"/>
  <c r="AB28" i="13"/>
  <c r="AA28" i="13"/>
  <c r="AF28" i="13" s="1"/>
  <c r="Y28" i="13"/>
  <c r="R28" i="13"/>
  <c r="N28" i="13"/>
  <c r="AD27" i="13"/>
  <c r="AA27" i="13"/>
  <c r="Y27" i="13"/>
  <c r="U27" i="13"/>
  <c r="R27" i="13"/>
  <c r="S27" i="13" s="1"/>
  <c r="Q27" i="13"/>
  <c r="N27" i="13"/>
  <c r="AE26" i="13"/>
  <c r="AB26" i="13"/>
  <c r="AA26" i="13"/>
  <c r="AF26" i="13" s="1"/>
  <c r="Y26" i="13"/>
  <c r="U26" i="13"/>
  <c r="S26" i="13"/>
  <c r="R26" i="13"/>
  <c r="Q26" i="13"/>
  <c r="N26" i="13"/>
  <c r="AB25" i="13"/>
  <c r="AA25" i="13"/>
  <c r="Y25" i="13"/>
  <c r="U25" i="13"/>
  <c r="S25" i="13"/>
  <c r="R25" i="13"/>
  <c r="Q25" i="13"/>
  <c r="N25" i="13"/>
  <c r="AB24" i="13"/>
  <c r="AA24" i="13"/>
  <c r="Y24" i="13"/>
  <c r="U24" i="13"/>
  <c r="S24" i="13"/>
  <c r="R24" i="13"/>
  <c r="Q24" i="13"/>
  <c r="N24" i="13"/>
  <c r="AF23" i="13"/>
  <c r="AB23" i="13"/>
  <c r="AA23" i="13"/>
  <c r="AD23" i="13" s="1"/>
  <c r="Y23" i="13"/>
  <c r="R23" i="13"/>
  <c r="N23" i="13"/>
  <c r="AB22" i="13"/>
  <c r="AA22" i="13"/>
  <c r="AF22" i="13" s="1"/>
  <c r="Y22" i="13"/>
  <c r="U22" i="13"/>
  <c r="R22" i="13"/>
  <c r="S22" i="13" s="1"/>
  <c r="Q22" i="13"/>
  <c r="N22" i="13"/>
  <c r="AE21" i="13"/>
  <c r="AB21" i="13"/>
  <c r="AA21" i="13"/>
  <c r="AF21" i="13" s="1"/>
  <c r="Y21" i="13"/>
  <c r="U21" i="13"/>
  <c r="S21" i="13"/>
  <c r="Q21" i="13"/>
  <c r="N21" i="13"/>
  <c r="AE20" i="13"/>
  <c r="AB20" i="13"/>
  <c r="AA20" i="13"/>
  <c r="AF20" i="13" s="1"/>
  <c r="Y20" i="13"/>
  <c r="R20" i="13"/>
  <c r="N20" i="13"/>
  <c r="AE19" i="13"/>
  <c r="AB19" i="13"/>
  <c r="AA19" i="13"/>
  <c r="AF19" i="13" s="1"/>
  <c r="Y19" i="13"/>
  <c r="U19" i="13"/>
  <c r="S19" i="13"/>
  <c r="R19" i="13"/>
  <c r="Q19" i="13"/>
  <c r="N19" i="13"/>
  <c r="AD18" i="13"/>
  <c r="AA18" i="13"/>
  <c r="Y18" i="13"/>
  <c r="U18" i="13"/>
  <c r="R18" i="13"/>
  <c r="S18" i="13" s="1"/>
  <c r="Q18" i="13"/>
  <c r="N18" i="13"/>
  <c r="AC17" i="13"/>
  <c r="AA17" i="13"/>
  <c r="Y17" i="13"/>
  <c r="U17" i="13"/>
  <c r="R17" i="13"/>
  <c r="S17" i="13" s="1"/>
  <c r="Q17" i="13"/>
  <c r="N17" i="13"/>
  <c r="AB16" i="13"/>
  <c r="AA16" i="13"/>
  <c r="AF16" i="13" s="1"/>
  <c r="Y16" i="13"/>
  <c r="U16" i="13"/>
  <c r="R16" i="13"/>
  <c r="S16" i="13" s="1"/>
  <c r="Q16" i="13"/>
  <c r="N16" i="13"/>
  <c r="AE15" i="13"/>
  <c r="AB15" i="13"/>
  <c r="AA15" i="13"/>
  <c r="AF15" i="13" s="1"/>
  <c r="Y15" i="13"/>
  <c r="U15" i="13"/>
  <c r="S15" i="13"/>
  <c r="R15" i="13"/>
  <c r="Q15" i="13"/>
  <c r="N15" i="13"/>
  <c r="AF14" i="13"/>
  <c r="AB14" i="13"/>
  <c r="AA14" i="13"/>
  <c r="AD14" i="13" s="1"/>
  <c r="Y14" i="13"/>
  <c r="R14" i="13"/>
  <c r="AF13" i="13"/>
  <c r="AB13" i="13"/>
  <c r="AA13" i="13"/>
  <c r="AD13" i="13" s="1"/>
  <c r="Y13" i="13"/>
  <c r="U13" i="13"/>
  <c r="S13" i="13"/>
  <c r="R13" i="13"/>
  <c r="Q13" i="13"/>
  <c r="N13" i="13"/>
  <c r="AB12" i="13"/>
  <c r="AA12" i="13"/>
  <c r="Y12" i="13"/>
  <c r="U12" i="13"/>
  <c r="S12" i="13"/>
  <c r="R12" i="13"/>
  <c r="Q12" i="13"/>
  <c r="N12" i="13"/>
  <c r="AB11" i="13"/>
  <c r="AA11" i="13"/>
  <c r="Y11" i="13"/>
  <c r="U11" i="13"/>
  <c r="S11" i="13"/>
  <c r="R11" i="13"/>
  <c r="Q11" i="13"/>
  <c r="N11" i="13"/>
  <c r="AF10" i="13"/>
  <c r="AB10" i="13"/>
  <c r="AA10" i="13"/>
  <c r="AD10" i="13" s="1"/>
  <c r="Y10" i="13"/>
  <c r="U10" i="13"/>
  <c r="S10" i="13"/>
  <c r="R10" i="13"/>
  <c r="Q10" i="13"/>
  <c r="N10" i="13"/>
  <c r="AF9" i="13"/>
  <c r="AB9" i="13"/>
  <c r="AA9" i="13"/>
  <c r="AD9" i="13" s="1"/>
  <c r="Y9" i="13"/>
  <c r="U9" i="13"/>
  <c r="S9" i="13"/>
  <c r="R9" i="13"/>
  <c r="Q9" i="13"/>
  <c r="N9" i="13"/>
  <c r="AA8" i="13"/>
  <c r="Y8" i="13"/>
  <c r="U8" i="13"/>
  <c r="R8" i="13"/>
  <c r="Q8" i="13"/>
  <c r="N8" i="13"/>
  <c r="AB7" i="13"/>
  <c r="AA7" i="13"/>
  <c r="Y7" i="13"/>
  <c r="N7" i="13"/>
  <c r="AA6" i="16" l="1"/>
  <c r="AA5" i="16"/>
  <c r="AF70" i="15"/>
  <c r="S6" i="15"/>
  <c r="T6" i="15" s="1"/>
  <c r="S5" i="15"/>
  <c r="AE103" i="15"/>
  <c r="AF103" i="15" s="1"/>
  <c r="AE103" i="14"/>
  <c r="AF103" i="14" s="1"/>
  <c r="AE24" i="14"/>
  <c r="AF24" i="14" s="1"/>
  <c r="AE53" i="14"/>
  <c r="AF53" i="14" s="1"/>
  <c r="AE51" i="14"/>
  <c r="AF51" i="14" s="1"/>
  <c r="Q6" i="14"/>
  <c r="R6" i="14" s="1"/>
  <c r="Q5" i="14"/>
  <c r="AD71" i="14"/>
  <c r="AE68" i="14"/>
  <c r="AF68" i="14" s="1"/>
  <c r="AE45" i="14"/>
  <c r="AF45" i="14" s="1"/>
  <c r="AE25" i="14"/>
  <c r="AF25" i="14" s="1"/>
  <c r="AE42" i="14"/>
  <c r="AF42" i="14" s="1"/>
  <c r="AC103" i="14"/>
  <c r="AD103" i="14" s="1"/>
  <c r="AA103" i="13"/>
  <c r="AF7" i="13"/>
  <c r="AD7" i="13"/>
  <c r="AE8" i="13"/>
  <c r="AB8" i="13"/>
  <c r="AF8" i="13"/>
  <c r="AD22" i="13"/>
  <c r="AD30" i="13"/>
  <c r="AE31" i="13"/>
  <c r="AB31" i="13"/>
  <c r="AF31" i="13"/>
  <c r="AD36" i="13"/>
  <c r="AD37" i="13"/>
  <c r="AD38" i="13"/>
  <c r="R103" i="13"/>
  <c r="S103" i="13" s="1"/>
  <c r="S8" i="13"/>
  <c r="AD8" i="13"/>
  <c r="AE12" i="13"/>
  <c r="AF12" i="13" s="1"/>
  <c r="AD16" i="13"/>
  <c r="AF17" i="13"/>
  <c r="AD17" i="13"/>
  <c r="AB17" i="13"/>
  <c r="AE17" i="13"/>
  <c r="AE18" i="13"/>
  <c r="AB18" i="13"/>
  <c r="AF18" i="13"/>
  <c r="AE25" i="13"/>
  <c r="AF25" i="13" s="1"/>
  <c r="AE27" i="13"/>
  <c r="AB27" i="13"/>
  <c r="AF27" i="13"/>
  <c r="AD28" i="13"/>
  <c r="AD29" i="13"/>
  <c r="AD31" i="13"/>
  <c r="AE41" i="13"/>
  <c r="AB41" i="13"/>
  <c r="AF41" i="13"/>
  <c r="AD46" i="13"/>
  <c r="AF46" i="13"/>
  <c r="AD48" i="13"/>
  <c r="AC51" i="13"/>
  <c r="AE51" i="13"/>
  <c r="AF51" i="13" s="1"/>
  <c r="AC52" i="13"/>
  <c r="AE52" i="13"/>
  <c r="AF52" i="13" s="1"/>
  <c r="AC53" i="13"/>
  <c r="AE53" i="13"/>
  <c r="AF53" i="13" s="1"/>
  <c r="AD54" i="13"/>
  <c r="AF54" i="13"/>
  <c r="AD57" i="13"/>
  <c r="AF57" i="13"/>
  <c r="AD59" i="13"/>
  <c r="AD60" i="13"/>
  <c r="AD61" i="13"/>
  <c r="AF61" i="13"/>
  <c r="AF63" i="13"/>
  <c r="AD63" i="13"/>
  <c r="AE63" i="13"/>
  <c r="AD64" i="13"/>
  <c r="AD65" i="13"/>
  <c r="AD66" i="13"/>
  <c r="AD67" i="13"/>
  <c r="AB68" i="13"/>
  <c r="AE70" i="13"/>
  <c r="AF70" i="13" s="1"/>
  <c r="AC71" i="13"/>
  <c r="AE71" i="13" s="1"/>
  <c r="AF71" i="13" s="1"/>
  <c r="AD93" i="13"/>
  <c r="AE94" i="13"/>
  <c r="AB94" i="13"/>
  <c r="AF94" i="13"/>
  <c r="AD95" i="13"/>
  <c r="AD96" i="13"/>
  <c r="AD97" i="13"/>
  <c r="AD98" i="13"/>
  <c r="AD100" i="13"/>
  <c r="AD101" i="13"/>
  <c r="AC11" i="13"/>
  <c r="AC12" i="13"/>
  <c r="AD12" i="13" s="1"/>
  <c r="AD15" i="13"/>
  <c r="AD19" i="13"/>
  <c r="AD20" i="13"/>
  <c r="AD21" i="13"/>
  <c r="AC24" i="13"/>
  <c r="AD24" i="13" s="1"/>
  <c r="AC25" i="13"/>
  <c r="AD25" i="13" s="1"/>
  <c r="AD26" i="13"/>
  <c r="AD35" i="13"/>
  <c r="AC42" i="13"/>
  <c r="AD42" i="13" s="1"/>
  <c r="AD43" i="13"/>
  <c r="AC45" i="13"/>
  <c r="AD45" i="13" s="1"/>
  <c r="AB46" i="13"/>
  <c r="AD47" i="13"/>
  <c r="AD50" i="13"/>
  <c r="AB51" i="13"/>
  <c r="AD51" i="13"/>
  <c r="AB52" i="13"/>
  <c r="AD52" i="13"/>
  <c r="AB53" i="13"/>
  <c r="AD53" i="13"/>
  <c r="AB54" i="13"/>
  <c r="AD56" i="13"/>
  <c r="AB57" i="13"/>
  <c r="AD58" i="13"/>
  <c r="AB61" i="13"/>
  <c r="AC68" i="13"/>
  <c r="AD68" i="13" s="1"/>
  <c r="Z103" i="13"/>
  <c r="AB103" i="13" s="1"/>
  <c r="AC70" i="13"/>
  <c r="AD70" i="13" s="1"/>
  <c r="AB71" i="13"/>
  <c r="AD74" i="13"/>
  <c r="AD75" i="13"/>
  <c r="AD80" i="13"/>
  <c r="AE81" i="13"/>
  <c r="AB81" i="13"/>
  <c r="AF81" i="13"/>
  <c r="AF84" i="13"/>
  <c r="AD84" i="13"/>
  <c r="AB84" i="13"/>
  <c r="AE84" i="13"/>
  <c r="AD86" i="13"/>
  <c r="AD87" i="13"/>
  <c r="AD88" i="13"/>
  <c r="AD89" i="13"/>
  <c r="AB89" i="13"/>
  <c r="AE89" i="13"/>
  <c r="AF89" i="13" s="1"/>
  <c r="AD90" i="13"/>
  <c r="AB90" i="13"/>
  <c r="AE90" i="13"/>
  <c r="AF90" i="13" s="1"/>
  <c r="AD94" i="13"/>
  <c r="AB70" i="13"/>
  <c r="AD73" i="13"/>
  <c r="AD76" i="13"/>
  <c r="AD83" i="13"/>
  <c r="AD99" i="13"/>
  <c r="B6" i="13"/>
  <c r="C6" i="13" s="1"/>
  <c r="D6" i="13" s="1"/>
  <c r="E6" i="13" s="1"/>
  <c r="F6" i="13" s="1"/>
  <c r="G6" i="13" s="1"/>
  <c r="H6" i="13" s="1"/>
  <c r="I6" i="13" s="1"/>
  <c r="J6" i="13" s="1"/>
  <c r="K6" i="13" s="1"/>
  <c r="AF5" i="16" l="1"/>
  <c r="AB5" i="16"/>
  <c r="AB6" i="16"/>
  <c r="AC6" i="16" s="1"/>
  <c r="U6" i="15"/>
  <c r="V6" i="15" s="1"/>
  <c r="U5" i="15"/>
  <c r="S6" i="14"/>
  <c r="T6" i="14" s="1"/>
  <c r="S5" i="14"/>
  <c r="AC103" i="13"/>
  <c r="AD11" i="13"/>
  <c r="AE45" i="13"/>
  <c r="AF45" i="13" s="1"/>
  <c r="AD71" i="13"/>
  <c r="AE68" i="13"/>
  <c r="AF68" i="13" s="1"/>
  <c r="AE24" i="13"/>
  <c r="AF24" i="13" s="1"/>
  <c r="AE11" i="13"/>
  <c r="AF11" i="13" s="1"/>
  <c r="AE42" i="13"/>
  <c r="AF42" i="13" s="1"/>
  <c r="AD103" i="13"/>
  <c r="N4" i="13"/>
  <c r="L6" i="13"/>
  <c r="M6" i="13" s="1"/>
  <c r="N6" i="13" s="1"/>
  <c r="O6" i="13" s="1"/>
  <c r="P6" i="13" s="1"/>
  <c r="AF103" i="12"/>
  <c r="AD103" i="12"/>
  <c r="AB103" i="12"/>
  <c r="AF102" i="12"/>
  <c r="AD102" i="12"/>
  <c r="AB102" i="12"/>
  <c r="AF101" i="12"/>
  <c r="AD101" i="12"/>
  <c r="AB101" i="12"/>
  <c r="AF100" i="12"/>
  <c r="AD100" i="12"/>
  <c r="AB100" i="12"/>
  <c r="AF99" i="12"/>
  <c r="AD99" i="12"/>
  <c r="AB99" i="12"/>
  <c r="AF98" i="12"/>
  <c r="AD98" i="12"/>
  <c r="AB98" i="12"/>
  <c r="AF97" i="12"/>
  <c r="AD97" i="12"/>
  <c r="AB97" i="12"/>
  <c r="AF96" i="12"/>
  <c r="AD96" i="12"/>
  <c r="AB96" i="12"/>
  <c r="AF95" i="12"/>
  <c r="AD95" i="12"/>
  <c r="AB95" i="12"/>
  <c r="AF94" i="12"/>
  <c r="AD94" i="12"/>
  <c r="AB94" i="12"/>
  <c r="AF93" i="12"/>
  <c r="AD93" i="12"/>
  <c r="AB93" i="12"/>
  <c r="AF92" i="12"/>
  <c r="AD92" i="12"/>
  <c r="AB92" i="12"/>
  <c r="AB91" i="12"/>
  <c r="AA91" i="12"/>
  <c r="AF90" i="12"/>
  <c r="AD90" i="12"/>
  <c r="AB90" i="12"/>
  <c r="AA89" i="12"/>
  <c r="AF88" i="12"/>
  <c r="AD88" i="12"/>
  <c r="AB88" i="12"/>
  <c r="AF87" i="12"/>
  <c r="AD87" i="12"/>
  <c r="AB87" i="12"/>
  <c r="AF86" i="12"/>
  <c r="AD86" i="12"/>
  <c r="AB86" i="12"/>
  <c r="AF85" i="12"/>
  <c r="AD85" i="12"/>
  <c r="AB85" i="12"/>
  <c r="AA84" i="12"/>
  <c r="AF83" i="12"/>
  <c r="AD83" i="12"/>
  <c r="AB83" i="12"/>
  <c r="AF82" i="12"/>
  <c r="AD82" i="12"/>
  <c r="AB82" i="12"/>
  <c r="AE81" i="12"/>
  <c r="AB81" i="12"/>
  <c r="AA81" i="12"/>
  <c r="AF81" i="12" s="1"/>
  <c r="AF80" i="12"/>
  <c r="AD80" i="12"/>
  <c r="AB80" i="12"/>
  <c r="AF79" i="12"/>
  <c r="AD79" i="12"/>
  <c r="AB79" i="12"/>
  <c r="AF78" i="12"/>
  <c r="AD78" i="12"/>
  <c r="AB78" i="12"/>
  <c r="AF77" i="12"/>
  <c r="AD77" i="12"/>
  <c r="AB77" i="12"/>
  <c r="AF76" i="12"/>
  <c r="AD76" i="12"/>
  <c r="AB76" i="12"/>
  <c r="AF75" i="12"/>
  <c r="AD75" i="12"/>
  <c r="AB75" i="12"/>
  <c r="AF74" i="12"/>
  <c r="AD74" i="12"/>
  <c r="AB74" i="12"/>
  <c r="AF73" i="12"/>
  <c r="AD73" i="12"/>
  <c r="AB73" i="12"/>
  <c r="AF72" i="12"/>
  <c r="AD72" i="12"/>
  <c r="AB72" i="12"/>
  <c r="AA71" i="12"/>
  <c r="Z71" i="12"/>
  <c r="AB71" i="12" s="1"/>
  <c r="Z70" i="12"/>
  <c r="AA70" i="12" s="1"/>
  <c r="AF69" i="12"/>
  <c r="AD69" i="12"/>
  <c r="AB69" i="12"/>
  <c r="AB68" i="12"/>
  <c r="AA68" i="12"/>
  <c r="AF67" i="12"/>
  <c r="AD67" i="12"/>
  <c r="AB67" i="12"/>
  <c r="AF66" i="12"/>
  <c r="AD66" i="12"/>
  <c r="AB66" i="12"/>
  <c r="AF65" i="12"/>
  <c r="AD65" i="12"/>
  <c r="AB65" i="12"/>
  <c r="AF64" i="12"/>
  <c r="AD64" i="12"/>
  <c r="AB64" i="12"/>
  <c r="AF63" i="12"/>
  <c r="AD63" i="12"/>
  <c r="AB63" i="12"/>
  <c r="AF62" i="12"/>
  <c r="AD62" i="12"/>
  <c r="AB62" i="12"/>
  <c r="AF61" i="12"/>
  <c r="AD61" i="12"/>
  <c r="AB61" i="12"/>
  <c r="AF60" i="12"/>
  <c r="AD60" i="12"/>
  <c r="AB60" i="12"/>
  <c r="AF59" i="12"/>
  <c r="AD59" i="12"/>
  <c r="AB59" i="12"/>
  <c r="AF58" i="12"/>
  <c r="AD58" i="12"/>
  <c r="AB58" i="12"/>
  <c r="AF57" i="12"/>
  <c r="AD57" i="12"/>
  <c r="AB57" i="12"/>
  <c r="AF56" i="12"/>
  <c r="AD56" i="12"/>
  <c r="AB56" i="12"/>
  <c r="AF55" i="12"/>
  <c r="AD55" i="12"/>
  <c r="AB55" i="12"/>
  <c r="AF54" i="12"/>
  <c r="AD54" i="12"/>
  <c r="AB54" i="12"/>
  <c r="AB53" i="12"/>
  <c r="AA53" i="12"/>
  <c r="AB52" i="12"/>
  <c r="AA52" i="12"/>
  <c r="AB51" i="12"/>
  <c r="AA51" i="12"/>
  <c r="AA50" i="12"/>
  <c r="AE50" i="12" s="1"/>
  <c r="AF49" i="12"/>
  <c r="AD49" i="12"/>
  <c r="AB49" i="12"/>
  <c r="AF48" i="12"/>
  <c r="AD48" i="12"/>
  <c r="AB48" i="12"/>
  <c r="AF47" i="12"/>
  <c r="AD47" i="12"/>
  <c r="AB47" i="12"/>
  <c r="AF46" i="12"/>
  <c r="AD46" i="12"/>
  <c r="AB46" i="12"/>
  <c r="AA45" i="12"/>
  <c r="AF44" i="12"/>
  <c r="AD44" i="12"/>
  <c r="AB44" i="12"/>
  <c r="AA43" i="12"/>
  <c r="AE43" i="12" s="1"/>
  <c r="AA42" i="12"/>
  <c r="AF41" i="12"/>
  <c r="AD41" i="12"/>
  <c r="AB41" i="12"/>
  <c r="AF40" i="12"/>
  <c r="AD40" i="12"/>
  <c r="AB40" i="12"/>
  <c r="AF39" i="12"/>
  <c r="AD39" i="12"/>
  <c r="AB39" i="12"/>
  <c r="AF38" i="12"/>
  <c r="AD38" i="12"/>
  <c r="AB38" i="12"/>
  <c r="AF37" i="12"/>
  <c r="AD37" i="12"/>
  <c r="AB37" i="12"/>
  <c r="AF36" i="12"/>
  <c r="AD36" i="12"/>
  <c r="AB36" i="12"/>
  <c r="AF35" i="12"/>
  <c r="AD35" i="12"/>
  <c r="AB35" i="12"/>
  <c r="AF34" i="12"/>
  <c r="AD34" i="12"/>
  <c r="AB34" i="12"/>
  <c r="AF33" i="12"/>
  <c r="AD33" i="12"/>
  <c r="AB33" i="12"/>
  <c r="AF32" i="12"/>
  <c r="AD32" i="12"/>
  <c r="AB32" i="12"/>
  <c r="AF31" i="12"/>
  <c r="AD31" i="12"/>
  <c r="AB31" i="12"/>
  <c r="AF30" i="12"/>
  <c r="AD30" i="12"/>
  <c r="AB30" i="12"/>
  <c r="AF29" i="12"/>
  <c r="AD29" i="12"/>
  <c r="AB29" i="12"/>
  <c r="AF28" i="12"/>
  <c r="AD28" i="12"/>
  <c r="AB28" i="12"/>
  <c r="AE27" i="12"/>
  <c r="AB27" i="12"/>
  <c r="AA27" i="12"/>
  <c r="AF27" i="12" s="1"/>
  <c r="AF26" i="12"/>
  <c r="AD26" i="12"/>
  <c r="AB26" i="12"/>
  <c r="AA25" i="12"/>
  <c r="AA24" i="12"/>
  <c r="AF23" i="12"/>
  <c r="AD23" i="12"/>
  <c r="AB23" i="12"/>
  <c r="AF22" i="12"/>
  <c r="AD22" i="12"/>
  <c r="AB22" i="12"/>
  <c r="AF21" i="12"/>
  <c r="AD21" i="12"/>
  <c r="AB21" i="12"/>
  <c r="AF20" i="12"/>
  <c r="AD20" i="12"/>
  <c r="AB20" i="12"/>
  <c r="AF19" i="12"/>
  <c r="AD19" i="12"/>
  <c r="AB19" i="12"/>
  <c r="AA18" i="12"/>
  <c r="AE18" i="12" s="1"/>
  <c r="AA17" i="12"/>
  <c r="AF16" i="12"/>
  <c r="AD16" i="12"/>
  <c r="AB16" i="12"/>
  <c r="AF15" i="12"/>
  <c r="AD15" i="12"/>
  <c r="AB15" i="12"/>
  <c r="AF14" i="12"/>
  <c r="AD14" i="12"/>
  <c r="AB14" i="12"/>
  <c r="AF13" i="12"/>
  <c r="AD13" i="12"/>
  <c r="AB13" i="12"/>
  <c r="AA12" i="12"/>
  <c r="AA11" i="12"/>
  <c r="AF10" i="12"/>
  <c r="AD10" i="12"/>
  <c r="AB10" i="12"/>
  <c r="AF9" i="12"/>
  <c r="AD9" i="12"/>
  <c r="AB9" i="12"/>
  <c r="AF8" i="12"/>
  <c r="AD8" i="12"/>
  <c r="AB8" i="12"/>
  <c r="AF7" i="12"/>
  <c r="AD7" i="12"/>
  <c r="AB7" i="12"/>
  <c r="AD6" i="16" l="1"/>
  <c r="AD5" i="16"/>
  <c r="Y4" i="15"/>
  <c r="W6" i="15"/>
  <c r="X6" i="15" s="1"/>
  <c r="Y6" i="15" s="1"/>
  <c r="Z6" i="15" s="1"/>
  <c r="U6" i="14"/>
  <c r="V6" i="14" s="1"/>
  <c r="U5" i="14"/>
  <c r="AE103" i="13"/>
  <c r="AF103" i="13" s="1"/>
  <c r="Q6" i="13"/>
  <c r="R6" i="13" s="1"/>
  <c r="Q5" i="13"/>
  <c r="AC70" i="12"/>
  <c r="AE70" i="12" s="1"/>
  <c r="AF70" i="12" s="1"/>
  <c r="AD70" i="12"/>
  <c r="AC11" i="12"/>
  <c r="AE11" i="12" s="1"/>
  <c r="AF11" i="12" s="1"/>
  <c r="AC12" i="12"/>
  <c r="AE12" i="12" s="1"/>
  <c r="AF12" i="12" s="1"/>
  <c r="AC17" i="12"/>
  <c r="AE17" i="12" s="1"/>
  <c r="AF17" i="12" s="1"/>
  <c r="AD18" i="12"/>
  <c r="AF18" i="12"/>
  <c r="AC24" i="12"/>
  <c r="AE24" i="12" s="1"/>
  <c r="AF24" i="12" s="1"/>
  <c r="AC25" i="12"/>
  <c r="AE25" i="12" s="1"/>
  <c r="AF25" i="12" s="1"/>
  <c r="AC42" i="12"/>
  <c r="AE42" i="12" s="1"/>
  <c r="AF42" i="12" s="1"/>
  <c r="AD43" i="12"/>
  <c r="AF43" i="12"/>
  <c r="AC45" i="12"/>
  <c r="AE45" i="12" s="1"/>
  <c r="AF45" i="12" s="1"/>
  <c r="AD50" i="12"/>
  <c r="AF50" i="12"/>
  <c r="AB70" i="12"/>
  <c r="AC71" i="12"/>
  <c r="AE71" i="12"/>
  <c r="AF71" i="12" s="1"/>
  <c r="AC84" i="12"/>
  <c r="AE84" i="12"/>
  <c r="AF84" i="12" s="1"/>
  <c r="AC89" i="12"/>
  <c r="AE89" i="12"/>
  <c r="AF89" i="12" s="1"/>
  <c r="AB11" i="12"/>
  <c r="AD11" i="12"/>
  <c r="AB12" i="12"/>
  <c r="AD12" i="12"/>
  <c r="AB17" i="12"/>
  <c r="AD17" i="12"/>
  <c r="AB18" i="12"/>
  <c r="AB24" i="12"/>
  <c r="AB25" i="12"/>
  <c r="AD27" i="12"/>
  <c r="AB42" i="12"/>
  <c r="AD42" i="12"/>
  <c r="AB43" i="12"/>
  <c r="AB45" i="12"/>
  <c r="AB50" i="12"/>
  <c r="AC51" i="12"/>
  <c r="AD51" i="12" s="1"/>
  <c r="AC52" i="12"/>
  <c r="AD52" i="12" s="1"/>
  <c r="AC53" i="12"/>
  <c r="AD53" i="12" s="1"/>
  <c r="AC68" i="12"/>
  <c r="AD68" i="12" s="1"/>
  <c r="AD71" i="12"/>
  <c r="AD81" i="12"/>
  <c r="AB84" i="12"/>
  <c r="AD84" i="12"/>
  <c r="AB89" i="12"/>
  <c r="AD89" i="12"/>
  <c r="AC91" i="12"/>
  <c r="AD91" i="12" s="1"/>
  <c r="AA6" i="15" l="1"/>
  <c r="AA5" i="15"/>
  <c r="W6" i="14"/>
  <c r="X6" i="14" s="1"/>
  <c r="Y6" i="14" s="1"/>
  <c r="Z6" i="14" s="1"/>
  <c r="Y4" i="14"/>
  <c r="S6" i="13"/>
  <c r="T6" i="13" s="1"/>
  <c r="S5" i="13"/>
  <c r="AE68" i="12"/>
  <c r="AF68" i="12" s="1"/>
  <c r="AE52" i="12"/>
  <c r="AF52" i="12" s="1"/>
  <c r="AD45" i="12"/>
  <c r="AD25" i="12"/>
  <c r="AD24" i="12"/>
  <c r="AE91" i="12"/>
  <c r="AF91" i="12" s="1"/>
  <c r="AE53" i="12"/>
  <c r="AF53" i="12" s="1"/>
  <c r="AE51" i="12"/>
  <c r="AF51" i="12" s="1"/>
  <c r="AF5" i="15" l="1"/>
  <c r="AB6" i="15"/>
  <c r="AC6" i="15" s="1"/>
  <c r="AB5" i="15"/>
  <c r="AA6" i="14"/>
  <c r="AA5" i="14"/>
  <c r="U6" i="13"/>
  <c r="V6" i="13" s="1"/>
  <c r="U5" i="13"/>
  <c r="AE103" i="12"/>
  <c r="AC103" i="12"/>
  <c r="AA103" i="12"/>
  <c r="X103" i="12"/>
  <c r="W103" i="12"/>
  <c r="V103" i="12"/>
  <c r="P103" i="12"/>
  <c r="Q103" i="12" s="1"/>
  <c r="O103" i="12"/>
  <c r="M103" i="12"/>
  <c r="L103" i="12"/>
  <c r="K103" i="12"/>
  <c r="N103" i="12" s="1"/>
  <c r="H103" i="12"/>
  <c r="Y103" i="12" s="1"/>
  <c r="Y102" i="12"/>
  <c r="U102" i="12"/>
  <c r="R102" i="12"/>
  <c r="S102" i="12" s="1"/>
  <c r="Q102" i="12"/>
  <c r="N102" i="12"/>
  <c r="Y101" i="12"/>
  <c r="U101" i="12"/>
  <c r="R101" i="12"/>
  <c r="S101" i="12" s="1"/>
  <c r="Q101" i="12"/>
  <c r="N101" i="12"/>
  <c r="Y100" i="12"/>
  <c r="U100" i="12"/>
  <c r="R100" i="12"/>
  <c r="S100" i="12" s="1"/>
  <c r="Q100" i="12"/>
  <c r="N100" i="12"/>
  <c r="Y99" i="12"/>
  <c r="R99" i="12"/>
  <c r="N99" i="12"/>
  <c r="Y98" i="12"/>
  <c r="U98" i="12"/>
  <c r="R98" i="12"/>
  <c r="S98" i="12" s="1"/>
  <c r="Q98" i="12"/>
  <c r="N98" i="12"/>
  <c r="Y97" i="12"/>
  <c r="U97" i="12"/>
  <c r="R97" i="12"/>
  <c r="S97" i="12" s="1"/>
  <c r="Q97" i="12"/>
  <c r="N97" i="12"/>
  <c r="Y96" i="12"/>
  <c r="U96" i="12"/>
  <c r="R96" i="12"/>
  <c r="S96" i="12" s="1"/>
  <c r="Q96" i="12"/>
  <c r="N96" i="12"/>
  <c r="Y95" i="12"/>
  <c r="R95" i="12"/>
  <c r="N95" i="12"/>
  <c r="Y94" i="12"/>
  <c r="U94" i="12"/>
  <c r="S94" i="12"/>
  <c r="R94" i="12"/>
  <c r="Q94" i="12"/>
  <c r="N94" i="12"/>
  <c r="Y93" i="12"/>
  <c r="R93" i="12"/>
  <c r="N93" i="12"/>
  <c r="Y92" i="12"/>
  <c r="U92" i="12"/>
  <c r="R92" i="12"/>
  <c r="S92" i="12" s="1"/>
  <c r="Q92" i="12"/>
  <c r="N92" i="12"/>
  <c r="Y91" i="12"/>
  <c r="U91" i="12"/>
  <c r="R91" i="12"/>
  <c r="S91" i="12" s="1"/>
  <c r="Q91" i="12"/>
  <c r="N91" i="12"/>
  <c r="Y90" i="12"/>
  <c r="R90" i="12"/>
  <c r="N90" i="12"/>
  <c r="Y89" i="12"/>
  <c r="U89" i="12"/>
  <c r="R89" i="12"/>
  <c r="S89" i="12" s="1"/>
  <c r="Q89" i="12"/>
  <c r="N89" i="12"/>
  <c r="Y88" i="12"/>
  <c r="U88" i="12"/>
  <c r="R88" i="12"/>
  <c r="S88" i="12" s="1"/>
  <c r="Q88" i="12"/>
  <c r="N88" i="12"/>
  <c r="Y87" i="12"/>
  <c r="U87" i="12"/>
  <c r="R87" i="12"/>
  <c r="S87" i="12" s="1"/>
  <c r="Q87" i="12"/>
  <c r="N87" i="12"/>
  <c r="Y86" i="12"/>
  <c r="R86" i="12"/>
  <c r="N86" i="12"/>
  <c r="Y85" i="12"/>
  <c r="R85" i="12"/>
  <c r="N85" i="12"/>
  <c r="Y84" i="12"/>
  <c r="U84" i="12"/>
  <c r="S84" i="12"/>
  <c r="R84" i="12"/>
  <c r="Q84" i="12"/>
  <c r="N84" i="12"/>
  <c r="Y83" i="12"/>
  <c r="U83" i="12"/>
  <c r="R83" i="12"/>
  <c r="S83" i="12" s="1"/>
  <c r="Q83" i="12"/>
  <c r="N83" i="12"/>
  <c r="Y82" i="12"/>
  <c r="U82" i="12"/>
  <c r="S82" i="12"/>
  <c r="R82" i="12"/>
  <c r="Q82" i="12"/>
  <c r="N82" i="12"/>
  <c r="Y81" i="12"/>
  <c r="U81" i="12"/>
  <c r="R81" i="12"/>
  <c r="S81" i="12" s="1"/>
  <c r="Q81" i="12"/>
  <c r="N81" i="12"/>
  <c r="Y80" i="12"/>
  <c r="R80" i="12"/>
  <c r="N80" i="12"/>
  <c r="Y79" i="12"/>
  <c r="R79" i="12"/>
  <c r="Y78" i="12"/>
  <c r="U78" i="12"/>
  <c r="R78" i="12"/>
  <c r="S78" i="12" s="1"/>
  <c r="Q78" i="12"/>
  <c r="N78" i="12"/>
  <c r="Y77" i="12"/>
  <c r="R77" i="12"/>
  <c r="N77" i="12"/>
  <c r="Y76" i="12"/>
  <c r="R76" i="12"/>
  <c r="N76" i="12"/>
  <c r="Y75" i="12"/>
  <c r="U75" i="12"/>
  <c r="S75" i="12"/>
  <c r="R75" i="12"/>
  <c r="Q75" i="12"/>
  <c r="N75" i="12"/>
  <c r="Y74" i="12"/>
  <c r="U74" i="12"/>
  <c r="R74" i="12"/>
  <c r="S74" i="12" s="1"/>
  <c r="Q74" i="12"/>
  <c r="N74" i="12"/>
  <c r="Y73" i="12"/>
  <c r="U73" i="12"/>
  <c r="S73" i="12"/>
  <c r="R73" i="12"/>
  <c r="Q73" i="12"/>
  <c r="N73" i="12"/>
  <c r="Y72" i="12"/>
  <c r="U72" i="12"/>
  <c r="R72" i="12"/>
  <c r="S72" i="12" s="1"/>
  <c r="Q72" i="12"/>
  <c r="N72" i="12"/>
  <c r="Y71" i="12"/>
  <c r="U71" i="12"/>
  <c r="R71" i="12"/>
  <c r="S71" i="12" s="1"/>
  <c r="Q71" i="12"/>
  <c r="N71" i="12"/>
  <c r="Z103" i="12"/>
  <c r="Y70" i="12"/>
  <c r="U70" i="12"/>
  <c r="R70" i="12"/>
  <c r="S70" i="12" s="1"/>
  <c r="Q70" i="12"/>
  <c r="N70" i="12"/>
  <c r="Y69" i="12"/>
  <c r="R69" i="12"/>
  <c r="N69" i="12"/>
  <c r="Y68" i="12"/>
  <c r="T68" i="12"/>
  <c r="U68" i="12" s="1"/>
  <c r="R68" i="12"/>
  <c r="S68" i="12" s="1"/>
  <c r="Q68" i="12"/>
  <c r="N68" i="12"/>
  <c r="Y67" i="12"/>
  <c r="U67" i="12"/>
  <c r="S67" i="12"/>
  <c r="R67" i="12"/>
  <c r="Q67" i="12"/>
  <c r="N67" i="12"/>
  <c r="Y66" i="12"/>
  <c r="U66" i="12"/>
  <c r="T66" i="12"/>
  <c r="T103" i="12" s="1"/>
  <c r="U103" i="12" s="1"/>
  <c r="S66" i="12"/>
  <c r="R66" i="12"/>
  <c r="Q66" i="12"/>
  <c r="N66" i="12"/>
  <c r="Y65" i="12"/>
  <c r="U65" i="12"/>
  <c r="R65" i="12"/>
  <c r="S65" i="12" s="1"/>
  <c r="Q65" i="12"/>
  <c r="N65" i="12"/>
  <c r="Y64" i="12"/>
  <c r="U64" i="12"/>
  <c r="S64" i="12"/>
  <c r="R64" i="12"/>
  <c r="Q64" i="12"/>
  <c r="N64" i="12"/>
  <c r="Y63" i="12"/>
  <c r="R63" i="12"/>
  <c r="N63" i="12"/>
  <c r="Y62" i="12"/>
  <c r="R62" i="12"/>
  <c r="Y61" i="12"/>
  <c r="U61" i="12"/>
  <c r="S61" i="12"/>
  <c r="R61" i="12"/>
  <c r="Q61" i="12"/>
  <c r="N61" i="12"/>
  <c r="Y60" i="12"/>
  <c r="U60" i="12"/>
  <c r="R60" i="12"/>
  <c r="S60" i="12" s="1"/>
  <c r="Q60" i="12"/>
  <c r="N60" i="12"/>
  <c r="Y59" i="12"/>
  <c r="U59" i="12"/>
  <c r="S59" i="12"/>
  <c r="R59" i="12"/>
  <c r="Q59" i="12"/>
  <c r="N59" i="12"/>
  <c r="Y58" i="12"/>
  <c r="U58" i="12"/>
  <c r="R58" i="12"/>
  <c r="S58" i="12" s="1"/>
  <c r="Q58" i="12"/>
  <c r="N58" i="12"/>
  <c r="Y57" i="12"/>
  <c r="U57" i="12"/>
  <c r="S57" i="12"/>
  <c r="R57" i="12"/>
  <c r="Q57" i="12"/>
  <c r="N57" i="12"/>
  <c r="Y56" i="12"/>
  <c r="U56" i="12"/>
  <c r="R56" i="12"/>
  <c r="S56" i="12" s="1"/>
  <c r="Q56" i="12"/>
  <c r="N56" i="12"/>
  <c r="Y55" i="12"/>
  <c r="U55" i="12"/>
  <c r="S55" i="12"/>
  <c r="R55" i="12"/>
  <c r="Q55" i="12"/>
  <c r="N55" i="12"/>
  <c r="Y54" i="12"/>
  <c r="U54" i="12"/>
  <c r="R54" i="12"/>
  <c r="S54" i="12" s="1"/>
  <c r="Q54" i="12"/>
  <c r="N54" i="12"/>
  <c r="Y53" i="12"/>
  <c r="U53" i="12"/>
  <c r="S53" i="12"/>
  <c r="R53" i="12"/>
  <c r="Q53" i="12"/>
  <c r="N53" i="12"/>
  <c r="Y52" i="12"/>
  <c r="U52" i="12"/>
  <c r="R52" i="12"/>
  <c r="S52" i="12" s="1"/>
  <c r="Q52" i="12"/>
  <c r="N52" i="12"/>
  <c r="Y51" i="12"/>
  <c r="U51" i="12"/>
  <c r="S51" i="12"/>
  <c r="R51" i="12"/>
  <c r="Q51" i="12"/>
  <c r="N51" i="12"/>
  <c r="Y50" i="12"/>
  <c r="U50" i="12"/>
  <c r="R50" i="12"/>
  <c r="S50" i="12" s="1"/>
  <c r="Q50" i="12"/>
  <c r="N50" i="12"/>
  <c r="Y49" i="12"/>
  <c r="R49" i="12"/>
  <c r="N49" i="12"/>
  <c r="Y48" i="12"/>
  <c r="U48" i="12"/>
  <c r="S48" i="12"/>
  <c r="R48" i="12"/>
  <c r="Q48" i="12"/>
  <c r="N48" i="12"/>
  <c r="Y47" i="12"/>
  <c r="U47" i="12"/>
  <c r="R47" i="12"/>
  <c r="S47" i="12" s="1"/>
  <c r="Q47" i="12"/>
  <c r="N47" i="12"/>
  <c r="Y46" i="12"/>
  <c r="R46" i="12"/>
  <c r="N46" i="12"/>
  <c r="Y45" i="12"/>
  <c r="U45" i="12"/>
  <c r="S45" i="12"/>
  <c r="R45" i="12"/>
  <c r="Q45" i="12"/>
  <c r="N45" i="12"/>
  <c r="Y44" i="12"/>
  <c r="R44" i="12"/>
  <c r="N44" i="12"/>
  <c r="Y43" i="12"/>
  <c r="U43" i="12"/>
  <c r="R43" i="12"/>
  <c r="S43" i="12" s="1"/>
  <c r="Q43" i="12"/>
  <c r="N43" i="12"/>
  <c r="Y42" i="12"/>
  <c r="U42" i="12"/>
  <c r="S42" i="12"/>
  <c r="R42" i="12"/>
  <c r="Q42" i="12"/>
  <c r="N42" i="12"/>
  <c r="Y41" i="12"/>
  <c r="R41" i="12"/>
  <c r="N41" i="12"/>
  <c r="Y40" i="12"/>
  <c r="U40" i="12"/>
  <c r="R40" i="12"/>
  <c r="S40" i="12" s="1"/>
  <c r="Q40" i="12"/>
  <c r="N40" i="12"/>
  <c r="Y39" i="12"/>
  <c r="R39" i="12"/>
  <c r="N39" i="12"/>
  <c r="Y38" i="12"/>
  <c r="U38" i="12"/>
  <c r="S38" i="12"/>
  <c r="R38" i="12"/>
  <c r="Q38" i="12"/>
  <c r="N38" i="12"/>
  <c r="Y37" i="12"/>
  <c r="U37" i="12"/>
  <c r="R37" i="12"/>
  <c r="S37" i="12" s="1"/>
  <c r="Q37" i="12"/>
  <c r="N37" i="12"/>
  <c r="Y36" i="12"/>
  <c r="U36" i="12"/>
  <c r="S36" i="12"/>
  <c r="R36" i="12"/>
  <c r="Q36" i="12"/>
  <c r="N36" i="12"/>
  <c r="Y35" i="12"/>
  <c r="U35" i="12"/>
  <c r="R35" i="12"/>
  <c r="S35" i="12" s="1"/>
  <c r="Q35" i="12"/>
  <c r="N35" i="12"/>
  <c r="Y34" i="12"/>
  <c r="U34" i="12"/>
  <c r="S34" i="12"/>
  <c r="R34" i="12"/>
  <c r="Q34" i="12"/>
  <c r="N34" i="12"/>
  <c r="Y33" i="12"/>
  <c r="U33" i="12"/>
  <c r="R33" i="12"/>
  <c r="S33" i="12" s="1"/>
  <c r="Q33" i="12"/>
  <c r="N33" i="12"/>
  <c r="Y32" i="12"/>
  <c r="U32" i="12"/>
  <c r="S32" i="12"/>
  <c r="R32" i="12"/>
  <c r="Q32" i="12"/>
  <c r="N32" i="12"/>
  <c r="Y31" i="12"/>
  <c r="U31" i="12"/>
  <c r="R31" i="12"/>
  <c r="S31" i="12" s="1"/>
  <c r="Q31" i="12"/>
  <c r="N31" i="12"/>
  <c r="Y30" i="12"/>
  <c r="R30" i="12"/>
  <c r="Y29" i="12"/>
  <c r="U29" i="12"/>
  <c r="R29" i="12"/>
  <c r="S29" i="12" s="1"/>
  <c r="Q29" i="12"/>
  <c r="N29" i="12"/>
  <c r="Y28" i="12"/>
  <c r="R28" i="12"/>
  <c r="N28" i="12"/>
  <c r="Y27" i="12"/>
  <c r="U27" i="12"/>
  <c r="S27" i="12"/>
  <c r="R27" i="12"/>
  <c r="Q27" i="12"/>
  <c r="N27" i="12"/>
  <c r="Y26" i="12"/>
  <c r="U26" i="12"/>
  <c r="R26" i="12"/>
  <c r="S26" i="12" s="1"/>
  <c r="Q26" i="12"/>
  <c r="N26" i="12"/>
  <c r="Y25" i="12"/>
  <c r="U25" i="12"/>
  <c r="S25" i="12"/>
  <c r="R25" i="12"/>
  <c r="Q25" i="12"/>
  <c r="N25" i="12"/>
  <c r="Y24" i="12"/>
  <c r="U24" i="12"/>
  <c r="R24" i="12"/>
  <c r="S24" i="12" s="1"/>
  <c r="Q24" i="12"/>
  <c r="N24" i="12"/>
  <c r="Y23" i="12"/>
  <c r="R23" i="12"/>
  <c r="N23" i="12"/>
  <c r="Y22" i="12"/>
  <c r="U22" i="12"/>
  <c r="S22" i="12"/>
  <c r="R22" i="12"/>
  <c r="Q22" i="12"/>
  <c r="N22" i="12"/>
  <c r="Y21" i="12"/>
  <c r="U21" i="12"/>
  <c r="R21" i="12"/>
  <c r="S21" i="12" s="1"/>
  <c r="Q21" i="12"/>
  <c r="N21" i="12"/>
  <c r="Y20" i="12"/>
  <c r="R20" i="12"/>
  <c r="N20" i="12"/>
  <c r="Y19" i="12"/>
  <c r="U19" i="12"/>
  <c r="S19" i="12"/>
  <c r="R19" i="12"/>
  <c r="Q19" i="12"/>
  <c r="N19" i="12"/>
  <c r="Y18" i="12"/>
  <c r="U18" i="12"/>
  <c r="R18" i="12"/>
  <c r="S18" i="12" s="1"/>
  <c r="Q18" i="12"/>
  <c r="N18" i="12"/>
  <c r="Y17" i="12"/>
  <c r="U17" i="12"/>
  <c r="S17" i="12"/>
  <c r="R17" i="12"/>
  <c r="Q17" i="12"/>
  <c r="N17" i="12"/>
  <c r="Y16" i="12"/>
  <c r="U16" i="12"/>
  <c r="R16" i="12"/>
  <c r="S16" i="12" s="1"/>
  <c r="Q16" i="12"/>
  <c r="N16" i="12"/>
  <c r="Y15" i="12"/>
  <c r="U15" i="12"/>
  <c r="S15" i="12"/>
  <c r="R15" i="12"/>
  <c r="Q15" i="12"/>
  <c r="N15" i="12"/>
  <c r="Y14" i="12"/>
  <c r="R14" i="12"/>
  <c r="Y13" i="12"/>
  <c r="U13" i="12"/>
  <c r="S13" i="12"/>
  <c r="R13" i="12"/>
  <c r="Q13" i="12"/>
  <c r="N13" i="12"/>
  <c r="Y12" i="12"/>
  <c r="U12" i="12"/>
  <c r="R12" i="12"/>
  <c r="S12" i="12" s="1"/>
  <c r="Q12" i="12"/>
  <c r="N12" i="12"/>
  <c r="Y11" i="12"/>
  <c r="U11" i="12"/>
  <c r="S11" i="12"/>
  <c r="R11" i="12"/>
  <c r="Q11" i="12"/>
  <c r="N11" i="12"/>
  <c r="Y10" i="12"/>
  <c r="U10" i="12"/>
  <c r="R10" i="12"/>
  <c r="S10" i="12" s="1"/>
  <c r="Q10" i="12"/>
  <c r="N10" i="12"/>
  <c r="Y9" i="12"/>
  <c r="U9" i="12"/>
  <c r="S9" i="12"/>
  <c r="R9" i="12"/>
  <c r="Q9" i="12"/>
  <c r="N9" i="12"/>
  <c r="Y8" i="12"/>
  <c r="U8" i="12"/>
  <c r="R8" i="12"/>
  <c r="R103" i="12" s="1"/>
  <c r="S103" i="12" s="1"/>
  <c r="Q8" i="12"/>
  <c r="N8" i="12"/>
  <c r="Y7" i="12"/>
  <c r="N7" i="12"/>
  <c r="B6" i="12"/>
  <c r="C6" i="12" s="1"/>
  <c r="D6" i="12" s="1"/>
  <c r="E6" i="12" s="1"/>
  <c r="F6" i="12" s="1"/>
  <c r="G6" i="12" s="1"/>
  <c r="H6" i="12" s="1"/>
  <c r="I6" i="12" s="1"/>
  <c r="J6" i="12" s="1"/>
  <c r="K6" i="12" s="1"/>
  <c r="AD6" i="15" l="1"/>
  <c r="AD5" i="15"/>
  <c r="AF5" i="14"/>
  <c r="AB5" i="14"/>
  <c r="AB6" i="14"/>
  <c r="AC6" i="14" s="1"/>
  <c r="W6" i="13"/>
  <c r="X6" i="13" s="1"/>
  <c r="Y6" i="13" s="1"/>
  <c r="Z6" i="13" s="1"/>
  <c r="Y4" i="13"/>
  <c r="L6" i="12"/>
  <c r="M6" i="12" s="1"/>
  <c r="N6" i="12" s="1"/>
  <c r="O6" i="12" s="1"/>
  <c r="P6" i="12" s="1"/>
  <c r="N4" i="12"/>
  <c r="S8" i="12"/>
  <c r="AE103" i="10"/>
  <c r="AC103" i="10"/>
  <c r="AA103" i="10"/>
  <c r="X103" i="10"/>
  <c r="W103" i="10"/>
  <c r="V103" i="10"/>
  <c r="P103" i="10"/>
  <c r="AF102" i="10"/>
  <c r="AD102" i="10"/>
  <c r="AB102" i="10"/>
  <c r="Y102" i="10"/>
  <c r="U102" i="10"/>
  <c r="S102" i="10"/>
  <c r="R102" i="10"/>
  <c r="Q102" i="10"/>
  <c r="AF101" i="10"/>
  <c r="AD101" i="10"/>
  <c r="AB101" i="10"/>
  <c r="Y101" i="10"/>
  <c r="U101" i="10"/>
  <c r="S101" i="10"/>
  <c r="R101" i="10"/>
  <c r="Q101" i="10"/>
  <c r="AF100" i="10"/>
  <c r="AD100" i="10"/>
  <c r="AB100" i="10"/>
  <c r="Y100" i="10"/>
  <c r="U100" i="10"/>
  <c r="S100" i="10"/>
  <c r="R100" i="10"/>
  <c r="Q100" i="10"/>
  <c r="AF99" i="10"/>
  <c r="AD99" i="10"/>
  <c r="AB99" i="10"/>
  <c r="Y99" i="10"/>
  <c r="R99" i="10"/>
  <c r="AF98" i="10"/>
  <c r="AD98" i="10"/>
  <c r="AB98" i="10"/>
  <c r="Y98" i="10"/>
  <c r="U98" i="10"/>
  <c r="R98" i="10"/>
  <c r="S98" i="10" s="1"/>
  <c r="Q98" i="10"/>
  <c r="AF97" i="10"/>
  <c r="AD97" i="10"/>
  <c r="AB97" i="10"/>
  <c r="Y97" i="10"/>
  <c r="U97" i="10"/>
  <c r="R97" i="10"/>
  <c r="S97" i="10" s="1"/>
  <c r="Q97" i="10"/>
  <c r="AF96" i="10"/>
  <c r="AD96" i="10"/>
  <c r="AB96" i="10"/>
  <c r="Y96" i="10"/>
  <c r="U96" i="10"/>
  <c r="R96" i="10"/>
  <c r="S96" i="10" s="1"/>
  <c r="Q96" i="10"/>
  <c r="AF95" i="10"/>
  <c r="AD95" i="10"/>
  <c r="AB95" i="10"/>
  <c r="Y95" i="10"/>
  <c r="R95" i="10"/>
  <c r="AF94" i="10"/>
  <c r="AD94" i="10"/>
  <c r="AB94" i="10"/>
  <c r="Y94" i="10"/>
  <c r="U94" i="10"/>
  <c r="R94" i="10"/>
  <c r="S94" i="10" s="1"/>
  <c r="Q94" i="10"/>
  <c r="AF93" i="10"/>
  <c r="AD93" i="10"/>
  <c r="AB93" i="10"/>
  <c r="Y93" i="10"/>
  <c r="R93" i="10"/>
  <c r="AF92" i="10"/>
  <c r="AD92" i="10"/>
  <c r="AB92" i="10"/>
  <c r="Y92" i="10"/>
  <c r="U92" i="10"/>
  <c r="R92" i="10"/>
  <c r="S92" i="10" s="1"/>
  <c r="Q92" i="10"/>
  <c r="AF91" i="10"/>
  <c r="AD91" i="10"/>
  <c r="AB91" i="10"/>
  <c r="Y91" i="10"/>
  <c r="U91" i="10"/>
  <c r="R91" i="10"/>
  <c r="S91" i="10" s="1"/>
  <c r="Q91" i="10"/>
  <c r="AF90" i="10"/>
  <c r="AD90" i="10"/>
  <c r="AB90" i="10"/>
  <c r="Y90" i="10"/>
  <c r="R90" i="10"/>
  <c r="AF89" i="10"/>
  <c r="AD89" i="10"/>
  <c r="AB89" i="10"/>
  <c r="Y89" i="10"/>
  <c r="U89" i="10"/>
  <c r="R89" i="10"/>
  <c r="S89" i="10" s="1"/>
  <c r="Q89" i="10"/>
  <c r="AF88" i="10"/>
  <c r="AD88" i="10"/>
  <c r="AB88" i="10"/>
  <c r="Y88" i="10"/>
  <c r="U88" i="10"/>
  <c r="R88" i="10"/>
  <c r="S88" i="10" s="1"/>
  <c r="Q88" i="10"/>
  <c r="AF87" i="10"/>
  <c r="AD87" i="10"/>
  <c r="AB87" i="10"/>
  <c r="Y87" i="10"/>
  <c r="U87" i="10"/>
  <c r="R87" i="10"/>
  <c r="S87" i="10" s="1"/>
  <c r="Q87" i="10"/>
  <c r="AF86" i="10"/>
  <c r="AD86" i="10"/>
  <c r="AB86" i="10"/>
  <c r="Y86" i="10"/>
  <c r="R86" i="10"/>
  <c r="AF85" i="10"/>
  <c r="AD85" i="10"/>
  <c r="AB85" i="10"/>
  <c r="Y85" i="10"/>
  <c r="R85" i="10"/>
  <c r="AF84" i="10"/>
  <c r="AD84" i="10"/>
  <c r="AB84" i="10"/>
  <c r="Y84" i="10"/>
  <c r="U84" i="10"/>
  <c r="S84" i="10"/>
  <c r="R84" i="10"/>
  <c r="Q84" i="10"/>
  <c r="AF83" i="10"/>
  <c r="AD83" i="10"/>
  <c r="AB83" i="10"/>
  <c r="Y83" i="10"/>
  <c r="U83" i="10"/>
  <c r="S83" i="10"/>
  <c r="R83" i="10"/>
  <c r="Q83" i="10"/>
  <c r="AF82" i="10"/>
  <c r="AD82" i="10"/>
  <c r="AB82" i="10"/>
  <c r="Y82" i="10"/>
  <c r="U82" i="10"/>
  <c r="S82" i="10"/>
  <c r="R82" i="10"/>
  <c r="Q82" i="10"/>
  <c r="AF81" i="10"/>
  <c r="AD81" i="10"/>
  <c r="AB81" i="10"/>
  <c r="Y81" i="10"/>
  <c r="U81" i="10"/>
  <c r="S81" i="10"/>
  <c r="R81" i="10"/>
  <c r="Q81" i="10"/>
  <c r="AF80" i="10"/>
  <c r="AD80" i="10"/>
  <c r="AB80" i="10"/>
  <c r="Y80" i="10"/>
  <c r="R80" i="10"/>
  <c r="AF79" i="10"/>
  <c r="AD79" i="10"/>
  <c r="AB79" i="10"/>
  <c r="Y79" i="10"/>
  <c r="R79" i="10"/>
  <c r="AF78" i="10"/>
  <c r="AD78" i="10"/>
  <c r="AB78" i="10"/>
  <c r="Y78" i="10"/>
  <c r="U78" i="10"/>
  <c r="S78" i="10"/>
  <c r="R78" i="10"/>
  <c r="Q78" i="10"/>
  <c r="AF77" i="10"/>
  <c r="AD77" i="10"/>
  <c r="AB77" i="10"/>
  <c r="Y77" i="10"/>
  <c r="R77" i="10"/>
  <c r="AF76" i="10"/>
  <c r="AD76" i="10"/>
  <c r="AB76" i="10"/>
  <c r="Y76" i="10"/>
  <c r="R76" i="10"/>
  <c r="AF75" i="10"/>
  <c r="AD75" i="10"/>
  <c r="AB75" i="10"/>
  <c r="Y75" i="10"/>
  <c r="U75" i="10"/>
  <c r="S75" i="10"/>
  <c r="R75" i="10"/>
  <c r="Q75" i="10"/>
  <c r="AF74" i="10"/>
  <c r="AD74" i="10"/>
  <c r="AB74" i="10"/>
  <c r="Y74" i="10"/>
  <c r="U74" i="10"/>
  <c r="S74" i="10"/>
  <c r="R74" i="10"/>
  <c r="Q74" i="10"/>
  <c r="AF73" i="10"/>
  <c r="AD73" i="10"/>
  <c r="AB73" i="10"/>
  <c r="Y73" i="10"/>
  <c r="U73" i="10"/>
  <c r="S73" i="10"/>
  <c r="R73" i="10"/>
  <c r="Q73" i="10"/>
  <c r="AF72" i="10"/>
  <c r="AD72" i="10"/>
  <c r="AB72" i="10"/>
  <c r="Y72" i="10"/>
  <c r="U72" i="10"/>
  <c r="S72" i="10"/>
  <c r="R72" i="10"/>
  <c r="Q72" i="10"/>
  <c r="AF71" i="10"/>
  <c r="AD71" i="10"/>
  <c r="Z71" i="10"/>
  <c r="AB71" i="10" s="1"/>
  <c r="Y71" i="10"/>
  <c r="U71" i="10"/>
  <c r="R71" i="10"/>
  <c r="S71" i="10" s="1"/>
  <c r="Q71" i="10"/>
  <c r="AF70" i="10"/>
  <c r="AD70" i="10"/>
  <c r="AB70" i="10"/>
  <c r="Z70" i="10"/>
  <c r="Z103" i="10" s="1"/>
  <c r="Y70" i="10"/>
  <c r="U70" i="10"/>
  <c r="S70" i="10"/>
  <c r="R70" i="10"/>
  <c r="Q70" i="10"/>
  <c r="AF69" i="10"/>
  <c r="AD69" i="10"/>
  <c r="AB69" i="10"/>
  <c r="Y69" i="10"/>
  <c r="R69" i="10"/>
  <c r="AF68" i="10"/>
  <c r="AD68" i="10"/>
  <c r="AB68" i="10"/>
  <c r="Y68" i="10"/>
  <c r="U68" i="10"/>
  <c r="T68" i="10"/>
  <c r="S68" i="10"/>
  <c r="R68" i="10"/>
  <c r="Q68" i="10"/>
  <c r="AF67" i="10"/>
  <c r="AD67" i="10"/>
  <c r="AB67" i="10"/>
  <c r="Y67" i="10"/>
  <c r="U67" i="10"/>
  <c r="S67" i="10"/>
  <c r="R67" i="10"/>
  <c r="Q67" i="10"/>
  <c r="AF66" i="10"/>
  <c r="AD66" i="10"/>
  <c r="AB66" i="10"/>
  <c r="Y66" i="10"/>
  <c r="T66" i="10"/>
  <c r="T103" i="10" s="1"/>
  <c r="U103" i="10" s="1"/>
  <c r="R66" i="10"/>
  <c r="S66" i="10" s="1"/>
  <c r="Q66" i="10"/>
  <c r="AF65" i="10"/>
  <c r="AD65" i="10"/>
  <c r="AB65" i="10"/>
  <c r="Y65" i="10"/>
  <c r="U65" i="10"/>
  <c r="R65" i="10"/>
  <c r="S65" i="10" s="1"/>
  <c r="Q65" i="10"/>
  <c r="AF64" i="10"/>
  <c r="AD64" i="10"/>
  <c r="AB64" i="10"/>
  <c r="Y64" i="10"/>
  <c r="U64" i="10"/>
  <c r="R64" i="10"/>
  <c r="S64" i="10" s="1"/>
  <c r="Q64" i="10"/>
  <c r="AF63" i="10"/>
  <c r="AD63" i="10"/>
  <c r="AB63" i="10"/>
  <c r="Y63" i="10"/>
  <c r="R63" i="10"/>
  <c r="AF62" i="10"/>
  <c r="AD62" i="10"/>
  <c r="AB62" i="10"/>
  <c r="Y62" i="10"/>
  <c r="R62" i="10"/>
  <c r="AF61" i="10"/>
  <c r="AD61" i="10"/>
  <c r="AB61" i="10"/>
  <c r="Y61" i="10"/>
  <c r="U61" i="10"/>
  <c r="R61" i="10"/>
  <c r="S61" i="10" s="1"/>
  <c r="Q61" i="10"/>
  <c r="AF60" i="10"/>
  <c r="AD60" i="10"/>
  <c r="AB60" i="10"/>
  <c r="Y60" i="10"/>
  <c r="U60" i="10"/>
  <c r="R60" i="10"/>
  <c r="S60" i="10" s="1"/>
  <c r="Q60" i="10"/>
  <c r="AF59" i="10"/>
  <c r="AD59" i="10"/>
  <c r="AB59" i="10"/>
  <c r="Y59" i="10"/>
  <c r="U59" i="10"/>
  <c r="R59" i="10"/>
  <c r="S59" i="10" s="1"/>
  <c r="Q59" i="10"/>
  <c r="AF58" i="10"/>
  <c r="AD58" i="10"/>
  <c r="AB58" i="10"/>
  <c r="Y58" i="10"/>
  <c r="U58" i="10"/>
  <c r="R58" i="10"/>
  <c r="S58" i="10" s="1"/>
  <c r="Q58" i="10"/>
  <c r="AF57" i="10"/>
  <c r="AD57" i="10"/>
  <c r="AB57" i="10"/>
  <c r="Y57" i="10"/>
  <c r="U57" i="10"/>
  <c r="R57" i="10"/>
  <c r="S57" i="10" s="1"/>
  <c r="Q57" i="10"/>
  <c r="AF56" i="10"/>
  <c r="AD56" i="10"/>
  <c r="AB56" i="10"/>
  <c r="Y56" i="10"/>
  <c r="U56" i="10"/>
  <c r="R56" i="10"/>
  <c r="S56" i="10" s="1"/>
  <c r="Q56" i="10"/>
  <c r="AF55" i="10"/>
  <c r="AD55" i="10"/>
  <c r="AB55" i="10"/>
  <c r="Y55" i="10"/>
  <c r="U55" i="10"/>
  <c r="R55" i="10"/>
  <c r="S55" i="10" s="1"/>
  <c r="Q55" i="10"/>
  <c r="AF54" i="10"/>
  <c r="AD54" i="10"/>
  <c r="AB54" i="10"/>
  <c r="Y54" i="10"/>
  <c r="U54" i="10"/>
  <c r="R54" i="10"/>
  <c r="S54" i="10" s="1"/>
  <c r="Q54" i="10"/>
  <c r="AF53" i="10"/>
  <c r="AD53" i="10"/>
  <c r="AB53" i="10"/>
  <c r="Y53" i="10"/>
  <c r="U53" i="10"/>
  <c r="R53" i="10"/>
  <c r="S53" i="10" s="1"/>
  <c r="Q53" i="10"/>
  <c r="AF52" i="10"/>
  <c r="AD52" i="10"/>
  <c r="AB52" i="10"/>
  <c r="Y52" i="10"/>
  <c r="U52" i="10"/>
  <c r="R52" i="10"/>
  <c r="S52" i="10" s="1"/>
  <c r="Q52" i="10"/>
  <c r="AF51" i="10"/>
  <c r="AD51" i="10"/>
  <c r="AB51" i="10"/>
  <c r="Y51" i="10"/>
  <c r="U51" i="10"/>
  <c r="R51" i="10"/>
  <c r="S51" i="10" s="1"/>
  <c r="Q51" i="10"/>
  <c r="AF50" i="10"/>
  <c r="AD50" i="10"/>
  <c r="AB50" i="10"/>
  <c r="Y50" i="10"/>
  <c r="U50" i="10"/>
  <c r="R50" i="10"/>
  <c r="S50" i="10" s="1"/>
  <c r="Q50" i="10"/>
  <c r="AF49" i="10"/>
  <c r="AD49" i="10"/>
  <c r="AB49" i="10"/>
  <c r="Y49" i="10"/>
  <c r="R49" i="10"/>
  <c r="AF48" i="10"/>
  <c r="AD48" i="10"/>
  <c r="AB48" i="10"/>
  <c r="Y48" i="10"/>
  <c r="U48" i="10"/>
  <c r="S48" i="10"/>
  <c r="R48" i="10"/>
  <c r="Q48" i="10"/>
  <c r="AF47" i="10"/>
  <c r="AD47" i="10"/>
  <c r="AB47" i="10"/>
  <c r="Y47" i="10"/>
  <c r="U47" i="10"/>
  <c r="S47" i="10"/>
  <c r="R47" i="10"/>
  <c r="Q47" i="10"/>
  <c r="AF46" i="10"/>
  <c r="AD46" i="10"/>
  <c r="AB46" i="10"/>
  <c r="Y46" i="10"/>
  <c r="R46" i="10"/>
  <c r="AF45" i="10"/>
  <c r="AD45" i="10"/>
  <c r="AB45" i="10"/>
  <c r="Y45" i="10"/>
  <c r="U45" i="10"/>
  <c r="R45" i="10"/>
  <c r="S45" i="10" s="1"/>
  <c r="Q45" i="10"/>
  <c r="AF44" i="10"/>
  <c r="AD44" i="10"/>
  <c r="AB44" i="10"/>
  <c r="Y44" i="10"/>
  <c r="R44" i="10"/>
  <c r="AF43" i="10"/>
  <c r="AD43" i="10"/>
  <c r="AB43" i="10"/>
  <c r="Y43" i="10"/>
  <c r="U43" i="10"/>
  <c r="R43" i="10"/>
  <c r="S43" i="10" s="1"/>
  <c r="Q43" i="10"/>
  <c r="AF42" i="10"/>
  <c r="AD42" i="10"/>
  <c r="AB42" i="10"/>
  <c r="Y42" i="10"/>
  <c r="U42" i="10"/>
  <c r="R42" i="10"/>
  <c r="S42" i="10" s="1"/>
  <c r="Q42" i="10"/>
  <c r="AF41" i="10"/>
  <c r="AD41" i="10"/>
  <c r="AB41" i="10"/>
  <c r="Y41" i="10"/>
  <c r="R41" i="10"/>
  <c r="AF40" i="10"/>
  <c r="AD40" i="10"/>
  <c r="AB40" i="10"/>
  <c r="Y40" i="10"/>
  <c r="U40" i="10"/>
  <c r="R40" i="10"/>
  <c r="S40" i="10" s="1"/>
  <c r="Q40" i="10"/>
  <c r="AF39" i="10"/>
  <c r="AD39" i="10"/>
  <c r="AB39" i="10"/>
  <c r="Y39" i="10"/>
  <c r="R39" i="10"/>
  <c r="AF38" i="10"/>
  <c r="AD38" i="10"/>
  <c r="AB38" i="10"/>
  <c r="Y38" i="10"/>
  <c r="U38" i="10"/>
  <c r="S38" i="10"/>
  <c r="R38" i="10"/>
  <c r="Q38" i="10"/>
  <c r="AF37" i="10"/>
  <c r="AD37" i="10"/>
  <c r="AB37" i="10"/>
  <c r="Y37" i="10"/>
  <c r="U37" i="10"/>
  <c r="S37" i="10"/>
  <c r="R37" i="10"/>
  <c r="Q37" i="10"/>
  <c r="AF36" i="10"/>
  <c r="AD36" i="10"/>
  <c r="AB36" i="10"/>
  <c r="Y36" i="10"/>
  <c r="U36" i="10"/>
  <c r="S36" i="10"/>
  <c r="R36" i="10"/>
  <c r="Q36" i="10"/>
  <c r="AF35" i="10"/>
  <c r="AD35" i="10"/>
  <c r="AB35" i="10"/>
  <c r="Y35" i="10"/>
  <c r="U35" i="10"/>
  <c r="S35" i="10"/>
  <c r="R35" i="10"/>
  <c r="Q35" i="10"/>
  <c r="AF34" i="10"/>
  <c r="AD34" i="10"/>
  <c r="AB34" i="10"/>
  <c r="Y34" i="10"/>
  <c r="U34" i="10"/>
  <c r="S34" i="10"/>
  <c r="R34" i="10"/>
  <c r="Q34" i="10"/>
  <c r="AF33" i="10"/>
  <c r="AD33" i="10"/>
  <c r="AB33" i="10"/>
  <c r="Y33" i="10"/>
  <c r="U33" i="10"/>
  <c r="S33" i="10"/>
  <c r="R33" i="10"/>
  <c r="Q33" i="10"/>
  <c r="AF32" i="10"/>
  <c r="AD32" i="10"/>
  <c r="AB32" i="10"/>
  <c r="Y32" i="10"/>
  <c r="U32" i="10"/>
  <c r="S32" i="10"/>
  <c r="R32" i="10"/>
  <c r="Q32" i="10"/>
  <c r="AF31" i="10"/>
  <c r="AD31" i="10"/>
  <c r="AB31" i="10"/>
  <c r="Y31" i="10"/>
  <c r="U31" i="10"/>
  <c r="S31" i="10"/>
  <c r="R31" i="10"/>
  <c r="Q31" i="10"/>
  <c r="AF30" i="10"/>
  <c r="AD30" i="10"/>
  <c r="AB30" i="10"/>
  <c r="Y30" i="10"/>
  <c r="R30" i="10"/>
  <c r="AF29" i="10"/>
  <c r="AD29" i="10"/>
  <c r="AB29" i="10"/>
  <c r="Y29" i="10"/>
  <c r="U29" i="10"/>
  <c r="R29" i="10"/>
  <c r="S29" i="10" s="1"/>
  <c r="Q29" i="10"/>
  <c r="AF28" i="10"/>
  <c r="AD28" i="10"/>
  <c r="AB28" i="10"/>
  <c r="Y28" i="10"/>
  <c r="R28" i="10"/>
  <c r="AF27" i="10"/>
  <c r="AD27" i="10"/>
  <c r="AB27" i="10"/>
  <c r="Y27" i="10"/>
  <c r="U27" i="10"/>
  <c r="R27" i="10"/>
  <c r="S27" i="10" s="1"/>
  <c r="Q27" i="10"/>
  <c r="AF26" i="10"/>
  <c r="AD26" i="10"/>
  <c r="AB26" i="10"/>
  <c r="Y26" i="10"/>
  <c r="U26" i="10"/>
  <c r="R26" i="10"/>
  <c r="S26" i="10" s="1"/>
  <c r="Q26" i="10"/>
  <c r="AF25" i="10"/>
  <c r="AD25" i="10"/>
  <c r="AB25" i="10"/>
  <c r="Y25" i="10"/>
  <c r="U25" i="10"/>
  <c r="R25" i="10"/>
  <c r="S25" i="10" s="1"/>
  <c r="Q25" i="10"/>
  <c r="AF24" i="10"/>
  <c r="AD24" i="10"/>
  <c r="AB24" i="10"/>
  <c r="Y24" i="10"/>
  <c r="U24" i="10"/>
  <c r="R24" i="10"/>
  <c r="S24" i="10" s="1"/>
  <c r="Q24" i="10"/>
  <c r="AF23" i="10"/>
  <c r="AD23" i="10"/>
  <c r="AB23" i="10"/>
  <c r="Y23" i="10"/>
  <c r="R23" i="10"/>
  <c r="AF22" i="10"/>
  <c r="AD22" i="10"/>
  <c r="AB22" i="10"/>
  <c r="Y22" i="10"/>
  <c r="U22" i="10"/>
  <c r="R22" i="10"/>
  <c r="S22" i="10" s="1"/>
  <c r="Q22" i="10"/>
  <c r="AF21" i="10"/>
  <c r="AD21" i="10"/>
  <c r="AB21" i="10"/>
  <c r="Y21" i="10"/>
  <c r="U21" i="10"/>
  <c r="R21" i="10"/>
  <c r="S21" i="10" s="1"/>
  <c r="Q21" i="10"/>
  <c r="AF20" i="10"/>
  <c r="AD20" i="10"/>
  <c r="AB20" i="10"/>
  <c r="Y20" i="10"/>
  <c r="R20" i="10"/>
  <c r="AF19" i="10"/>
  <c r="AD19" i="10"/>
  <c r="AB19" i="10"/>
  <c r="Y19" i="10"/>
  <c r="U19" i="10"/>
  <c r="R19" i="10"/>
  <c r="S19" i="10" s="1"/>
  <c r="Q19" i="10"/>
  <c r="AF18" i="10"/>
  <c r="AD18" i="10"/>
  <c r="AB18" i="10"/>
  <c r="Y18" i="10"/>
  <c r="U18" i="10"/>
  <c r="R18" i="10"/>
  <c r="S18" i="10" s="1"/>
  <c r="Q18" i="10"/>
  <c r="AF17" i="10"/>
  <c r="AD17" i="10"/>
  <c r="AB17" i="10"/>
  <c r="Y17" i="10"/>
  <c r="U17" i="10"/>
  <c r="R17" i="10"/>
  <c r="S17" i="10" s="1"/>
  <c r="Q17" i="10"/>
  <c r="AF16" i="10"/>
  <c r="AD16" i="10"/>
  <c r="AB16" i="10"/>
  <c r="Y16" i="10"/>
  <c r="U16" i="10"/>
  <c r="R16" i="10"/>
  <c r="S16" i="10" s="1"/>
  <c r="Q16" i="10"/>
  <c r="AF15" i="10"/>
  <c r="AD15" i="10"/>
  <c r="AB15" i="10"/>
  <c r="Y15" i="10"/>
  <c r="U15" i="10"/>
  <c r="R15" i="10"/>
  <c r="S15" i="10" s="1"/>
  <c r="Q15" i="10"/>
  <c r="AF14" i="10"/>
  <c r="AD14" i="10"/>
  <c r="AB14" i="10"/>
  <c r="Y14" i="10"/>
  <c r="R14" i="10"/>
  <c r="AF13" i="10"/>
  <c r="AD13" i="10"/>
  <c r="AB13" i="10"/>
  <c r="Y13" i="10"/>
  <c r="U13" i="10"/>
  <c r="R13" i="10"/>
  <c r="S13" i="10" s="1"/>
  <c r="Q13" i="10"/>
  <c r="AF12" i="10"/>
  <c r="AD12" i="10"/>
  <c r="AB12" i="10"/>
  <c r="Y12" i="10"/>
  <c r="U12" i="10"/>
  <c r="R12" i="10"/>
  <c r="S12" i="10" s="1"/>
  <c r="Q12" i="10"/>
  <c r="AF11" i="10"/>
  <c r="AD11" i="10"/>
  <c r="AB11" i="10"/>
  <c r="Y11" i="10"/>
  <c r="U11" i="10"/>
  <c r="R11" i="10"/>
  <c r="S11" i="10" s="1"/>
  <c r="Q11" i="10"/>
  <c r="AF10" i="10"/>
  <c r="AD10" i="10"/>
  <c r="AB10" i="10"/>
  <c r="Y10" i="10"/>
  <c r="U10" i="10"/>
  <c r="R10" i="10"/>
  <c r="S10" i="10" s="1"/>
  <c r="Q10" i="10"/>
  <c r="AF9" i="10"/>
  <c r="AD9" i="10"/>
  <c r="AB9" i="10"/>
  <c r="Y9" i="10"/>
  <c r="U9" i="10"/>
  <c r="R9" i="10"/>
  <c r="S9" i="10" s="1"/>
  <c r="Q9" i="10"/>
  <c r="AF8" i="10"/>
  <c r="AD8" i="10"/>
  <c r="AB8" i="10"/>
  <c r="Y8" i="10"/>
  <c r="U8" i="10"/>
  <c r="R8" i="10"/>
  <c r="Q8" i="10"/>
  <c r="AF7" i="10"/>
  <c r="AD7" i="10"/>
  <c r="AD103" i="10" s="1"/>
  <c r="AB7" i="10"/>
  <c r="Y7" i="10"/>
  <c r="N7" i="10"/>
  <c r="N8" i="10"/>
  <c r="N9" i="10"/>
  <c r="N10" i="10"/>
  <c r="N11" i="10"/>
  <c r="N12" i="10"/>
  <c r="N13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K103" i="10"/>
  <c r="L103" i="10"/>
  <c r="M103" i="10"/>
  <c r="O103" i="10"/>
  <c r="AD6" i="14" l="1"/>
  <c r="AD5" i="14"/>
  <c r="AA6" i="13"/>
  <c r="AA5" i="13"/>
  <c r="Q6" i="12"/>
  <c r="R6" i="12" s="1"/>
  <c r="Q5" i="12"/>
  <c r="AB103" i="10"/>
  <c r="AF103" i="10"/>
  <c r="R103" i="10"/>
  <c r="S103" i="10" s="1"/>
  <c r="Q103" i="10"/>
  <c r="S8" i="10"/>
  <c r="U66" i="10"/>
  <c r="AF5" i="13" l="1"/>
  <c r="AB5" i="13"/>
  <c r="AB6" i="13"/>
  <c r="AC6" i="13" s="1"/>
  <c r="S5" i="12"/>
  <c r="S6" i="12"/>
  <c r="T6" i="12" s="1"/>
  <c r="H103" i="10"/>
  <c r="C6" i="10"/>
  <c r="D6" i="10" s="1"/>
  <c r="E6" i="10" s="1"/>
  <c r="F6" i="10" s="1"/>
  <c r="G6" i="10" s="1"/>
  <c r="H6" i="10" s="1"/>
  <c r="I6" i="10" s="1"/>
  <c r="J6" i="10" s="1"/>
  <c r="K6" i="10" s="1"/>
  <c r="B6" i="10"/>
  <c r="AD6" i="13" l="1"/>
  <c r="AD5" i="13"/>
  <c r="U6" i="12"/>
  <c r="V6" i="12" s="1"/>
  <c r="U5" i="12"/>
  <c r="Y103" i="10"/>
  <c r="N103" i="10"/>
  <c r="L6" i="10"/>
  <c r="M6" i="10" s="1"/>
  <c r="N6" i="10" s="1"/>
  <c r="O6" i="10" s="1"/>
  <c r="P6" i="10" s="1"/>
  <c r="N4" i="10"/>
  <c r="AE103" i="9"/>
  <c r="AC103" i="9"/>
  <c r="AA103" i="9"/>
  <c r="X103" i="9"/>
  <c r="W103" i="9"/>
  <c r="V103" i="9"/>
  <c r="P103" i="9"/>
  <c r="Q103" i="9" s="1"/>
  <c r="O103" i="9"/>
  <c r="M103" i="9"/>
  <c r="L103" i="9"/>
  <c r="K103" i="9"/>
  <c r="N103" i="9" s="1"/>
  <c r="H103" i="9"/>
  <c r="Y103" i="9" s="1"/>
  <c r="AF102" i="9"/>
  <c r="AD102" i="9"/>
  <c r="AB102" i="9"/>
  <c r="Y102" i="9"/>
  <c r="U102" i="9"/>
  <c r="R102" i="9"/>
  <c r="S102" i="9" s="1"/>
  <c r="Q102" i="9"/>
  <c r="N102" i="9"/>
  <c r="AF101" i="9"/>
  <c r="AD101" i="9"/>
  <c r="AB101" i="9"/>
  <c r="Y101" i="9"/>
  <c r="U101" i="9"/>
  <c r="R101" i="9"/>
  <c r="S101" i="9" s="1"/>
  <c r="Q101" i="9"/>
  <c r="N101" i="9"/>
  <c r="AF100" i="9"/>
  <c r="AD100" i="9"/>
  <c r="AB100" i="9"/>
  <c r="Y100" i="9"/>
  <c r="U100" i="9"/>
  <c r="R100" i="9"/>
  <c r="S100" i="9" s="1"/>
  <c r="Q100" i="9"/>
  <c r="N100" i="9"/>
  <c r="AF99" i="9"/>
  <c r="AD99" i="9"/>
  <c r="AB99" i="9"/>
  <c r="Y99" i="9"/>
  <c r="R99" i="9"/>
  <c r="N99" i="9"/>
  <c r="AF98" i="9"/>
  <c r="AD98" i="9"/>
  <c r="AB98" i="9"/>
  <c r="Y98" i="9"/>
  <c r="U98" i="9"/>
  <c r="R98" i="9"/>
  <c r="S98" i="9" s="1"/>
  <c r="Q98" i="9"/>
  <c r="N98" i="9"/>
  <c r="AF97" i="9"/>
  <c r="AD97" i="9"/>
  <c r="AB97" i="9"/>
  <c r="Y97" i="9"/>
  <c r="U97" i="9"/>
  <c r="R97" i="9"/>
  <c r="S97" i="9" s="1"/>
  <c r="Q97" i="9"/>
  <c r="N97" i="9"/>
  <c r="AF96" i="9"/>
  <c r="AD96" i="9"/>
  <c r="AB96" i="9"/>
  <c r="Y96" i="9"/>
  <c r="U96" i="9"/>
  <c r="R96" i="9"/>
  <c r="S96" i="9" s="1"/>
  <c r="Q96" i="9"/>
  <c r="N96" i="9"/>
  <c r="AF95" i="9"/>
  <c r="AD95" i="9"/>
  <c r="AB95" i="9"/>
  <c r="Y95" i="9"/>
  <c r="R95" i="9"/>
  <c r="N95" i="9"/>
  <c r="AF94" i="9"/>
  <c r="AD94" i="9"/>
  <c r="AB94" i="9"/>
  <c r="Y94" i="9"/>
  <c r="U94" i="9"/>
  <c r="R94" i="9"/>
  <c r="S94" i="9" s="1"/>
  <c r="Q94" i="9"/>
  <c r="N94" i="9"/>
  <c r="AF93" i="9"/>
  <c r="AD93" i="9"/>
  <c r="AB93" i="9"/>
  <c r="Y93" i="9"/>
  <c r="R93" i="9"/>
  <c r="N93" i="9"/>
  <c r="AF92" i="9"/>
  <c r="AD92" i="9"/>
  <c r="AB92" i="9"/>
  <c r="Y92" i="9"/>
  <c r="U92" i="9"/>
  <c r="R92" i="9"/>
  <c r="S92" i="9" s="1"/>
  <c r="Q92" i="9"/>
  <c r="N92" i="9"/>
  <c r="AF91" i="9"/>
  <c r="AD91" i="9"/>
  <c r="AB91" i="9"/>
  <c r="Y91" i="9"/>
  <c r="U91" i="9"/>
  <c r="R91" i="9"/>
  <c r="S91" i="9" s="1"/>
  <c r="Q91" i="9"/>
  <c r="N91" i="9"/>
  <c r="AF90" i="9"/>
  <c r="AD90" i="9"/>
  <c r="AB90" i="9"/>
  <c r="Y90" i="9"/>
  <c r="R90" i="9"/>
  <c r="N90" i="9"/>
  <c r="AF89" i="9"/>
  <c r="AD89" i="9"/>
  <c r="AB89" i="9"/>
  <c r="Y89" i="9"/>
  <c r="U89" i="9"/>
  <c r="R89" i="9"/>
  <c r="S89" i="9" s="1"/>
  <c r="Q89" i="9"/>
  <c r="N89" i="9"/>
  <c r="AF88" i="9"/>
  <c r="AD88" i="9"/>
  <c r="AB88" i="9"/>
  <c r="Y88" i="9"/>
  <c r="U88" i="9"/>
  <c r="R88" i="9"/>
  <c r="S88" i="9" s="1"/>
  <c r="Q88" i="9"/>
  <c r="N88" i="9"/>
  <c r="AF87" i="9"/>
  <c r="AD87" i="9"/>
  <c r="AB87" i="9"/>
  <c r="Y87" i="9"/>
  <c r="U87" i="9"/>
  <c r="S87" i="9"/>
  <c r="R87" i="9"/>
  <c r="Q87" i="9"/>
  <c r="N87" i="9"/>
  <c r="AF86" i="9"/>
  <c r="AD86" i="9"/>
  <c r="AB86" i="9"/>
  <c r="Y86" i="9"/>
  <c r="R86" i="9"/>
  <c r="N86" i="9"/>
  <c r="AF85" i="9"/>
  <c r="AD85" i="9"/>
  <c r="AB85" i="9"/>
  <c r="Y85" i="9"/>
  <c r="R85" i="9"/>
  <c r="N85" i="9"/>
  <c r="AF84" i="9"/>
  <c r="AD84" i="9"/>
  <c r="AB84" i="9"/>
  <c r="Y84" i="9"/>
  <c r="U84" i="9"/>
  <c r="R84" i="9"/>
  <c r="S84" i="9" s="1"/>
  <c r="Q84" i="9"/>
  <c r="N84" i="9"/>
  <c r="AF83" i="9"/>
  <c r="AD83" i="9"/>
  <c r="AB83" i="9"/>
  <c r="Y83" i="9"/>
  <c r="U83" i="9"/>
  <c r="R83" i="9"/>
  <c r="S83" i="9" s="1"/>
  <c r="Q83" i="9"/>
  <c r="N83" i="9"/>
  <c r="AF82" i="9"/>
  <c r="AD82" i="9"/>
  <c r="AB82" i="9"/>
  <c r="Y82" i="9"/>
  <c r="U82" i="9"/>
  <c r="R82" i="9"/>
  <c r="S82" i="9" s="1"/>
  <c r="Q82" i="9"/>
  <c r="N82" i="9"/>
  <c r="AF81" i="9"/>
  <c r="AD81" i="9"/>
  <c r="AB81" i="9"/>
  <c r="Y81" i="9"/>
  <c r="U81" i="9"/>
  <c r="R81" i="9"/>
  <c r="S81" i="9" s="1"/>
  <c r="Q81" i="9"/>
  <c r="N81" i="9"/>
  <c r="AF80" i="9"/>
  <c r="AD80" i="9"/>
  <c r="AB80" i="9"/>
  <c r="Y80" i="9"/>
  <c r="R80" i="9"/>
  <c r="N80" i="9"/>
  <c r="AF79" i="9"/>
  <c r="AD79" i="9"/>
  <c r="AB79" i="9"/>
  <c r="Y79" i="9"/>
  <c r="R79" i="9"/>
  <c r="AF78" i="9"/>
  <c r="AD78" i="9"/>
  <c r="AB78" i="9"/>
  <c r="Y78" i="9"/>
  <c r="U78" i="9"/>
  <c r="R78" i="9"/>
  <c r="S78" i="9" s="1"/>
  <c r="Q78" i="9"/>
  <c r="N78" i="9"/>
  <c r="AF77" i="9"/>
  <c r="AD77" i="9"/>
  <c r="AB77" i="9"/>
  <c r="Y77" i="9"/>
  <c r="R77" i="9"/>
  <c r="N77" i="9"/>
  <c r="AF76" i="9"/>
  <c r="AD76" i="9"/>
  <c r="AB76" i="9"/>
  <c r="Y76" i="9"/>
  <c r="R76" i="9"/>
  <c r="N76" i="9"/>
  <c r="AF75" i="9"/>
  <c r="AD75" i="9"/>
  <c r="AB75" i="9"/>
  <c r="Y75" i="9"/>
  <c r="U75" i="9"/>
  <c r="R75" i="9"/>
  <c r="S75" i="9" s="1"/>
  <c r="Q75" i="9"/>
  <c r="N75" i="9"/>
  <c r="AF74" i="9"/>
  <c r="AD74" i="9"/>
  <c r="AB74" i="9"/>
  <c r="Y74" i="9"/>
  <c r="U74" i="9"/>
  <c r="S74" i="9"/>
  <c r="R74" i="9"/>
  <c r="Q74" i="9"/>
  <c r="N74" i="9"/>
  <c r="AF73" i="9"/>
  <c r="AD73" i="9"/>
  <c r="AB73" i="9"/>
  <c r="Y73" i="9"/>
  <c r="U73" i="9"/>
  <c r="R73" i="9"/>
  <c r="S73" i="9" s="1"/>
  <c r="Q73" i="9"/>
  <c r="N73" i="9"/>
  <c r="AF72" i="9"/>
  <c r="AD72" i="9"/>
  <c r="AB72" i="9"/>
  <c r="Y72" i="9"/>
  <c r="U72" i="9"/>
  <c r="R72" i="9"/>
  <c r="S72" i="9" s="1"/>
  <c r="Q72" i="9"/>
  <c r="N72" i="9"/>
  <c r="AF71" i="9"/>
  <c r="AD71" i="9"/>
  <c r="Z71" i="9"/>
  <c r="AB71" i="9" s="1"/>
  <c r="Y71" i="9"/>
  <c r="U71" i="9"/>
  <c r="R71" i="9"/>
  <c r="S71" i="9" s="1"/>
  <c r="Q71" i="9"/>
  <c r="N71" i="9"/>
  <c r="AF70" i="9"/>
  <c r="AD70" i="9"/>
  <c r="Z70" i="9"/>
  <c r="Z103" i="9" s="1"/>
  <c r="Y70" i="9"/>
  <c r="U70" i="9"/>
  <c r="R70" i="9"/>
  <c r="S70" i="9" s="1"/>
  <c r="Q70" i="9"/>
  <c r="N70" i="9"/>
  <c r="AF69" i="9"/>
  <c r="AD69" i="9"/>
  <c r="AB69" i="9"/>
  <c r="Y69" i="9"/>
  <c r="R69" i="9"/>
  <c r="N69" i="9"/>
  <c r="AF68" i="9"/>
  <c r="AD68" i="9"/>
  <c r="AB68" i="9"/>
  <c r="Y68" i="9"/>
  <c r="T68" i="9"/>
  <c r="U68" i="9" s="1"/>
  <c r="R68" i="9"/>
  <c r="S68" i="9" s="1"/>
  <c r="Q68" i="9"/>
  <c r="N68" i="9"/>
  <c r="AF67" i="9"/>
  <c r="AD67" i="9"/>
  <c r="AB67" i="9"/>
  <c r="Y67" i="9"/>
  <c r="U67" i="9"/>
  <c r="R67" i="9"/>
  <c r="S67" i="9" s="1"/>
  <c r="Q67" i="9"/>
  <c r="N67" i="9"/>
  <c r="AF66" i="9"/>
  <c r="AD66" i="9"/>
  <c r="AB66" i="9"/>
  <c r="Y66" i="9"/>
  <c r="T66" i="9"/>
  <c r="R66" i="9"/>
  <c r="S66" i="9" s="1"/>
  <c r="Q66" i="9"/>
  <c r="N66" i="9"/>
  <c r="AF65" i="9"/>
  <c r="AD65" i="9"/>
  <c r="AB65" i="9"/>
  <c r="Y65" i="9"/>
  <c r="U65" i="9"/>
  <c r="S65" i="9"/>
  <c r="R65" i="9"/>
  <c r="Q65" i="9"/>
  <c r="N65" i="9"/>
  <c r="AF64" i="9"/>
  <c r="AD64" i="9"/>
  <c r="AB64" i="9"/>
  <c r="Y64" i="9"/>
  <c r="U64" i="9"/>
  <c r="R64" i="9"/>
  <c r="S64" i="9" s="1"/>
  <c r="Q64" i="9"/>
  <c r="N64" i="9"/>
  <c r="AF63" i="9"/>
  <c r="AD63" i="9"/>
  <c r="AB63" i="9"/>
  <c r="Y63" i="9"/>
  <c r="R63" i="9"/>
  <c r="N63" i="9"/>
  <c r="AF62" i="9"/>
  <c r="AD62" i="9"/>
  <c r="AB62" i="9"/>
  <c r="Y62" i="9"/>
  <c r="R62" i="9"/>
  <c r="AF61" i="9"/>
  <c r="AD61" i="9"/>
  <c r="AB61" i="9"/>
  <c r="Y61" i="9"/>
  <c r="U61" i="9"/>
  <c r="R61" i="9"/>
  <c r="S61" i="9" s="1"/>
  <c r="Q61" i="9"/>
  <c r="N61" i="9"/>
  <c r="AF60" i="9"/>
  <c r="AD60" i="9"/>
  <c r="AB60" i="9"/>
  <c r="Y60" i="9"/>
  <c r="U60" i="9"/>
  <c r="S60" i="9"/>
  <c r="R60" i="9"/>
  <c r="Q60" i="9"/>
  <c r="N60" i="9"/>
  <c r="AF59" i="9"/>
  <c r="AD59" i="9"/>
  <c r="AB59" i="9"/>
  <c r="Y59" i="9"/>
  <c r="U59" i="9"/>
  <c r="R59" i="9"/>
  <c r="S59" i="9" s="1"/>
  <c r="Q59" i="9"/>
  <c r="N59" i="9"/>
  <c r="AF58" i="9"/>
  <c r="AD58" i="9"/>
  <c r="AB58" i="9"/>
  <c r="Y58" i="9"/>
  <c r="U58" i="9"/>
  <c r="R58" i="9"/>
  <c r="S58" i="9" s="1"/>
  <c r="Q58" i="9"/>
  <c r="N58" i="9"/>
  <c r="AF57" i="9"/>
  <c r="AD57" i="9"/>
  <c r="AB57" i="9"/>
  <c r="Y57" i="9"/>
  <c r="U57" i="9"/>
  <c r="R57" i="9"/>
  <c r="S57" i="9" s="1"/>
  <c r="Q57" i="9"/>
  <c r="N57" i="9"/>
  <c r="AF56" i="9"/>
  <c r="AD56" i="9"/>
  <c r="AB56" i="9"/>
  <c r="Y56" i="9"/>
  <c r="U56" i="9"/>
  <c r="S56" i="9"/>
  <c r="R56" i="9"/>
  <c r="Q56" i="9"/>
  <c r="N56" i="9"/>
  <c r="AF55" i="9"/>
  <c r="AD55" i="9"/>
  <c r="AB55" i="9"/>
  <c r="Y55" i="9"/>
  <c r="U55" i="9"/>
  <c r="R55" i="9"/>
  <c r="S55" i="9" s="1"/>
  <c r="Q55" i="9"/>
  <c r="N55" i="9"/>
  <c r="AF54" i="9"/>
  <c r="AD54" i="9"/>
  <c r="AB54" i="9"/>
  <c r="Y54" i="9"/>
  <c r="U54" i="9"/>
  <c r="R54" i="9"/>
  <c r="S54" i="9" s="1"/>
  <c r="Q54" i="9"/>
  <c r="N54" i="9"/>
  <c r="AF53" i="9"/>
  <c r="AD53" i="9"/>
  <c r="AB53" i="9"/>
  <c r="Y53" i="9"/>
  <c r="U53" i="9"/>
  <c r="R53" i="9"/>
  <c r="S53" i="9" s="1"/>
  <c r="Q53" i="9"/>
  <c r="N53" i="9"/>
  <c r="AF52" i="9"/>
  <c r="AD52" i="9"/>
  <c r="AB52" i="9"/>
  <c r="Y52" i="9"/>
  <c r="U52" i="9"/>
  <c r="S52" i="9"/>
  <c r="R52" i="9"/>
  <c r="Q52" i="9"/>
  <c r="N52" i="9"/>
  <c r="AF51" i="9"/>
  <c r="AD51" i="9"/>
  <c r="AB51" i="9"/>
  <c r="Y51" i="9"/>
  <c r="U51" i="9"/>
  <c r="R51" i="9"/>
  <c r="S51" i="9" s="1"/>
  <c r="Q51" i="9"/>
  <c r="N51" i="9"/>
  <c r="AF50" i="9"/>
  <c r="AD50" i="9"/>
  <c r="AB50" i="9"/>
  <c r="Y50" i="9"/>
  <c r="U50" i="9"/>
  <c r="R50" i="9"/>
  <c r="S50" i="9" s="1"/>
  <c r="Q50" i="9"/>
  <c r="N50" i="9"/>
  <c r="AF49" i="9"/>
  <c r="AD49" i="9"/>
  <c r="AB49" i="9"/>
  <c r="Y49" i="9"/>
  <c r="R49" i="9"/>
  <c r="N49" i="9"/>
  <c r="AF48" i="9"/>
  <c r="AD48" i="9"/>
  <c r="AB48" i="9"/>
  <c r="Y48" i="9"/>
  <c r="U48" i="9"/>
  <c r="R48" i="9"/>
  <c r="S48" i="9" s="1"/>
  <c r="Q48" i="9"/>
  <c r="N48" i="9"/>
  <c r="AF47" i="9"/>
  <c r="AD47" i="9"/>
  <c r="AB47" i="9"/>
  <c r="Y47" i="9"/>
  <c r="U47" i="9"/>
  <c r="S47" i="9"/>
  <c r="R47" i="9"/>
  <c r="Q47" i="9"/>
  <c r="N47" i="9"/>
  <c r="AF46" i="9"/>
  <c r="AD46" i="9"/>
  <c r="AB46" i="9"/>
  <c r="Y46" i="9"/>
  <c r="R46" i="9"/>
  <c r="N46" i="9"/>
  <c r="AF45" i="9"/>
  <c r="AD45" i="9"/>
  <c r="AB45" i="9"/>
  <c r="Y45" i="9"/>
  <c r="U45" i="9"/>
  <c r="R45" i="9"/>
  <c r="S45" i="9" s="1"/>
  <c r="Q45" i="9"/>
  <c r="N45" i="9"/>
  <c r="AF44" i="9"/>
  <c r="AD44" i="9"/>
  <c r="AB44" i="9"/>
  <c r="Y44" i="9"/>
  <c r="R44" i="9"/>
  <c r="N44" i="9"/>
  <c r="AF43" i="9"/>
  <c r="AD43" i="9"/>
  <c r="AB43" i="9"/>
  <c r="Y43" i="9"/>
  <c r="U43" i="9"/>
  <c r="R43" i="9"/>
  <c r="S43" i="9" s="1"/>
  <c r="Q43" i="9"/>
  <c r="N43" i="9"/>
  <c r="AF42" i="9"/>
  <c r="AD42" i="9"/>
  <c r="AB42" i="9"/>
  <c r="Y42" i="9"/>
  <c r="U42" i="9"/>
  <c r="R42" i="9"/>
  <c r="S42" i="9" s="1"/>
  <c r="Q42" i="9"/>
  <c r="N42" i="9"/>
  <c r="AF41" i="9"/>
  <c r="AD41" i="9"/>
  <c r="AB41" i="9"/>
  <c r="Y41" i="9"/>
  <c r="R41" i="9"/>
  <c r="N41" i="9"/>
  <c r="AF40" i="9"/>
  <c r="AD40" i="9"/>
  <c r="AB40" i="9"/>
  <c r="Y40" i="9"/>
  <c r="U40" i="9"/>
  <c r="S40" i="9"/>
  <c r="R40" i="9"/>
  <c r="Q40" i="9"/>
  <c r="N40" i="9"/>
  <c r="AF39" i="9"/>
  <c r="AD39" i="9"/>
  <c r="AB39" i="9"/>
  <c r="Y39" i="9"/>
  <c r="R39" i="9"/>
  <c r="N39" i="9"/>
  <c r="AF38" i="9"/>
  <c r="AD38" i="9"/>
  <c r="AB38" i="9"/>
  <c r="Y38" i="9"/>
  <c r="U38" i="9"/>
  <c r="R38" i="9"/>
  <c r="S38" i="9" s="1"/>
  <c r="Q38" i="9"/>
  <c r="N38" i="9"/>
  <c r="AF37" i="9"/>
  <c r="AD37" i="9"/>
  <c r="AB37" i="9"/>
  <c r="Y37" i="9"/>
  <c r="U37" i="9"/>
  <c r="R37" i="9"/>
  <c r="S37" i="9" s="1"/>
  <c r="Q37" i="9"/>
  <c r="N37" i="9"/>
  <c r="AF36" i="9"/>
  <c r="AD36" i="9"/>
  <c r="AB36" i="9"/>
  <c r="Y36" i="9"/>
  <c r="U36" i="9"/>
  <c r="R36" i="9"/>
  <c r="S36" i="9" s="1"/>
  <c r="Q36" i="9"/>
  <c r="N36" i="9"/>
  <c r="AF35" i="9"/>
  <c r="AD35" i="9"/>
  <c r="AB35" i="9"/>
  <c r="Y35" i="9"/>
  <c r="U35" i="9"/>
  <c r="S35" i="9"/>
  <c r="R35" i="9"/>
  <c r="Q35" i="9"/>
  <c r="N35" i="9"/>
  <c r="AF34" i="9"/>
  <c r="AD34" i="9"/>
  <c r="AB34" i="9"/>
  <c r="Y34" i="9"/>
  <c r="U34" i="9"/>
  <c r="R34" i="9"/>
  <c r="S34" i="9" s="1"/>
  <c r="Q34" i="9"/>
  <c r="N34" i="9"/>
  <c r="AF33" i="9"/>
  <c r="AD33" i="9"/>
  <c r="AB33" i="9"/>
  <c r="Y33" i="9"/>
  <c r="U33" i="9"/>
  <c r="R33" i="9"/>
  <c r="S33" i="9" s="1"/>
  <c r="Q33" i="9"/>
  <c r="N33" i="9"/>
  <c r="AF32" i="9"/>
  <c r="AD32" i="9"/>
  <c r="AB32" i="9"/>
  <c r="Y32" i="9"/>
  <c r="U32" i="9"/>
  <c r="R32" i="9"/>
  <c r="S32" i="9" s="1"/>
  <c r="Q32" i="9"/>
  <c r="N32" i="9"/>
  <c r="AF31" i="9"/>
  <c r="AD31" i="9"/>
  <c r="AB31" i="9"/>
  <c r="Y31" i="9"/>
  <c r="U31" i="9"/>
  <c r="S31" i="9"/>
  <c r="R31" i="9"/>
  <c r="Q31" i="9"/>
  <c r="N31" i="9"/>
  <c r="AF30" i="9"/>
  <c r="AD30" i="9"/>
  <c r="AB30" i="9"/>
  <c r="Y30" i="9"/>
  <c r="R30" i="9"/>
  <c r="AF29" i="9"/>
  <c r="AD29" i="9"/>
  <c r="AB29" i="9"/>
  <c r="Y29" i="9"/>
  <c r="U29" i="9"/>
  <c r="S29" i="9"/>
  <c r="R29" i="9"/>
  <c r="Q29" i="9"/>
  <c r="N29" i="9"/>
  <c r="AF28" i="9"/>
  <c r="AD28" i="9"/>
  <c r="AB28" i="9"/>
  <c r="Y28" i="9"/>
  <c r="R28" i="9"/>
  <c r="N28" i="9"/>
  <c r="AF27" i="9"/>
  <c r="AD27" i="9"/>
  <c r="AB27" i="9"/>
  <c r="Y27" i="9"/>
  <c r="U27" i="9"/>
  <c r="R27" i="9"/>
  <c r="S27" i="9" s="1"/>
  <c r="Q27" i="9"/>
  <c r="N27" i="9"/>
  <c r="AF26" i="9"/>
  <c r="AD26" i="9"/>
  <c r="AB26" i="9"/>
  <c r="Y26" i="9"/>
  <c r="U26" i="9"/>
  <c r="R26" i="9"/>
  <c r="S26" i="9" s="1"/>
  <c r="Q26" i="9"/>
  <c r="N26" i="9"/>
  <c r="AF25" i="9"/>
  <c r="AD25" i="9"/>
  <c r="AB25" i="9"/>
  <c r="Y25" i="9"/>
  <c r="U25" i="9"/>
  <c r="R25" i="9"/>
  <c r="S25" i="9" s="1"/>
  <c r="Q25" i="9"/>
  <c r="N25" i="9"/>
  <c r="AF24" i="9"/>
  <c r="AD24" i="9"/>
  <c r="AB24" i="9"/>
  <c r="Y24" i="9"/>
  <c r="U24" i="9"/>
  <c r="R24" i="9"/>
  <c r="S24" i="9" s="1"/>
  <c r="Q24" i="9"/>
  <c r="N24" i="9"/>
  <c r="AF23" i="9"/>
  <c r="AD23" i="9"/>
  <c r="AB23" i="9"/>
  <c r="Y23" i="9"/>
  <c r="R23" i="9"/>
  <c r="N23" i="9"/>
  <c r="AF22" i="9"/>
  <c r="AD22" i="9"/>
  <c r="AB22" i="9"/>
  <c r="Y22" i="9"/>
  <c r="U22" i="9"/>
  <c r="R22" i="9"/>
  <c r="S22" i="9" s="1"/>
  <c r="Q22" i="9"/>
  <c r="N22" i="9"/>
  <c r="AF21" i="9"/>
  <c r="AD21" i="9"/>
  <c r="AB21" i="9"/>
  <c r="Y21" i="9"/>
  <c r="U21" i="9"/>
  <c r="S21" i="9"/>
  <c r="R21" i="9"/>
  <c r="Q21" i="9"/>
  <c r="N21" i="9"/>
  <c r="AF20" i="9"/>
  <c r="AD20" i="9"/>
  <c r="AB20" i="9"/>
  <c r="Y20" i="9"/>
  <c r="R20" i="9"/>
  <c r="N20" i="9"/>
  <c r="AF19" i="9"/>
  <c r="AD19" i="9"/>
  <c r="AB19" i="9"/>
  <c r="Y19" i="9"/>
  <c r="U19" i="9"/>
  <c r="R19" i="9"/>
  <c r="S19" i="9" s="1"/>
  <c r="Q19" i="9"/>
  <c r="N19" i="9"/>
  <c r="AF18" i="9"/>
  <c r="AD18" i="9"/>
  <c r="AB18" i="9"/>
  <c r="Y18" i="9"/>
  <c r="U18" i="9"/>
  <c r="R18" i="9"/>
  <c r="S18" i="9" s="1"/>
  <c r="Q18" i="9"/>
  <c r="N18" i="9"/>
  <c r="AF17" i="9"/>
  <c r="AD17" i="9"/>
  <c r="AB17" i="9"/>
  <c r="Y17" i="9"/>
  <c r="U17" i="9"/>
  <c r="R17" i="9"/>
  <c r="S17" i="9" s="1"/>
  <c r="Q17" i="9"/>
  <c r="N17" i="9"/>
  <c r="AF16" i="9"/>
  <c r="AD16" i="9"/>
  <c r="AB16" i="9"/>
  <c r="Y16" i="9"/>
  <c r="U16" i="9"/>
  <c r="S16" i="9"/>
  <c r="R16" i="9"/>
  <c r="Q16" i="9"/>
  <c r="N16" i="9"/>
  <c r="AF15" i="9"/>
  <c r="AD15" i="9"/>
  <c r="AB15" i="9"/>
  <c r="Y15" i="9"/>
  <c r="U15" i="9"/>
  <c r="R15" i="9"/>
  <c r="S15" i="9" s="1"/>
  <c r="Q15" i="9"/>
  <c r="N15" i="9"/>
  <c r="AF14" i="9"/>
  <c r="AD14" i="9"/>
  <c r="AB14" i="9"/>
  <c r="Y14" i="9"/>
  <c r="R14" i="9"/>
  <c r="AF13" i="9"/>
  <c r="AD13" i="9"/>
  <c r="AB13" i="9"/>
  <c r="Y13" i="9"/>
  <c r="U13" i="9"/>
  <c r="R13" i="9"/>
  <c r="S13" i="9" s="1"/>
  <c r="Q13" i="9"/>
  <c r="N13" i="9"/>
  <c r="AF12" i="9"/>
  <c r="AD12" i="9"/>
  <c r="AB12" i="9"/>
  <c r="Y12" i="9"/>
  <c r="U12" i="9"/>
  <c r="S12" i="9"/>
  <c r="R12" i="9"/>
  <c r="Q12" i="9"/>
  <c r="N12" i="9"/>
  <c r="AF11" i="9"/>
  <c r="AD11" i="9"/>
  <c r="AB11" i="9"/>
  <c r="Y11" i="9"/>
  <c r="U11" i="9"/>
  <c r="R11" i="9"/>
  <c r="S11" i="9" s="1"/>
  <c r="Q11" i="9"/>
  <c r="N11" i="9"/>
  <c r="AF10" i="9"/>
  <c r="AD10" i="9"/>
  <c r="AB10" i="9"/>
  <c r="Y10" i="9"/>
  <c r="U10" i="9"/>
  <c r="R10" i="9"/>
  <c r="S10" i="9" s="1"/>
  <c r="Q10" i="9"/>
  <c r="N10" i="9"/>
  <c r="AF9" i="9"/>
  <c r="AD9" i="9"/>
  <c r="AB9" i="9"/>
  <c r="Y9" i="9"/>
  <c r="U9" i="9"/>
  <c r="R9" i="9"/>
  <c r="S9" i="9" s="1"/>
  <c r="Q9" i="9"/>
  <c r="N9" i="9"/>
  <c r="AF8" i="9"/>
  <c r="AD8" i="9"/>
  <c r="AB8" i="9"/>
  <c r="Y8" i="9"/>
  <c r="U8" i="9"/>
  <c r="S8" i="9"/>
  <c r="R8" i="9"/>
  <c r="Q8" i="9"/>
  <c r="N8" i="9"/>
  <c r="AF7" i="9"/>
  <c r="AF103" i="9" s="1"/>
  <c r="AD7" i="9"/>
  <c r="AB7" i="9"/>
  <c r="Y7" i="9"/>
  <c r="N7" i="9"/>
  <c r="W6" i="12" l="1"/>
  <c r="X6" i="12" s="1"/>
  <c r="Y6" i="12" s="1"/>
  <c r="Z6" i="12" s="1"/>
  <c r="Y4" i="12"/>
  <c r="Q6" i="10"/>
  <c r="R6" i="10" s="1"/>
  <c r="Q5" i="10"/>
  <c r="AD103" i="9"/>
  <c r="R103" i="9"/>
  <c r="S103" i="9" s="1"/>
  <c r="T103" i="9"/>
  <c r="U103" i="9" s="1"/>
  <c r="AB70" i="9"/>
  <c r="AB103" i="9" s="1"/>
  <c r="U66" i="9"/>
  <c r="AA6" i="12" l="1"/>
  <c r="AA5" i="12"/>
  <c r="S5" i="10"/>
  <c r="S6" i="10"/>
  <c r="T6" i="10" s="1"/>
  <c r="B6" i="9"/>
  <c r="C6" i="9" s="1"/>
  <c r="D6" i="9" s="1"/>
  <c r="E6" i="9" s="1"/>
  <c r="F6" i="9" s="1"/>
  <c r="G6" i="9" s="1"/>
  <c r="H6" i="9" s="1"/>
  <c r="I6" i="9" s="1"/>
  <c r="J6" i="9" s="1"/>
  <c r="K6" i="9" s="1"/>
  <c r="AF5" i="12" l="1"/>
  <c r="AB5" i="12"/>
  <c r="AB6" i="12"/>
  <c r="AC6" i="12" s="1"/>
  <c r="U6" i="10"/>
  <c r="V6" i="10" s="1"/>
  <c r="U5" i="10"/>
  <c r="N4" i="9"/>
  <c r="L6" i="9"/>
  <c r="M6" i="9" s="1"/>
  <c r="N6" i="9" s="1"/>
  <c r="O6" i="9" s="1"/>
  <c r="P6" i="9" s="1"/>
  <c r="AE103" i="8"/>
  <c r="AC103" i="8"/>
  <c r="AA103" i="8"/>
  <c r="Z103" i="8"/>
  <c r="X103" i="8"/>
  <c r="W103" i="8"/>
  <c r="V103" i="8"/>
  <c r="P103" i="8"/>
  <c r="O103" i="8"/>
  <c r="Q103" i="8" s="1"/>
  <c r="M103" i="8"/>
  <c r="L103" i="8"/>
  <c r="K103" i="8"/>
  <c r="H103" i="8"/>
  <c r="Y103" i="8" s="1"/>
  <c r="AF102" i="8"/>
  <c r="AD102" i="8"/>
  <c r="AB102" i="8"/>
  <c r="Y102" i="8"/>
  <c r="U102" i="8"/>
  <c r="R102" i="8"/>
  <c r="S102" i="8" s="1"/>
  <c r="Q102" i="8"/>
  <c r="N102" i="8"/>
  <c r="AF101" i="8"/>
  <c r="AD101" i="8"/>
  <c r="AB101" i="8"/>
  <c r="Y101" i="8"/>
  <c r="U101" i="8"/>
  <c r="S101" i="8"/>
  <c r="R101" i="8"/>
  <c r="Q101" i="8"/>
  <c r="N101" i="8"/>
  <c r="AF100" i="8"/>
  <c r="AD100" i="8"/>
  <c r="AB100" i="8"/>
  <c r="Y100" i="8"/>
  <c r="U100" i="8"/>
  <c r="R100" i="8"/>
  <c r="S100" i="8" s="1"/>
  <c r="Q100" i="8"/>
  <c r="N100" i="8"/>
  <c r="AF99" i="8"/>
  <c r="AD99" i="8"/>
  <c r="AB99" i="8"/>
  <c r="Y99" i="8"/>
  <c r="R99" i="8"/>
  <c r="N99" i="8"/>
  <c r="AF98" i="8"/>
  <c r="AD98" i="8"/>
  <c r="AB98" i="8"/>
  <c r="Y98" i="8"/>
  <c r="U98" i="8"/>
  <c r="R98" i="8"/>
  <c r="S98" i="8" s="1"/>
  <c r="Q98" i="8"/>
  <c r="N98" i="8"/>
  <c r="AF97" i="8"/>
  <c r="AD97" i="8"/>
  <c r="AB97" i="8"/>
  <c r="Y97" i="8"/>
  <c r="U97" i="8"/>
  <c r="R97" i="8"/>
  <c r="S97" i="8" s="1"/>
  <c r="Q97" i="8"/>
  <c r="N97" i="8"/>
  <c r="AF96" i="8"/>
  <c r="AD96" i="8"/>
  <c r="AB96" i="8"/>
  <c r="Y96" i="8"/>
  <c r="U96" i="8"/>
  <c r="S96" i="8"/>
  <c r="R96" i="8"/>
  <c r="Q96" i="8"/>
  <c r="N96" i="8"/>
  <c r="AF95" i="8"/>
  <c r="AD95" i="8"/>
  <c r="AB95" i="8"/>
  <c r="Y95" i="8"/>
  <c r="R95" i="8"/>
  <c r="N95" i="8"/>
  <c r="AF94" i="8"/>
  <c r="AD94" i="8"/>
  <c r="AB94" i="8"/>
  <c r="Y94" i="8"/>
  <c r="U94" i="8"/>
  <c r="R94" i="8"/>
  <c r="S94" i="8" s="1"/>
  <c r="Q94" i="8"/>
  <c r="N94" i="8"/>
  <c r="AF93" i="8"/>
  <c r="AD93" i="8"/>
  <c r="AB93" i="8"/>
  <c r="Y93" i="8"/>
  <c r="R93" i="8"/>
  <c r="N93" i="8"/>
  <c r="AF92" i="8"/>
  <c r="AD92" i="8"/>
  <c r="AB92" i="8"/>
  <c r="Y92" i="8"/>
  <c r="U92" i="8"/>
  <c r="R92" i="8"/>
  <c r="S92" i="8" s="1"/>
  <c r="Q92" i="8"/>
  <c r="N92" i="8"/>
  <c r="AF91" i="8"/>
  <c r="AD91" i="8"/>
  <c r="AB91" i="8"/>
  <c r="Y91" i="8"/>
  <c r="U91" i="8"/>
  <c r="R91" i="8"/>
  <c r="S91" i="8" s="1"/>
  <c r="Q91" i="8"/>
  <c r="N91" i="8"/>
  <c r="AF90" i="8"/>
  <c r="AD90" i="8"/>
  <c r="AB90" i="8"/>
  <c r="Y90" i="8"/>
  <c r="R90" i="8"/>
  <c r="N90" i="8"/>
  <c r="AF89" i="8"/>
  <c r="AD89" i="8"/>
  <c r="AB89" i="8"/>
  <c r="Y89" i="8"/>
  <c r="U89" i="8"/>
  <c r="S89" i="8"/>
  <c r="R89" i="8"/>
  <c r="Q89" i="8"/>
  <c r="N89" i="8"/>
  <c r="AF88" i="8"/>
  <c r="AD88" i="8"/>
  <c r="AB88" i="8"/>
  <c r="Y88" i="8"/>
  <c r="U88" i="8"/>
  <c r="R88" i="8"/>
  <c r="S88" i="8" s="1"/>
  <c r="Q88" i="8"/>
  <c r="N88" i="8"/>
  <c r="AF87" i="8"/>
  <c r="AD87" i="8"/>
  <c r="AB87" i="8"/>
  <c r="Y87" i="8"/>
  <c r="U87" i="8"/>
  <c r="R87" i="8"/>
  <c r="S87" i="8" s="1"/>
  <c r="Q87" i="8"/>
  <c r="N87" i="8"/>
  <c r="AF86" i="8"/>
  <c r="AD86" i="8"/>
  <c r="AB86" i="8"/>
  <c r="Y86" i="8"/>
  <c r="R86" i="8"/>
  <c r="N86" i="8"/>
  <c r="AF85" i="8"/>
  <c r="AD85" i="8"/>
  <c r="AB85" i="8"/>
  <c r="Y85" i="8"/>
  <c r="R85" i="8"/>
  <c r="N85" i="8"/>
  <c r="AF84" i="8"/>
  <c r="AD84" i="8"/>
  <c r="AB84" i="8"/>
  <c r="Y84" i="8"/>
  <c r="U84" i="8"/>
  <c r="R84" i="8"/>
  <c r="S84" i="8" s="1"/>
  <c r="Q84" i="8"/>
  <c r="N84" i="8"/>
  <c r="AF83" i="8"/>
  <c r="AD83" i="8"/>
  <c r="AB83" i="8"/>
  <c r="Y83" i="8"/>
  <c r="U83" i="8"/>
  <c r="S83" i="8"/>
  <c r="R83" i="8"/>
  <c r="Q83" i="8"/>
  <c r="N83" i="8"/>
  <c r="AF82" i="8"/>
  <c r="AD82" i="8"/>
  <c r="AB82" i="8"/>
  <c r="Y82" i="8"/>
  <c r="U82" i="8"/>
  <c r="R82" i="8"/>
  <c r="S82" i="8" s="1"/>
  <c r="Q82" i="8"/>
  <c r="N82" i="8"/>
  <c r="AF81" i="8"/>
  <c r="AD81" i="8"/>
  <c r="AB81" i="8"/>
  <c r="Y81" i="8"/>
  <c r="U81" i="8"/>
  <c r="R81" i="8"/>
  <c r="S81" i="8" s="1"/>
  <c r="Q81" i="8"/>
  <c r="N81" i="8"/>
  <c r="AF80" i="8"/>
  <c r="AD80" i="8"/>
  <c r="AB80" i="8"/>
  <c r="Y80" i="8"/>
  <c r="R80" i="8"/>
  <c r="N80" i="8"/>
  <c r="AF79" i="8"/>
  <c r="AD79" i="8"/>
  <c r="AB79" i="8"/>
  <c r="Y79" i="8"/>
  <c r="R79" i="8"/>
  <c r="AF78" i="8"/>
  <c r="AD78" i="8"/>
  <c r="AB78" i="8"/>
  <c r="Y78" i="8"/>
  <c r="U78" i="8"/>
  <c r="R78" i="8"/>
  <c r="S78" i="8" s="1"/>
  <c r="Q78" i="8"/>
  <c r="N78" i="8"/>
  <c r="AF77" i="8"/>
  <c r="AD77" i="8"/>
  <c r="AB77" i="8"/>
  <c r="Y77" i="8"/>
  <c r="R77" i="8"/>
  <c r="N77" i="8"/>
  <c r="AF76" i="8"/>
  <c r="AD76" i="8"/>
  <c r="AB76" i="8"/>
  <c r="Y76" i="8"/>
  <c r="R76" i="8"/>
  <c r="N76" i="8"/>
  <c r="AF75" i="8"/>
  <c r="AD75" i="8"/>
  <c r="AB75" i="8"/>
  <c r="Y75" i="8"/>
  <c r="U75" i="8"/>
  <c r="R75" i="8"/>
  <c r="S75" i="8" s="1"/>
  <c r="Q75" i="8"/>
  <c r="N75" i="8"/>
  <c r="AF74" i="8"/>
  <c r="AD74" i="8"/>
  <c r="AB74" i="8"/>
  <c r="Y74" i="8"/>
  <c r="U74" i="8"/>
  <c r="S74" i="8"/>
  <c r="R74" i="8"/>
  <c r="Q74" i="8"/>
  <c r="N74" i="8"/>
  <c r="AF73" i="8"/>
  <c r="AD73" i="8"/>
  <c r="AB73" i="8"/>
  <c r="Y73" i="8"/>
  <c r="U73" i="8"/>
  <c r="R73" i="8"/>
  <c r="S73" i="8" s="1"/>
  <c r="Q73" i="8"/>
  <c r="N73" i="8"/>
  <c r="AF72" i="8"/>
  <c r="AD72" i="8"/>
  <c r="AB72" i="8"/>
  <c r="Y72" i="8"/>
  <c r="U72" i="8"/>
  <c r="R72" i="8"/>
  <c r="S72" i="8" s="1"/>
  <c r="Q72" i="8"/>
  <c r="N72" i="8"/>
  <c r="AF71" i="8"/>
  <c r="AD71" i="8"/>
  <c r="AB71" i="8"/>
  <c r="Y71" i="8"/>
  <c r="U71" i="8"/>
  <c r="R71" i="8"/>
  <c r="S71" i="8" s="1"/>
  <c r="Q71" i="8"/>
  <c r="N71" i="8"/>
  <c r="AF70" i="8"/>
  <c r="AD70" i="8"/>
  <c r="AB70" i="8"/>
  <c r="Y70" i="8"/>
  <c r="U70" i="8"/>
  <c r="S70" i="8"/>
  <c r="R70" i="8"/>
  <c r="Q70" i="8"/>
  <c r="N70" i="8"/>
  <c r="AF69" i="8"/>
  <c r="AD69" i="8"/>
  <c r="AB69" i="8"/>
  <c r="Y69" i="8"/>
  <c r="R69" i="8"/>
  <c r="N69" i="8"/>
  <c r="AF68" i="8"/>
  <c r="AD68" i="8"/>
  <c r="AB68" i="8"/>
  <c r="Y68" i="8"/>
  <c r="U68" i="8"/>
  <c r="T68" i="8"/>
  <c r="S68" i="8"/>
  <c r="R68" i="8"/>
  <c r="Q68" i="8"/>
  <c r="N68" i="8"/>
  <c r="AF67" i="8"/>
  <c r="AD67" i="8"/>
  <c r="AB67" i="8"/>
  <c r="Y67" i="8"/>
  <c r="U67" i="8"/>
  <c r="R67" i="8"/>
  <c r="S67" i="8" s="1"/>
  <c r="Q67" i="8"/>
  <c r="N67" i="8"/>
  <c r="AF66" i="8"/>
  <c r="AD66" i="8"/>
  <c r="AB66" i="8"/>
  <c r="Y66" i="8"/>
  <c r="T66" i="8"/>
  <c r="T103" i="8" s="1"/>
  <c r="U103" i="8" s="1"/>
  <c r="Q66" i="8"/>
  <c r="N66" i="8"/>
  <c r="AF65" i="8"/>
  <c r="AD65" i="8"/>
  <c r="AB65" i="8"/>
  <c r="Y65" i="8"/>
  <c r="U65" i="8"/>
  <c r="R65" i="8"/>
  <c r="S65" i="8" s="1"/>
  <c r="Q65" i="8"/>
  <c r="N65" i="8"/>
  <c r="AF64" i="8"/>
  <c r="AD64" i="8"/>
  <c r="AB64" i="8"/>
  <c r="Y64" i="8"/>
  <c r="U64" i="8"/>
  <c r="R64" i="8"/>
  <c r="S64" i="8" s="1"/>
  <c r="Q64" i="8"/>
  <c r="N64" i="8"/>
  <c r="AF63" i="8"/>
  <c r="AD63" i="8"/>
  <c r="AB63" i="8"/>
  <c r="Y63" i="8"/>
  <c r="R63" i="8"/>
  <c r="N63" i="8"/>
  <c r="AF62" i="8"/>
  <c r="AD62" i="8"/>
  <c r="AB62" i="8"/>
  <c r="Y62" i="8"/>
  <c r="R62" i="8"/>
  <c r="AF61" i="8"/>
  <c r="AD61" i="8"/>
  <c r="AB61" i="8"/>
  <c r="Y61" i="8"/>
  <c r="U61" i="8"/>
  <c r="R61" i="8"/>
  <c r="S61" i="8" s="1"/>
  <c r="Q61" i="8"/>
  <c r="N61" i="8"/>
  <c r="AF60" i="8"/>
  <c r="AD60" i="8"/>
  <c r="AB60" i="8"/>
  <c r="Y60" i="8"/>
  <c r="U60" i="8"/>
  <c r="R60" i="8"/>
  <c r="S60" i="8" s="1"/>
  <c r="Q60" i="8"/>
  <c r="N60" i="8"/>
  <c r="AF59" i="8"/>
  <c r="AD59" i="8"/>
  <c r="AB59" i="8"/>
  <c r="Y59" i="8"/>
  <c r="U59" i="8"/>
  <c r="R59" i="8"/>
  <c r="S59" i="8" s="1"/>
  <c r="Q59" i="8"/>
  <c r="N59" i="8"/>
  <c r="AF58" i="8"/>
  <c r="AD58" i="8"/>
  <c r="AB58" i="8"/>
  <c r="Y58" i="8"/>
  <c r="U58" i="8"/>
  <c r="S58" i="8"/>
  <c r="R58" i="8"/>
  <c r="Q58" i="8"/>
  <c r="N58" i="8"/>
  <c r="AF57" i="8"/>
  <c r="AD57" i="8"/>
  <c r="AB57" i="8"/>
  <c r="Y57" i="8"/>
  <c r="U57" i="8"/>
  <c r="R57" i="8"/>
  <c r="S57" i="8" s="1"/>
  <c r="Q57" i="8"/>
  <c r="N57" i="8"/>
  <c r="AF56" i="8"/>
  <c r="AD56" i="8"/>
  <c r="AB56" i="8"/>
  <c r="Y56" i="8"/>
  <c r="U56" i="8"/>
  <c r="R56" i="8"/>
  <c r="S56" i="8" s="1"/>
  <c r="Q56" i="8"/>
  <c r="N56" i="8"/>
  <c r="AF55" i="8"/>
  <c r="AD55" i="8"/>
  <c r="AB55" i="8"/>
  <c r="Y55" i="8"/>
  <c r="U55" i="8"/>
  <c r="R55" i="8"/>
  <c r="S55" i="8" s="1"/>
  <c r="Q55" i="8"/>
  <c r="N55" i="8"/>
  <c r="AF54" i="8"/>
  <c r="AD54" i="8"/>
  <c r="AB54" i="8"/>
  <c r="Y54" i="8"/>
  <c r="U54" i="8"/>
  <c r="S54" i="8"/>
  <c r="R54" i="8"/>
  <c r="Q54" i="8"/>
  <c r="N54" i="8"/>
  <c r="AF53" i="8"/>
  <c r="AD53" i="8"/>
  <c r="AB53" i="8"/>
  <c r="Y53" i="8"/>
  <c r="U53" i="8"/>
  <c r="R53" i="8"/>
  <c r="S53" i="8" s="1"/>
  <c r="Q53" i="8"/>
  <c r="N53" i="8"/>
  <c r="AF52" i="8"/>
  <c r="AD52" i="8"/>
  <c r="AB52" i="8"/>
  <c r="Y52" i="8"/>
  <c r="U52" i="8"/>
  <c r="R52" i="8"/>
  <c r="S52" i="8" s="1"/>
  <c r="Q52" i="8"/>
  <c r="N52" i="8"/>
  <c r="AF51" i="8"/>
  <c r="AD51" i="8"/>
  <c r="AB51" i="8"/>
  <c r="Y51" i="8"/>
  <c r="U51" i="8"/>
  <c r="R51" i="8"/>
  <c r="S51" i="8" s="1"/>
  <c r="Q51" i="8"/>
  <c r="N51" i="8"/>
  <c r="AF50" i="8"/>
  <c r="AD50" i="8"/>
  <c r="AB50" i="8"/>
  <c r="Y50" i="8"/>
  <c r="U50" i="8"/>
  <c r="S50" i="8"/>
  <c r="R50" i="8"/>
  <c r="Q50" i="8"/>
  <c r="N50" i="8"/>
  <c r="AF49" i="8"/>
  <c r="AD49" i="8"/>
  <c r="AB49" i="8"/>
  <c r="Y49" i="8"/>
  <c r="R49" i="8"/>
  <c r="N49" i="8"/>
  <c r="AF48" i="8"/>
  <c r="AD48" i="8"/>
  <c r="AB48" i="8"/>
  <c r="Y48" i="8"/>
  <c r="U48" i="8"/>
  <c r="R48" i="8"/>
  <c r="S48" i="8" s="1"/>
  <c r="Q48" i="8"/>
  <c r="N48" i="8"/>
  <c r="AF47" i="8"/>
  <c r="AD47" i="8"/>
  <c r="AB47" i="8"/>
  <c r="Y47" i="8"/>
  <c r="U47" i="8"/>
  <c r="R47" i="8"/>
  <c r="S47" i="8" s="1"/>
  <c r="Q47" i="8"/>
  <c r="N47" i="8"/>
  <c r="AF46" i="8"/>
  <c r="AD46" i="8"/>
  <c r="AB46" i="8"/>
  <c r="Y46" i="8"/>
  <c r="R46" i="8"/>
  <c r="N46" i="8"/>
  <c r="AF45" i="8"/>
  <c r="AD45" i="8"/>
  <c r="AB45" i="8"/>
  <c r="Y45" i="8"/>
  <c r="U45" i="8"/>
  <c r="R45" i="8"/>
  <c r="S45" i="8" s="1"/>
  <c r="Q45" i="8"/>
  <c r="N45" i="8"/>
  <c r="AF44" i="8"/>
  <c r="AD44" i="8"/>
  <c r="AB44" i="8"/>
  <c r="Y44" i="8"/>
  <c r="R44" i="8"/>
  <c r="N44" i="8"/>
  <c r="AF43" i="8"/>
  <c r="AD43" i="8"/>
  <c r="AB43" i="8"/>
  <c r="Y43" i="8"/>
  <c r="U43" i="8"/>
  <c r="S43" i="8"/>
  <c r="R43" i="8"/>
  <c r="Q43" i="8"/>
  <c r="N43" i="8"/>
  <c r="AF42" i="8"/>
  <c r="AD42" i="8"/>
  <c r="AB42" i="8"/>
  <c r="Y42" i="8"/>
  <c r="U42" i="8"/>
  <c r="R42" i="8"/>
  <c r="S42" i="8" s="1"/>
  <c r="Q42" i="8"/>
  <c r="N42" i="8"/>
  <c r="AF41" i="8"/>
  <c r="AD41" i="8"/>
  <c r="AB41" i="8"/>
  <c r="Y41" i="8"/>
  <c r="R41" i="8"/>
  <c r="N41" i="8"/>
  <c r="AF40" i="8"/>
  <c r="AD40" i="8"/>
  <c r="AB40" i="8"/>
  <c r="Y40" i="8"/>
  <c r="U40" i="8"/>
  <c r="R40" i="8"/>
  <c r="S40" i="8" s="1"/>
  <c r="Q40" i="8"/>
  <c r="N40" i="8"/>
  <c r="AF39" i="8"/>
  <c r="AD39" i="8"/>
  <c r="AB39" i="8"/>
  <c r="Y39" i="8"/>
  <c r="R39" i="8"/>
  <c r="N39" i="8"/>
  <c r="AF38" i="8"/>
  <c r="AD38" i="8"/>
  <c r="AB38" i="8"/>
  <c r="Y38" i="8"/>
  <c r="U38" i="8"/>
  <c r="R38" i="8"/>
  <c r="S38" i="8" s="1"/>
  <c r="Q38" i="8"/>
  <c r="N38" i="8"/>
  <c r="AF37" i="8"/>
  <c r="AD37" i="8"/>
  <c r="AB37" i="8"/>
  <c r="Y37" i="8"/>
  <c r="U37" i="8"/>
  <c r="S37" i="8"/>
  <c r="R37" i="8"/>
  <c r="Q37" i="8"/>
  <c r="N37" i="8"/>
  <c r="AF36" i="8"/>
  <c r="AD36" i="8"/>
  <c r="AB36" i="8"/>
  <c r="Y36" i="8"/>
  <c r="U36" i="8"/>
  <c r="R36" i="8"/>
  <c r="S36" i="8" s="1"/>
  <c r="Q36" i="8"/>
  <c r="N36" i="8"/>
  <c r="AF35" i="8"/>
  <c r="AD35" i="8"/>
  <c r="AB35" i="8"/>
  <c r="Y35" i="8"/>
  <c r="U35" i="8"/>
  <c r="R35" i="8"/>
  <c r="S35" i="8" s="1"/>
  <c r="Q35" i="8"/>
  <c r="N35" i="8"/>
  <c r="AF34" i="8"/>
  <c r="AD34" i="8"/>
  <c r="AB34" i="8"/>
  <c r="Y34" i="8"/>
  <c r="U34" i="8"/>
  <c r="R34" i="8"/>
  <c r="S34" i="8" s="1"/>
  <c r="Q34" i="8"/>
  <c r="N34" i="8"/>
  <c r="AF33" i="8"/>
  <c r="AD33" i="8"/>
  <c r="AB33" i="8"/>
  <c r="Y33" i="8"/>
  <c r="U33" i="8"/>
  <c r="S33" i="8"/>
  <c r="R33" i="8"/>
  <c r="Q33" i="8"/>
  <c r="N33" i="8"/>
  <c r="AF32" i="8"/>
  <c r="AD32" i="8"/>
  <c r="AB32" i="8"/>
  <c r="Y32" i="8"/>
  <c r="U32" i="8"/>
  <c r="R32" i="8"/>
  <c r="S32" i="8" s="1"/>
  <c r="Q32" i="8"/>
  <c r="N32" i="8"/>
  <c r="AF31" i="8"/>
  <c r="AD31" i="8"/>
  <c r="AB31" i="8"/>
  <c r="Y31" i="8"/>
  <c r="U31" i="8"/>
  <c r="R31" i="8"/>
  <c r="S31" i="8" s="1"/>
  <c r="Q31" i="8"/>
  <c r="N31" i="8"/>
  <c r="AF30" i="8"/>
  <c r="AD30" i="8"/>
  <c r="AB30" i="8"/>
  <c r="Y30" i="8"/>
  <c r="R30" i="8"/>
  <c r="AF29" i="8"/>
  <c r="AD29" i="8"/>
  <c r="AB29" i="8"/>
  <c r="Y29" i="8"/>
  <c r="U29" i="8"/>
  <c r="R29" i="8"/>
  <c r="S29" i="8" s="1"/>
  <c r="Q29" i="8"/>
  <c r="N29" i="8"/>
  <c r="AF28" i="8"/>
  <c r="AD28" i="8"/>
  <c r="AB28" i="8"/>
  <c r="Y28" i="8"/>
  <c r="R28" i="8"/>
  <c r="N28" i="8"/>
  <c r="AF27" i="8"/>
  <c r="AD27" i="8"/>
  <c r="AB27" i="8"/>
  <c r="Y27" i="8"/>
  <c r="U27" i="8"/>
  <c r="R27" i="8"/>
  <c r="S27" i="8" s="1"/>
  <c r="Q27" i="8"/>
  <c r="N27" i="8"/>
  <c r="AF26" i="8"/>
  <c r="AD26" i="8"/>
  <c r="AB26" i="8"/>
  <c r="Y26" i="8"/>
  <c r="U26" i="8"/>
  <c r="S26" i="8"/>
  <c r="R26" i="8"/>
  <c r="Q26" i="8"/>
  <c r="N26" i="8"/>
  <c r="AF25" i="8"/>
  <c r="AD25" i="8"/>
  <c r="AB25" i="8"/>
  <c r="Y25" i="8"/>
  <c r="U25" i="8"/>
  <c r="R25" i="8"/>
  <c r="S25" i="8" s="1"/>
  <c r="Q25" i="8"/>
  <c r="N25" i="8"/>
  <c r="AF24" i="8"/>
  <c r="AD24" i="8"/>
  <c r="AB24" i="8"/>
  <c r="Y24" i="8"/>
  <c r="U24" i="8"/>
  <c r="R24" i="8"/>
  <c r="S24" i="8" s="1"/>
  <c r="Q24" i="8"/>
  <c r="N24" i="8"/>
  <c r="AF23" i="8"/>
  <c r="AD23" i="8"/>
  <c r="AB23" i="8"/>
  <c r="Y23" i="8"/>
  <c r="R23" i="8"/>
  <c r="N23" i="8"/>
  <c r="AF22" i="8"/>
  <c r="AD22" i="8"/>
  <c r="AB22" i="8"/>
  <c r="Y22" i="8"/>
  <c r="U22" i="8"/>
  <c r="R22" i="8"/>
  <c r="S22" i="8" s="1"/>
  <c r="Q22" i="8"/>
  <c r="N22" i="8"/>
  <c r="AF21" i="8"/>
  <c r="AD21" i="8"/>
  <c r="AB21" i="8"/>
  <c r="Y21" i="8"/>
  <c r="U21" i="8"/>
  <c r="S21" i="8"/>
  <c r="R21" i="8"/>
  <c r="Q21" i="8"/>
  <c r="N21" i="8"/>
  <c r="AF20" i="8"/>
  <c r="AD20" i="8"/>
  <c r="AB20" i="8"/>
  <c r="Y20" i="8"/>
  <c r="R20" i="8"/>
  <c r="N20" i="8"/>
  <c r="AF19" i="8"/>
  <c r="AD19" i="8"/>
  <c r="AB19" i="8"/>
  <c r="Y19" i="8"/>
  <c r="U19" i="8"/>
  <c r="R19" i="8"/>
  <c r="S19" i="8" s="1"/>
  <c r="Q19" i="8"/>
  <c r="N19" i="8"/>
  <c r="AF18" i="8"/>
  <c r="AD18" i="8"/>
  <c r="AB18" i="8"/>
  <c r="Y18" i="8"/>
  <c r="U18" i="8"/>
  <c r="R18" i="8"/>
  <c r="S18" i="8" s="1"/>
  <c r="Q18" i="8"/>
  <c r="N18" i="8"/>
  <c r="AF17" i="8"/>
  <c r="AD17" i="8"/>
  <c r="AB17" i="8"/>
  <c r="Y17" i="8"/>
  <c r="U17" i="8"/>
  <c r="R17" i="8"/>
  <c r="S17" i="8" s="1"/>
  <c r="Q17" i="8"/>
  <c r="N17" i="8"/>
  <c r="AF16" i="8"/>
  <c r="AD16" i="8"/>
  <c r="AB16" i="8"/>
  <c r="Y16" i="8"/>
  <c r="U16" i="8"/>
  <c r="S16" i="8"/>
  <c r="R16" i="8"/>
  <c r="Q16" i="8"/>
  <c r="N16" i="8"/>
  <c r="AF15" i="8"/>
  <c r="AD15" i="8"/>
  <c r="AB15" i="8"/>
  <c r="Y15" i="8"/>
  <c r="U15" i="8"/>
  <c r="R15" i="8"/>
  <c r="S15" i="8" s="1"/>
  <c r="Q15" i="8"/>
  <c r="N15" i="8"/>
  <c r="AF14" i="8"/>
  <c r="AD14" i="8"/>
  <c r="AB14" i="8"/>
  <c r="Y14" i="8"/>
  <c r="R14" i="8"/>
  <c r="AF13" i="8"/>
  <c r="AD13" i="8"/>
  <c r="AB13" i="8"/>
  <c r="Y13" i="8"/>
  <c r="U13" i="8"/>
  <c r="R13" i="8"/>
  <c r="S13" i="8" s="1"/>
  <c r="Q13" i="8"/>
  <c r="N13" i="8"/>
  <c r="AF12" i="8"/>
  <c r="AD12" i="8"/>
  <c r="AB12" i="8"/>
  <c r="Y12" i="8"/>
  <c r="U12" i="8"/>
  <c r="S12" i="8"/>
  <c r="R12" i="8"/>
  <c r="Q12" i="8"/>
  <c r="N12" i="8"/>
  <c r="AF11" i="8"/>
  <c r="AD11" i="8"/>
  <c r="AB11" i="8"/>
  <c r="Y11" i="8"/>
  <c r="U11" i="8"/>
  <c r="R11" i="8"/>
  <c r="S11" i="8" s="1"/>
  <c r="Q11" i="8"/>
  <c r="N11" i="8"/>
  <c r="AF10" i="8"/>
  <c r="AD10" i="8"/>
  <c r="AB10" i="8"/>
  <c r="Y10" i="8"/>
  <c r="U10" i="8"/>
  <c r="R10" i="8"/>
  <c r="S10" i="8" s="1"/>
  <c r="Q10" i="8"/>
  <c r="N10" i="8"/>
  <c r="AF9" i="8"/>
  <c r="AD9" i="8"/>
  <c r="AB9" i="8"/>
  <c r="Y9" i="8"/>
  <c r="U9" i="8"/>
  <c r="R9" i="8"/>
  <c r="S9" i="8" s="1"/>
  <c r="Q9" i="8"/>
  <c r="N9" i="8"/>
  <c r="AF8" i="8"/>
  <c r="AD8" i="8"/>
  <c r="AB8" i="8"/>
  <c r="Y8" i="8"/>
  <c r="U8" i="8"/>
  <c r="S8" i="8"/>
  <c r="R8" i="8"/>
  <c r="Q8" i="8"/>
  <c r="N8" i="8"/>
  <c r="AF7" i="8"/>
  <c r="AF103" i="8" s="1"/>
  <c r="AD7" i="8"/>
  <c r="AB7" i="8"/>
  <c r="AB103" i="8" s="1"/>
  <c r="Y7" i="8"/>
  <c r="N7" i="8"/>
  <c r="B6" i="8"/>
  <c r="C6" i="8" s="1"/>
  <c r="D6" i="8" s="1"/>
  <c r="E6" i="8" s="1"/>
  <c r="F6" i="8" s="1"/>
  <c r="G6" i="8" s="1"/>
  <c r="H6" i="8" s="1"/>
  <c r="I6" i="8" s="1"/>
  <c r="J6" i="8" s="1"/>
  <c r="K6" i="8" s="1"/>
  <c r="AD5" i="12" l="1"/>
  <c r="AD6" i="12"/>
  <c r="Y4" i="10"/>
  <c r="W6" i="10"/>
  <c r="X6" i="10" s="1"/>
  <c r="Y6" i="10" s="1"/>
  <c r="Z6" i="10" s="1"/>
  <c r="AD103" i="8"/>
  <c r="R66" i="8"/>
  <c r="S66" i="8" s="1"/>
  <c r="N103" i="8"/>
  <c r="Q6" i="9"/>
  <c r="R6" i="9" s="1"/>
  <c r="Q5" i="9"/>
  <c r="L6" i="8"/>
  <c r="M6" i="8" s="1"/>
  <c r="N6" i="8" s="1"/>
  <c r="O6" i="8" s="1"/>
  <c r="P6" i="8" s="1"/>
  <c r="N4" i="8"/>
  <c r="U66" i="8"/>
  <c r="Z103" i="7"/>
  <c r="X103" i="7"/>
  <c r="W103" i="7"/>
  <c r="V103" i="7"/>
  <c r="R103" i="7"/>
  <c r="O103" i="7"/>
  <c r="M103" i="7"/>
  <c r="L103" i="7"/>
  <c r="K103" i="7"/>
  <c r="N103" i="7" s="1"/>
  <c r="H103" i="7"/>
  <c r="Y102" i="7"/>
  <c r="T102" i="7"/>
  <c r="P102" i="7"/>
  <c r="U102" i="7" s="1"/>
  <c r="N102" i="7"/>
  <c r="Y101" i="7"/>
  <c r="T101" i="7"/>
  <c r="Q101" i="7"/>
  <c r="P101" i="7"/>
  <c r="N101" i="7"/>
  <c r="Y100" i="7"/>
  <c r="T100" i="7"/>
  <c r="P100" i="7"/>
  <c r="N100" i="7"/>
  <c r="Y99" i="7"/>
  <c r="T99" i="7"/>
  <c r="P99" i="7"/>
  <c r="N99" i="7"/>
  <c r="Y98" i="7"/>
  <c r="T98" i="7"/>
  <c r="P98" i="7"/>
  <c r="S98" i="7" s="1"/>
  <c r="N98" i="7"/>
  <c r="Y97" i="7"/>
  <c r="T97" i="7"/>
  <c r="P97" i="7"/>
  <c r="U97" i="7" s="1"/>
  <c r="N97" i="7"/>
  <c r="Y96" i="7"/>
  <c r="T96" i="7"/>
  <c r="Q96" i="7"/>
  <c r="P96" i="7"/>
  <c r="S96" i="7" s="1"/>
  <c r="N96" i="7"/>
  <c r="Y95" i="7"/>
  <c r="T95" i="7"/>
  <c r="P95" i="7"/>
  <c r="N95" i="7"/>
  <c r="Y94" i="7"/>
  <c r="T94" i="7"/>
  <c r="P94" i="7"/>
  <c r="N94" i="7"/>
  <c r="Y93" i="7"/>
  <c r="T93" i="7"/>
  <c r="P93" i="7"/>
  <c r="N93" i="7"/>
  <c r="Y92" i="7"/>
  <c r="T92" i="7"/>
  <c r="P92" i="7"/>
  <c r="S92" i="7" s="1"/>
  <c r="N92" i="7"/>
  <c r="Y91" i="7"/>
  <c r="T91" i="7"/>
  <c r="P91" i="7"/>
  <c r="Q91" i="7" s="1"/>
  <c r="N91" i="7"/>
  <c r="Y90" i="7"/>
  <c r="T90" i="7"/>
  <c r="P90" i="7"/>
  <c r="N90" i="7"/>
  <c r="Y89" i="7"/>
  <c r="T89" i="7"/>
  <c r="Q89" i="7"/>
  <c r="P89" i="7"/>
  <c r="S89" i="7" s="1"/>
  <c r="N89" i="7"/>
  <c r="Y88" i="7"/>
  <c r="T88" i="7"/>
  <c r="P88" i="7"/>
  <c r="N88" i="7"/>
  <c r="Y87" i="7"/>
  <c r="T87" i="7"/>
  <c r="P87" i="7"/>
  <c r="S87" i="7" s="1"/>
  <c r="N87" i="7"/>
  <c r="Y86" i="7"/>
  <c r="T86" i="7"/>
  <c r="P86" i="7"/>
  <c r="N86" i="7"/>
  <c r="Y85" i="7"/>
  <c r="T85" i="7"/>
  <c r="P85" i="7"/>
  <c r="N85" i="7"/>
  <c r="Y84" i="7"/>
  <c r="T84" i="7"/>
  <c r="P84" i="7"/>
  <c r="U84" i="7" s="1"/>
  <c r="N84" i="7"/>
  <c r="Y83" i="7"/>
  <c r="T83" i="7"/>
  <c r="Q83" i="7"/>
  <c r="P83" i="7"/>
  <c r="S83" i="7" s="1"/>
  <c r="N83" i="7"/>
  <c r="Y82" i="7"/>
  <c r="T82" i="7"/>
  <c r="P82" i="7"/>
  <c r="N82" i="7"/>
  <c r="Y81" i="7"/>
  <c r="T81" i="7"/>
  <c r="P81" i="7"/>
  <c r="S81" i="7" s="1"/>
  <c r="N81" i="7"/>
  <c r="Y80" i="7"/>
  <c r="T80" i="7"/>
  <c r="P80" i="7"/>
  <c r="N80" i="7"/>
  <c r="Y79" i="7"/>
  <c r="T79" i="7"/>
  <c r="P79" i="7"/>
  <c r="Y78" i="7"/>
  <c r="T78" i="7"/>
  <c r="P78" i="7"/>
  <c r="S78" i="7" s="1"/>
  <c r="N78" i="7"/>
  <c r="Y77" i="7"/>
  <c r="T77" i="7"/>
  <c r="P77" i="7"/>
  <c r="N77" i="7"/>
  <c r="Y76" i="7"/>
  <c r="T76" i="7"/>
  <c r="P76" i="7"/>
  <c r="N76" i="7"/>
  <c r="Y75" i="7"/>
  <c r="T75" i="7"/>
  <c r="P75" i="7"/>
  <c r="U75" i="7" s="1"/>
  <c r="N75" i="7"/>
  <c r="Y74" i="7"/>
  <c r="T74" i="7"/>
  <c r="Q74" i="7"/>
  <c r="P74" i="7"/>
  <c r="S74" i="7" s="1"/>
  <c r="N74" i="7"/>
  <c r="Y73" i="7"/>
  <c r="T73" i="7"/>
  <c r="P73" i="7"/>
  <c r="N73" i="7"/>
  <c r="Y72" i="7"/>
  <c r="T72" i="7"/>
  <c r="P72" i="7"/>
  <c r="S72" i="7" s="1"/>
  <c r="N72" i="7"/>
  <c r="Y71" i="7"/>
  <c r="T71" i="7"/>
  <c r="P71" i="7"/>
  <c r="U71" i="7" s="1"/>
  <c r="N71" i="7"/>
  <c r="Y70" i="7"/>
  <c r="T70" i="7"/>
  <c r="Q70" i="7"/>
  <c r="P70" i="7"/>
  <c r="S70" i="7" s="1"/>
  <c r="N70" i="7"/>
  <c r="Y69" i="7"/>
  <c r="T69" i="7"/>
  <c r="P69" i="7"/>
  <c r="N69" i="7"/>
  <c r="Y68" i="7"/>
  <c r="T68" i="7"/>
  <c r="P68" i="7"/>
  <c r="N68" i="7"/>
  <c r="Y67" i="7"/>
  <c r="T67" i="7"/>
  <c r="P67" i="7"/>
  <c r="S67" i="7" s="1"/>
  <c r="N67" i="7"/>
  <c r="Y66" i="7"/>
  <c r="T66" i="7"/>
  <c r="P66" i="7"/>
  <c r="U66" i="7" s="1"/>
  <c r="N66" i="7"/>
  <c r="Y65" i="7"/>
  <c r="T65" i="7"/>
  <c r="Q65" i="7"/>
  <c r="P65" i="7"/>
  <c r="S65" i="7" s="1"/>
  <c r="N65" i="7"/>
  <c r="Y64" i="7"/>
  <c r="T64" i="7"/>
  <c r="P64" i="7"/>
  <c r="N64" i="7"/>
  <c r="Y63" i="7"/>
  <c r="T63" i="7"/>
  <c r="P63" i="7"/>
  <c r="N63" i="7"/>
  <c r="Y62" i="7"/>
  <c r="T62" i="7"/>
  <c r="P62" i="7"/>
  <c r="Y61" i="7"/>
  <c r="T61" i="7"/>
  <c r="P61" i="7"/>
  <c r="U61" i="7" s="1"/>
  <c r="N61" i="7"/>
  <c r="Y60" i="7"/>
  <c r="T60" i="7"/>
  <c r="Q60" i="7"/>
  <c r="P60" i="7"/>
  <c r="S60" i="7" s="1"/>
  <c r="N60" i="7"/>
  <c r="Y59" i="7"/>
  <c r="T59" i="7"/>
  <c r="P59" i="7"/>
  <c r="N59" i="7"/>
  <c r="Y58" i="7"/>
  <c r="T58" i="7"/>
  <c r="P58" i="7"/>
  <c r="S58" i="7" s="1"/>
  <c r="N58" i="7"/>
  <c r="Y57" i="7"/>
  <c r="T57" i="7"/>
  <c r="P57" i="7"/>
  <c r="U57" i="7" s="1"/>
  <c r="N57" i="7"/>
  <c r="Y56" i="7"/>
  <c r="T56" i="7"/>
  <c r="Q56" i="7"/>
  <c r="P56" i="7"/>
  <c r="S56" i="7" s="1"/>
  <c r="N56" i="7"/>
  <c r="Y55" i="7"/>
  <c r="T55" i="7"/>
  <c r="P55" i="7"/>
  <c r="N55" i="7"/>
  <c r="Y54" i="7"/>
  <c r="T54" i="7"/>
  <c r="P54" i="7"/>
  <c r="S54" i="7" s="1"/>
  <c r="N54" i="7"/>
  <c r="Y53" i="7"/>
  <c r="T53" i="7"/>
  <c r="P53" i="7"/>
  <c r="U53" i="7" s="1"/>
  <c r="N53" i="7"/>
  <c r="Y52" i="7"/>
  <c r="T52" i="7"/>
  <c r="Q52" i="7"/>
  <c r="P52" i="7"/>
  <c r="S52" i="7" s="1"/>
  <c r="N52" i="7"/>
  <c r="Y51" i="7"/>
  <c r="T51" i="7"/>
  <c r="P51" i="7"/>
  <c r="N51" i="7"/>
  <c r="Y50" i="7"/>
  <c r="T50" i="7"/>
  <c r="P50" i="7"/>
  <c r="S50" i="7" s="1"/>
  <c r="N50" i="7"/>
  <c r="Y49" i="7"/>
  <c r="T49" i="7"/>
  <c r="P49" i="7"/>
  <c r="N49" i="7"/>
  <c r="Y48" i="7"/>
  <c r="T48" i="7"/>
  <c r="P48" i="7"/>
  <c r="U48" i="7" s="1"/>
  <c r="N48" i="7"/>
  <c r="Y47" i="7"/>
  <c r="T47" i="7"/>
  <c r="Q47" i="7"/>
  <c r="P47" i="7"/>
  <c r="S47" i="7" s="1"/>
  <c r="N47" i="7"/>
  <c r="Y46" i="7"/>
  <c r="T46" i="7"/>
  <c r="P46" i="7"/>
  <c r="N46" i="7"/>
  <c r="Y45" i="7"/>
  <c r="T45" i="7"/>
  <c r="P45" i="7"/>
  <c r="N45" i="7"/>
  <c r="Y44" i="7"/>
  <c r="T44" i="7"/>
  <c r="P44" i="7"/>
  <c r="N44" i="7"/>
  <c r="Y43" i="7"/>
  <c r="T43" i="7"/>
  <c r="P43" i="7"/>
  <c r="S43" i="7" s="1"/>
  <c r="N43" i="7"/>
  <c r="Y42" i="7"/>
  <c r="T42" i="7"/>
  <c r="P42" i="7"/>
  <c r="U42" i="7" s="1"/>
  <c r="N42" i="7"/>
  <c r="Y41" i="7"/>
  <c r="T41" i="7"/>
  <c r="P41" i="7"/>
  <c r="N41" i="7"/>
  <c r="Y40" i="7"/>
  <c r="T40" i="7"/>
  <c r="Q40" i="7"/>
  <c r="P40" i="7"/>
  <c r="S40" i="7" s="1"/>
  <c r="N40" i="7"/>
  <c r="Y39" i="7"/>
  <c r="T39" i="7"/>
  <c r="P39" i="7"/>
  <c r="N39" i="7"/>
  <c r="Y38" i="7"/>
  <c r="U38" i="7"/>
  <c r="T38" i="7"/>
  <c r="S38" i="7"/>
  <c r="P38" i="7"/>
  <c r="Q38" i="7" s="1"/>
  <c r="N38" i="7"/>
  <c r="Y37" i="7"/>
  <c r="T37" i="7"/>
  <c r="P37" i="7"/>
  <c r="S37" i="7" s="1"/>
  <c r="N37" i="7"/>
  <c r="Y36" i="7"/>
  <c r="T36" i="7"/>
  <c r="S36" i="7"/>
  <c r="P36" i="7"/>
  <c r="Q36" i="7" s="1"/>
  <c r="N36" i="7"/>
  <c r="Y35" i="7"/>
  <c r="T35" i="7"/>
  <c r="P35" i="7"/>
  <c r="S35" i="7" s="1"/>
  <c r="N35" i="7"/>
  <c r="Y34" i="7"/>
  <c r="T34" i="7"/>
  <c r="S34" i="7"/>
  <c r="P34" i="7"/>
  <c r="Q34" i="7" s="1"/>
  <c r="N34" i="7"/>
  <c r="Y33" i="7"/>
  <c r="T33" i="7"/>
  <c r="P33" i="7"/>
  <c r="S33" i="7" s="1"/>
  <c r="N33" i="7"/>
  <c r="Y32" i="7"/>
  <c r="T32" i="7"/>
  <c r="S32" i="7"/>
  <c r="P32" i="7"/>
  <c r="Q32" i="7" s="1"/>
  <c r="N32" i="7"/>
  <c r="Y31" i="7"/>
  <c r="T31" i="7"/>
  <c r="P31" i="7"/>
  <c r="S31" i="7" s="1"/>
  <c r="N31" i="7"/>
  <c r="Y30" i="7"/>
  <c r="T30" i="7"/>
  <c r="P30" i="7"/>
  <c r="Y29" i="7"/>
  <c r="T29" i="7"/>
  <c r="P29" i="7"/>
  <c r="S29" i="7" s="1"/>
  <c r="N29" i="7"/>
  <c r="Y28" i="7"/>
  <c r="T28" i="7"/>
  <c r="P28" i="7"/>
  <c r="N28" i="7"/>
  <c r="Y27" i="7"/>
  <c r="T27" i="7"/>
  <c r="P27" i="7"/>
  <c r="S27" i="7" s="1"/>
  <c r="N27" i="7"/>
  <c r="Y26" i="7"/>
  <c r="T26" i="7"/>
  <c r="P26" i="7"/>
  <c r="Q26" i="7" s="1"/>
  <c r="N26" i="7"/>
  <c r="Y25" i="7"/>
  <c r="T25" i="7"/>
  <c r="Q25" i="7"/>
  <c r="P25" i="7"/>
  <c r="S25" i="7" s="1"/>
  <c r="N25" i="7"/>
  <c r="Y24" i="7"/>
  <c r="T24" i="7"/>
  <c r="P24" i="7"/>
  <c r="Q24" i="7" s="1"/>
  <c r="N24" i="7"/>
  <c r="Y23" i="7"/>
  <c r="T23" i="7"/>
  <c r="P23" i="7"/>
  <c r="N23" i="7"/>
  <c r="Y22" i="7"/>
  <c r="T22" i="7"/>
  <c r="P22" i="7"/>
  <c r="S22" i="7" s="1"/>
  <c r="N22" i="7"/>
  <c r="Y21" i="7"/>
  <c r="T21" i="7"/>
  <c r="P21" i="7"/>
  <c r="Q21" i="7" s="1"/>
  <c r="N21" i="7"/>
  <c r="Y20" i="7"/>
  <c r="T20" i="7"/>
  <c r="P20" i="7"/>
  <c r="N20" i="7"/>
  <c r="Y19" i="7"/>
  <c r="T19" i="7"/>
  <c r="Q19" i="7"/>
  <c r="P19" i="7"/>
  <c r="S19" i="7" s="1"/>
  <c r="N19" i="7"/>
  <c r="Y18" i="7"/>
  <c r="T18" i="7"/>
  <c r="P18" i="7"/>
  <c r="Q18" i="7" s="1"/>
  <c r="N18" i="7"/>
  <c r="Y17" i="7"/>
  <c r="T17" i="7"/>
  <c r="P17" i="7"/>
  <c r="S17" i="7" s="1"/>
  <c r="N17" i="7"/>
  <c r="Y16" i="7"/>
  <c r="T16" i="7"/>
  <c r="P16" i="7"/>
  <c r="Q16" i="7" s="1"/>
  <c r="N16" i="7"/>
  <c r="Y15" i="7"/>
  <c r="T15" i="7"/>
  <c r="Q15" i="7"/>
  <c r="P15" i="7"/>
  <c r="S15" i="7" s="1"/>
  <c r="N15" i="7"/>
  <c r="Y14" i="7"/>
  <c r="T14" i="7"/>
  <c r="P14" i="7"/>
  <c r="Y13" i="7"/>
  <c r="T13" i="7"/>
  <c r="P13" i="7"/>
  <c r="Q13" i="7" s="1"/>
  <c r="N13" i="7"/>
  <c r="Y12" i="7"/>
  <c r="T12" i="7"/>
  <c r="Q12" i="7"/>
  <c r="P12" i="7"/>
  <c r="S12" i="7" s="1"/>
  <c r="N12" i="7"/>
  <c r="Y11" i="7"/>
  <c r="T11" i="7"/>
  <c r="P11" i="7"/>
  <c r="Q11" i="7" s="1"/>
  <c r="N11" i="7"/>
  <c r="Y10" i="7"/>
  <c r="T10" i="7"/>
  <c r="P10" i="7"/>
  <c r="S10" i="7" s="1"/>
  <c r="N10" i="7"/>
  <c r="Y9" i="7"/>
  <c r="T9" i="7"/>
  <c r="P9" i="7"/>
  <c r="Q9" i="7" s="1"/>
  <c r="N9" i="7"/>
  <c r="Y8" i="7"/>
  <c r="T8" i="7"/>
  <c r="Q8" i="7"/>
  <c r="P8" i="7"/>
  <c r="S8" i="7" s="1"/>
  <c r="N8" i="7"/>
  <c r="Y7" i="7"/>
  <c r="T7" i="7"/>
  <c r="T103" i="7" s="1"/>
  <c r="P7" i="7"/>
  <c r="N7" i="7"/>
  <c r="AE103" i="7"/>
  <c r="AC103" i="7"/>
  <c r="AA103" i="7"/>
  <c r="AF102" i="7"/>
  <c r="AD102" i="7"/>
  <c r="AB102" i="7"/>
  <c r="AF101" i="7"/>
  <c r="AD101" i="7"/>
  <c r="AB101" i="7"/>
  <c r="AF100" i="7"/>
  <c r="AD100" i="7"/>
  <c r="AB100" i="7"/>
  <c r="AF99" i="7"/>
  <c r="AD99" i="7"/>
  <c r="AB99" i="7"/>
  <c r="AF98" i="7"/>
  <c r="AD98" i="7"/>
  <c r="AB98" i="7"/>
  <c r="AF97" i="7"/>
  <c r="AD97" i="7"/>
  <c r="AB97" i="7"/>
  <c r="AF96" i="7"/>
  <c r="AD96" i="7"/>
  <c r="AB96" i="7"/>
  <c r="AF95" i="7"/>
  <c r="AD95" i="7"/>
  <c r="AB95" i="7"/>
  <c r="AF94" i="7"/>
  <c r="AD94" i="7"/>
  <c r="AB94" i="7"/>
  <c r="AF93" i="7"/>
  <c r="AD93" i="7"/>
  <c r="AB93" i="7"/>
  <c r="AF92" i="7"/>
  <c r="AD92" i="7"/>
  <c r="AB92" i="7"/>
  <c r="AF91" i="7"/>
  <c r="AD91" i="7"/>
  <c r="AB91" i="7"/>
  <c r="AF90" i="7"/>
  <c r="AD90" i="7"/>
  <c r="AB90" i="7"/>
  <c r="AF89" i="7"/>
  <c r="AD89" i="7"/>
  <c r="AB89" i="7"/>
  <c r="AF88" i="7"/>
  <c r="AD88" i="7"/>
  <c r="AB88" i="7"/>
  <c r="AF87" i="7"/>
  <c r="AD87" i="7"/>
  <c r="AB87" i="7"/>
  <c r="AF86" i="7"/>
  <c r="AD86" i="7"/>
  <c r="AB86" i="7"/>
  <c r="AF85" i="7"/>
  <c r="AD85" i="7"/>
  <c r="AB85" i="7"/>
  <c r="AF84" i="7"/>
  <c r="AD84" i="7"/>
  <c r="AB84" i="7"/>
  <c r="AF83" i="7"/>
  <c r="AD83" i="7"/>
  <c r="AB83" i="7"/>
  <c r="AF82" i="7"/>
  <c r="AD82" i="7"/>
  <c r="AB82" i="7"/>
  <c r="AF81" i="7"/>
  <c r="AD81" i="7"/>
  <c r="AB81" i="7"/>
  <c r="AF80" i="7"/>
  <c r="AD80" i="7"/>
  <c r="AB80" i="7"/>
  <c r="AF79" i="7"/>
  <c r="AD79" i="7"/>
  <c r="AB79" i="7"/>
  <c r="AF78" i="7"/>
  <c r="AD78" i="7"/>
  <c r="AB78" i="7"/>
  <c r="AF77" i="7"/>
  <c r="AD77" i="7"/>
  <c r="AB77" i="7"/>
  <c r="AF76" i="7"/>
  <c r="AD76" i="7"/>
  <c r="AB76" i="7"/>
  <c r="AF75" i="7"/>
  <c r="AD75" i="7"/>
  <c r="AB75" i="7"/>
  <c r="AF74" i="7"/>
  <c r="AD74" i="7"/>
  <c r="AB74" i="7"/>
  <c r="AF73" i="7"/>
  <c r="AD73" i="7"/>
  <c r="AB73" i="7"/>
  <c r="AF72" i="7"/>
  <c r="AD72" i="7"/>
  <c r="AB72" i="7"/>
  <c r="AF71" i="7"/>
  <c r="AD71" i="7"/>
  <c r="AB71" i="7"/>
  <c r="AF70" i="7"/>
  <c r="AD70" i="7"/>
  <c r="AB70" i="7"/>
  <c r="AF69" i="7"/>
  <c r="AD69" i="7"/>
  <c r="AB69" i="7"/>
  <c r="AF68" i="7"/>
  <c r="AD68" i="7"/>
  <c r="AB68" i="7"/>
  <c r="AF67" i="7"/>
  <c r="AD67" i="7"/>
  <c r="AB67" i="7"/>
  <c r="AF66" i="7"/>
  <c r="AD66" i="7"/>
  <c r="AB66" i="7"/>
  <c r="AF65" i="7"/>
  <c r="AD65" i="7"/>
  <c r="AB65" i="7"/>
  <c r="AF64" i="7"/>
  <c r="AD64" i="7"/>
  <c r="AB64" i="7"/>
  <c r="AF63" i="7"/>
  <c r="AD63" i="7"/>
  <c r="AB63" i="7"/>
  <c r="AF62" i="7"/>
  <c r="AD62" i="7"/>
  <c r="AB62" i="7"/>
  <c r="AF61" i="7"/>
  <c r="AD61" i="7"/>
  <c r="AB61" i="7"/>
  <c r="AF60" i="7"/>
  <c r="AD60" i="7"/>
  <c r="AB60" i="7"/>
  <c r="AF59" i="7"/>
  <c r="AD59" i="7"/>
  <c r="AB59" i="7"/>
  <c r="AF58" i="7"/>
  <c r="AD58" i="7"/>
  <c r="AB58" i="7"/>
  <c r="AF57" i="7"/>
  <c r="AD57" i="7"/>
  <c r="AB57" i="7"/>
  <c r="AF56" i="7"/>
  <c r="AD56" i="7"/>
  <c r="AB56" i="7"/>
  <c r="AF55" i="7"/>
  <c r="AD55" i="7"/>
  <c r="AB55" i="7"/>
  <c r="AF54" i="7"/>
  <c r="AD54" i="7"/>
  <c r="AB54" i="7"/>
  <c r="AF53" i="7"/>
  <c r="AD53" i="7"/>
  <c r="AB53" i="7"/>
  <c r="AF52" i="7"/>
  <c r="AD52" i="7"/>
  <c r="AB52" i="7"/>
  <c r="AF51" i="7"/>
  <c r="AD51" i="7"/>
  <c r="AB51" i="7"/>
  <c r="AF50" i="7"/>
  <c r="AD50" i="7"/>
  <c r="AB50" i="7"/>
  <c r="AF49" i="7"/>
  <c r="AD49" i="7"/>
  <c r="AB49" i="7"/>
  <c r="AF48" i="7"/>
  <c r="AD48" i="7"/>
  <c r="AB48" i="7"/>
  <c r="AF47" i="7"/>
  <c r="AD47" i="7"/>
  <c r="AB47" i="7"/>
  <c r="AF46" i="7"/>
  <c r="AD46" i="7"/>
  <c r="AB46" i="7"/>
  <c r="AF45" i="7"/>
  <c r="AD45" i="7"/>
  <c r="AB45" i="7"/>
  <c r="AF44" i="7"/>
  <c r="AD44" i="7"/>
  <c r="AB44" i="7"/>
  <c r="AF43" i="7"/>
  <c r="AD43" i="7"/>
  <c r="AB43" i="7"/>
  <c r="AF42" i="7"/>
  <c r="AD42" i="7"/>
  <c r="AB42" i="7"/>
  <c r="AF41" i="7"/>
  <c r="AD41" i="7"/>
  <c r="AB41" i="7"/>
  <c r="AF40" i="7"/>
  <c r="AD40" i="7"/>
  <c r="AB40" i="7"/>
  <c r="AF39" i="7"/>
  <c r="AD39" i="7"/>
  <c r="AB39" i="7"/>
  <c r="AF38" i="7"/>
  <c r="AD38" i="7"/>
  <c r="AB38" i="7"/>
  <c r="AF37" i="7"/>
  <c r="AD37" i="7"/>
  <c r="AB37" i="7"/>
  <c r="AF36" i="7"/>
  <c r="AD36" i="7"/>
  <c r="AB36" i="7"/>
  <c r="AF35" i="7"/>
  <c r="AD35" i="7"/>
  <c r="AB35" i="7"/>
  <c r="AF34" i="7"/>
  <c r="AD34" i="7"/>
  <c r="AB34" i="7"/>
  <c r="AF33" i="7"/>
  <c r="AD33" i="7"/>
  <c r="AB33" i="7"/>
  <c r="AF32" i="7"/>
  <c r="AD32" i="7"/>
  <c r="AB32" i="7"/>
  <c r="AF31" i="7"/>
  <c r="AD31" i="7"/>
  <c r="AB31" i="7"/>
  <c r="AF30" i="7"/>
  <c r="AD30" i="7"/>
  <c r="AB30" i="7"/>
  <c r="AF29" i="7"/>
  <c r="AD29" i="7"/>
  <c r="AB29" i="7"/>
  <c r="AF28" i="7"/>
  <c r="AD28" i="7"/>
  <c r="AB28" i="7"/>
  <c r="AF27" i="7"/>
  <c r="AD27" i="7"/>
  <c r="AB27" i="7"/>
  <c r="AF26" i="7"/>
  <c r="AD26" i="7"/>
  <c r="AB26" i="7"/>
  <c r="AF25" i="7"/>
  <c r="AD25" i="7"/>
  <c r="AB25" i="7"/>
  <c r="AF24" i="7"/>
  <c r="AD24" i="7"/>
  <c r="AB24" i="7"/>
  <c r="AF23" i="7"/>
  <c r="AD23" i="7"/>
  <c r="AB23" i="7"/>
  <c r="AF22" i="7"/>
  <c r="AD22" i="7"/>
  <c r="AB22" i="7"/>
  <c r="AF21" i="7"/>
  <c r="AD21" i="7"/>
  <c r="AB21" i="7"/>
  <c r="AF20" i="7"/>
  <c r="AD20" i="7"/>
  <c r="AB20" i="7"/>
  <c r="AF19" i="7"/>
  <c r="AD19" i="7"/>
  <c r="AB19" i="7"/>
  <c r="AF18" i="7"/>
  <c r="AD18" i="7"/>
  <c r="AB18" i="7"/>
  <c r="AF17" i="7"/>
  <c r="AD17" i="7"/>
  <c r="AB17" i="7"/>
  <c r="AF16" i="7"/>
  <c r="AD16" i="7"/>
  <c r="AB16" i="7"/>
  <c r="AF15" i="7"/>
  <c r="AD15" i="7"/>
  <c r="AB15" i="7"/>
  <c r="AF14" i="7"/>
  <c r="AD14" i="7"/>
  <c r="AB14" i="7"/>
  <c r="AF13" i="7"/>
  <c r="AD13" i="7"/>
  <c r="AB13" i="7"/>
  <c r="AF12" i="7"/>
  <c r="AD12" i="7"/>
  <c r="AB12" i="7"/>
  <c r="AF11" i="7"/>
  <c r="AD11" i="7"/>
  <c r="AB11" i="7"/>
  <c r="AF10" i="7"/>
  <c r="AD10" i="7"/>
  <c r="AB10" i="7"/>
  <c r="AF9" i="7"/>
  <c r="AD9" i="7"/>
  <c r="AB9" i="7"/>
  <c r="AF8" i="7"/>
  <c r="AD8" i="7"/>
  <c r="AB8" i="7"/>
  <c r="AF7" i="7"/>
  <c r="AD7" i="7"/>
  <c r="AD103" i="7" s="1"/>
  <c r="AB7" i="7"/>
  <c r="C6" i="7"/>
  <c r="D6" i="7" s="1"/>
  <c r="E6" i="7" s="1"/>
  <c r="F6" i="7" s="1"/>
  <c r="G6" i="7" s="1"/>
  <c r="H6" i="7" s="1"/>
  <c r="I6" i="7" s="1"/>
  <c r="J6" i="7" s="1"/>
  <c r="K6" i="7" s="1"/>
  <c r="B6" i="7"/>
  <c r="AA6" i="10" l="1"/>
  <c r="AA5" i="10"/>
  <c r="U10" i="7"/>
  <c r="U17" i="7"/>
  <c r="U22" i="7"/>
  <c r="U27" i="7"/>
  <c r="U31" i="7"/>
  <c r="U33" i="7"/>
  <c r="U35" i="7"/>
  <c r="U37" i="7"/>
  <c r="U43" i="7"/>
  <c r="U50" i="7"/>
  <c r="U54" i="7"/>
  <c r="U58" i="7"/>
  <c r="U67" i="7"/>
  <c r="U72" i="7"/>
  <c r="U78" i="7"/>
  <c r="U81" i="7"/>
  <c r="U87" i="7"/>
  <c r="U92" i="7"/>
  <c r="U98" i="7"/>
  <c r="R103" i="8"/>
  <c r="S103" i="8" s="1"/>
  <c r="AF103" i="7"/>
  <c r="U8" i="7"/>
  <c r="Q10" i="7"/>
  <c r="U12" i="7"/>
  <c r="U15" i="7"/>
  <c r="Q17" i="7"/>
  <c r="U19" i="7"/>
  <c r="Q22" i="7"/>
  <c r="U25" i="7"/>
  <c r="Q27" i="7"/>
  <c r="Q31" i="7"/>
  <c r="Q33" i="7"/>
  <c r="Q35" i="7"/>
  <c r="Q37" i="7"/>
  <c r="U40" i="7"/>
  <c r="Q43" i="7"/>
  <c r="U45" i="7"/>
  <c r="U47" i="7"/>
  <c r="Q50" i="7"/>
  <c r="U51" i="7"/>
  <c r="U52" i="7"/>
  <c r="Q54" i="7"/>
  <c r="U55" i="7"/>
  <c r="U56" i="7"/>
  <c r="Q58" i="7"/>
  <c r="U59" i="7"/>
  <c r="U60" i="7"/>
  <c r="U64" i="7"/>
  <c r="U65" i="7"/>
  <c r="Q67" i="7"/>
  <c r="U68" i="7"/>
  <c r="U70" i="7"/>
  <c r="Q72" i="7"/>
  <c r="U73" i="7"/>
  <c r="U74" i="7"/>
  <c r="Q78" i="7"/>
  <c r="Q81" i="7"/>
  <c r="U82" i="7"/>
  <c r="U83" i="7"/>
  <c r="Q87" i="7"/>
  <c r="U88" i="7"/>
  <c r="U89" i="7"/>
  <c r="Q92" i="7"/>
  <c r="U94" i="7"/>
  <c r="U96" i="7"/>
  <c r="Q98" i="7"/>
  <c r="U100" i="7"/>
  <c r="Y103" i="7"/>
  <c r="S6" i="9"/>
  <c r="T6" i="9" s="1"/>
  <c r="S5" i="9"/>
  <c r="Q6" i="8"/>
  <c r="R6" i="8" s="1"/>
  <c r="Q5" i="8"/>
  <c r="S9" i="7"/>
  <c r="U9" i="7"/>
  <c r="S11" i="7"/>
  <c r="U11" i="7"/>
  <c r="S13" i="7"/>
  <c r="S16" i="7"/>
  <c r="U16" i="7"/>
  <c r="S18" i="7"/>
  <c r="U18" i="7"/>
  <c r="S24" i="7"/>
  <c r="U24" i="7"/>
  <c r="S26" i="7"/>
  <c r="U26" i="7"/>
  <c r="U29" i="7"/>
  <c r="U32" i="7"/>
  <c r="U36" i="7"/>
  <c r="AB103" i="7"/>
  <c r="P103" i="7"/>
  <c r="Q103" i="7" s="1"/>
  <c r="Q29" i="7"/>
  <c r="U34" i="7"/>
  <c r="Q42" i="7"/>
  <c r="Q45" i="7"/>
  <c r="Q48" i="7"/>
  <c r="Q51" i="7"/>
  <c r="Q53" i="7"/>
  <c r="Q55" i="7"/>
  <c r="Q57" i="7"/>
  <c r="Q59" i="7"/>
  <c r="Q61" i="7"/>
  <c r="Q64" i="7"/>
  <c r="Q66" i="7"/>
  <c r="Q68" i="7"/>
  <c r="Q71" i="7"/>
  <c r="Q73" i="7"/>
  <c r="Q75" i="7"/>
  <c r="Q82" i="7"/>
  <c r="Q84" i="7"/>
  <c r="Q88" i="7"/>
  <c r="Q94" i="7"/>
  <c r="Q97" i="7"/>
  <c r="Q100" i="7"/>
  <c r="Q102" i="7"/>
  <c r="S42" i="7"/>
  <c r="S45" i="7"/>
  <c r="S48" i="7"/>
  <c r="S51" i="7"/>
  <c r="S53" i="7"/>
  <c r="S55" i="7"/>
  <c r="S57" i="7"/>
  <c r="S59" i="7"/>
  <c r="S61" i="7"/>
  <c r="S64" i="7"/>
  <c r="S66" i="7"/>
  <c r="S68" i="7"/>
  <c r="S71" i="7"/>
  <c r="S73" i="7"/>
  <c r="S75" i="7"/>
  <c r="S82" i="7"/>
  <c r="S84" i="7"/>
  <c r="S88" i="7"/>
  <c r="S94" i="7"/>
  <c r="S97" i="7"/>
  <c r="S100" i="7"/>
  <c r="S102" i="7"/>
  <c r="L6" i="7"/>
  <c r="M6" i="7" s="1"/>
  <c r="N6" i="7" s="1"/>
  <c r="O6" i="7" s="1"/>
  <c r="P6" i="7" s="1"/>
  <c r="N4" i="7"/>
  <c r="Z103" i="6"/>
  <c r="X103" i="6"/>
  <c r="W103" i="6"/>
  <c r="V103" i="6"/>
  <c r="R103" i="6"/>
  <c r="O103" i="6"/>
  <c r="M103" i="6"/>
  <c r="L103" i="6"/>
  <c r="K103" i="6"/>
  <c r="H103" i="6"/>
  <c r="Y102" i="6"/>
  <c r="T102" i="6"/>
  <c r="P102" i="6"/>
  <c r="U102" i="6" s="1"/>
  <c r="N102" i="6"/>
  <c r="Y101" i="6"/>
  <c r="T101" i="6"/>
  <c r="Q101" i="6"/>
  <c r="P101" i="6"/>
  <c r="N101" i="6"/>
  <c r="Y100" i="6"/>
  <c r="T100" i="6"/>
  <c r="P100" i="6"/>
  <c r="N100" i="6"/>
  <c r="Y99" i="6"/>
  <c r="T99" i="6"/>
  <c r="P99" i="6"/>
  <c r="N99" i="6"/>
  <c r="Y98" i="6"/>
  <c r="T98" i="6"/>
  <c r="P98" i="6"/>
  <c r="S98" i="6" s="1"/>
  <c r="N98" i="6"/>
  <c r="Y97" i="6"/>
  <c r="T97" i="6"/>
  <c r="P97" i="6"/>
  <c r="U97" i="6" s="1"/>
  <c r="N97" i="6"/>
  <c r="Y96" i="6"/>
  <c r="T96" i="6"/>
  <c r="Q96" i="6"/>
  <c r="P96" i="6"/>
  <c r="S96" i="6" s="1"/>
  <c r="N96" i="6"/>
  <c r="Y95" i="6"/>
  <c r="T95" i="6"/>
  <c r="P95" i="6"/>
  <c r="N95" i="6"/>
  <c r="Y94" i="6"/>
  <c r="T94" i="6"/>
  <c r="P94" i="6"/>
  <c r="N94" i="6"/>
  <c r="Y93" i="6"/>
  <c r="T93" i="6"/>
  <c r="P93" i="6"/>
  <c r="N93" i="6"/>
  <c r="Y92" i="6"/>
  <c r="T92" i="6"/>
  <c r="P92" i="6"/>
  <c r="S92" i="6" s="1"/>
  <c r="N92" i="6"/>
  <c r="Y91" i="6"/>
  <c r="T91" i="6"/>
  <c r="P91" i="6"/>
  <c r="Q91" i="6" s="1"/>
  <c r="N91" i="6"/>
  <c r="Y90" i="6"/>
  <c r="T90" i="6"/>
  <c r="P90" i="6"/>
  <c r="N90" i="6"/>
  <c r="Y89" i="6"/>
  <c r="T89" i="6"/>
  <c r="Q89" i="6"/>
  <c r="P89" i="6"/>
  <c r="S89" i="6" s="1"/>
  <c r="N89" i="6"/>
  <c r="Y88" i="6"/>
  <c r="T88" i="6"/>
  <c r="P88" i="6"/>
  <c r="N88" i="6"/>
  <c r="Y87" i="6"/>
  <c r="T87" i="6"/>
  <c r="P87" i="6"/>
  <c r="S87" i="6" s="1"/>
  <c r="N87" i="6"/>
  <c r="Y86" i="6"/>
  <c r="T86" i="6"/>
  <c r="P86" i="6"/>
  <c r="N86" i="6"/>
  <c r="Y85" i="6"/>
  <c r="T85" i="6"/>
  <c r="P85" i="6"/>
  <c r="N85" i="6"/>
  <c r="Y84" i="6"/>
  <c r="T84" i="6"/>
  <c r="P84" i="6"/>
  <c r="U84" i="6" s="1"/>
  <c r="N84" i="6"/>
  <c r="Y83" i="6"/>
  <c r="T83" i="6"/>
  <c r="Q83" i="6"/>
  <c r="P83" i="6"/>
  <c r="S83" i="6" s="1"/>
  <c r="N83" i="6"/>
  <c r="Y82" i="6"/>
  <c r="T82" i="6"/>
  <c r="P82" i="6"/>
  <c r="N82" i="6"/>
  <c r="Y81" i="6"/>
  <c r="T81" i="6"/>
  <c r="P81" i="6"/>
  <c r="S81" i="6" s="1"/>
  <c r="N81" i="6"/>
  <c r="Y80" i="6"/>
  <c r="T80" i="6"/>
  <c r="P80" i="6"/>
  <c r="N80" i="6"/>
  <c r="Y79" i="6"/>
  <c r="T79" i="6"/>
  <c r="P79" i="6"/>
  <c r="Y78" i="6"/>
  <c r="T78" i="6"/>
  <c r="P78" i="6"/>
  <c r="S78" i="6" s="1"/>
  <c r="N78" i="6"/>
  <c r="Y77" i="6"/>
  <c r="T77" i="6"/>
  <c r="P77" i="6"/>
  <c r="N77" i="6"/>
  <c r="Y76" i="6"/>
  <c r="T76" i="6"/>
  <c r="P76" i="6"/>
  <c r="N76" i="6"/>
  <c r="Y75" i="6"/>
  <c r="T75" i="6"/>
  <c r="P75" i="6"/>
  <c r="U75" i="6" s="1"/>
  <c r="N75" i="6"/>
  <c r="Y74" i="6"/>
  <c r="T74" i="6"/>
  <c r="Q74" i="6"/>
  <c r="P74" i="6"/>
  <c r="S74" i="6" s="1"/>
  <c r="N74" i="6"/>
  <c r="Y73" i="6"/>
  <c r="T73" i="6"/>
  <c r="P73" i="6"/>
  <c r="N73" i="6"/>
  <c r="Y72" i="6"/>
  <c r="T72" i="6"/>
  <c r="P72" i="6"/>
  <c r="S72" i="6" s="1"/>
  <c r="N72" i="6"/>
  <c r="Y71" i="6"/>
  <c r="T71" i="6"/>
  <c r="P71" i="6"/>
  <c r="U71" i="6" s="1"/>
  <c r="N71" i="6"/>
  <c r="Y70" i="6"/>
  <c r="T70" i="6"/>
  <c r="Q70" i="6"/>
  <c r="P70" i="6"/>
  <c r="S70" i="6" s="1"/>
  <c r="N70" i="6"/>
  <c r="Y69" i="6"/>
  <c r="T69" i="6"/>
  <c r="P69" i="6"/>
  <c r="N69" i="6"/>
  <c r="Y68" i="6"/>
  <c r="T68" i="6"/>
  <c r="P68" i="6"/>
  <c r="N68" i="6"/>
  <c r="Y67" i="6"/>
  <c r="T67" i="6"/>
  <c r="P67" i="6"/>
  <c r="S67" i="6" s="1"/>
  <c r="N67" i="6"/>
  <c r="Y66" i="6"/>
  <c r="T66" i="6"/>
  <c r="P66" i="6"/>
  <c r="U66" i="6" s="1"/>
  <c r="N66" i="6"/>
  <c r="Y65" i="6"/>
  <c r="T65" i="6"/>
  <c r="Q65" i="6"/>
  <c r="P65" i="6"/>
  <c r="S65" i="6" s="1"/>
  <c r="N65" i="6"/>
  <c r="Y64" i="6"/>
  <c r="T64" i="6"/>
  <c r="P64" i="6"/>
  <c r="N64" i="6"/>
  <c r="Y63" i="6"/>
  <c r="T63" i="6"/>
  <c r="P63" i="6"/>
  <c r="N63" i="6"/>
  <c r="Y62" i="6"/>
  <c r="T62" i="6"/>
  <c r="P62" i="6"/>
  <c r="Y61" i="6"/>
  <c r="T61" i="6"/>
  <c r="P61" i="6"/>
  <c r="U61" i="6" s="1"/>
  <c r="N61" i="6"/>
  <c r="Y60" i="6"/>
  <c r="T60" i="6"/>
  <c r="Q60" i="6"/>
  <c r="P60" i="6"/>
  <c r="S60" i="6" s="1"/>
  <c r="N60" i="6"/>
  <c r="Y59" i="6"/>
  <c r="T59" i="6"/>
  <c r="P59" i="6"/>
  <c r="N59" i="6"/>
  <c r="Y58" i="6"/>
  <c r="T58" i="6"/>
  <c r="P58" i="6"/>
  <c r="S58" i="6" s="1"/>
  <c r="N58" i="6"/>
  <c r="Y57" i="6"/>
  <c r="T57" i="6"/>
  <c r="P57" i="6"/>
  <c r="U57" i="6" s="1"/>
  <c r="N57" i="6"/>
  <c r="Y56" i="6"/>
  <c r="T56" i="6"/>
  <c r="Q56" i="6"/>
  <c r="P56" i="6"/>
  <c r="S56" i="6" s="1"/>
  <c r="N56" i="6"/>
  <c r="Y55" i="6"/>
  <c r="T55" i="6"/>
  <c r="P55" i="6"/>
  <c r="N55" i="6"/>
  <c r="Y54" i="6"/>
  <c r="T54" i="6"/>
  <c r="P54" i="6"/>
  <c r="S54" i="6" s="1"/>
  <c r="N54" i="6"/>
  <c r="Y53" i="6"/>
  <c r="T53" i="6"/>
  <c r="P53" i="6"/>
  <c r="U53" i="6" s="1"/>
  <c r="N53" i="6"/>
  <c r="Y52" i="6"/>
  <c r="T52" i="6"/>
  <c r="Q52" i="6"/>
  <c r="P52" i="6"/>
  <c r="S52" i="6" s="1"/>
  <c r="N52" i="6"/>
  <c r="Y51" i="6"/>
  <c r="T51" i="6"/>
  <c r="P51" i="6"/>
  <c r="N51" i="6"/>
  <c r="Y50" i="6"/>
  <c r="T50" i="6"/>
  <c r="P50" i="6"/>
  <c r="S50" i="6" s="1"/>
  <c r="N50" i="6"/>
  <c r="Y49" i="6"/>
  <c r="T49" i="6"/>
  <c r="P49" i="6"/>
  <c r="N49" i="6"/>
  <c r="Y48" i="6"/>
  <c r="T48" i="6"/>
  <c r="P48" i="6"/>
  <c r="U48" i="6" s="1"/>
  <c r="N48" i="6"/>
  <c r="Y47" i="6"/>
  <c r="T47" i="6"/>
  <c r="Q47" i="6"/>
  <c r="P47" i="6"/>
  <c r="S47" i="6" s="1"/>
  <c r="N47" i="6"/>
  <c r="Y46" i="6"/>
  <c r="T46" i="6"/>
  <c r="P46" i="6"/>
  <c r="N46" i="6"/>
  <c r="Y45" i="6"/>
  <c r="T45" i="6"/>
  <c r="P45" i="6"/>
  <c r="N45" i="6"/>
  <c r="Y44" i="6"/>
  <c r="T44" i="6"/>
  <c r="P44" i="6"/>
  <c r="N44" i="6"/>
  <c r="Y43" i="6"/>
  <c r="T43" i="6"/>
  <c r="P43" i="6"/>
  <c r="S43" i="6" s="1"/>
  <c r="N43" i="6"/>
  <c r="Y42" i="6"/>
  <c r="T42" i="6"/>
  <c r="U42" i="6" s="1"/>
  <c r="P42" i="6"/>
  <c r="Q42" i="6" s="1"/>
  <c r="N42" i="6"/>
  <c r="Y41" i="6"/>
  <c r="T41" i="6"/>
  <c r="P41" i="6"/>
  <c r="N41" i="6"/>
  <c r="Y40" i="6"/>
  <c r="T40" i="6"/>
  <c r="Q40" i="6"/>
  <c r="P40" i="6"/>
  <c r="S40" i="6" s="1"/>
  <c r="N40" i="6"/>
  <c r="Y39" i="6"/>
  <c r="T39" i="6"/>
  <c r="P39" i="6"/>
  <c r="N39" i="6"/>
  <c r="Y38" i="6"/>
  <c r="U38" i="6"/>
  <c r="T38" i="6"/>
  <c r="S38" i="6"/>
  <c r="P38" i="6"/>
  <c r="Q38" i="6" s="1"/>
  <c r="N38" i="6"/>
  <c r="Y37" i="6"/>
  <c r="T37" i="6"/>
  <c r="P37" i="6"/>
  <c r="S37" i="6" s="1"/>
  <c r="N37" i="6"/>
  <c r="Y36" i="6"/>
  <c r="T36" i="6"/>
  <c r="S36" i="6"/>
  <c r="P36" i="6"/>
  <c r="Q36" i="6" s="1"/>
  <c r="N36" i="6"/>
  <c r="Y35" i="6"/>
  <c r="T35" i="6"/>
  <c r="P35" i="6"/>
  <c r="S35" i="6" s="1"/>
  <c r="N35" i="6"/>
  <c r="Y34" i="6"/>
  <c r="T34" i="6"/>
  <c r="S34" i="6"/>
  <c r="P34" i="6"/>
  <c r="Q34" i="6" s="1"/>
  <c r="N34" i="6"/>
  <c r="Y33" i="6"/>
  <c r="T33" i="6"/>
  <c r="P33" i="6"/>
  <c r="S33" i="6" s="1"/>
  <c r="N33" i="6"/>
  <c r="Y32" i="6"/>
  <c r="T32" i="6"/>
  <c r="S32" i="6"/>
  <c r="P32" i="6"/>
  <c r="Q32" i="6" s="1"/>
  <c r="N32" i="6"/>
  <c r="Y31" i="6"/>
  <c r="T31" i="6"/>
  <c r="P31" i="6"/>
  <c r="S31" i="6" s="1"/>
  <c r="N31" i="6"/>
  <c r="Y30" i="6"/>
  <c r="T30" i="6"/>
  <c r="P30" i="6"/>
  <c r="Y29" i="6"/>
  <c r="T29" i="6"/>
  <c r="P29" i="6"/>
  <c r="S29" i="6" s="1"/>
  <c r="N29" i="6"/>
  <c r="Y28" i="6"/>
  <c r="T28" i="6"/>
  <c r="P28" i="6"/>
  <c r="N28" i="6"/>
  <c r="Y27" i="6"/>
  <c r="T27" i="6"/>
  <c r="P27" i="6"/>
  <c r="S27" i="6" s="1"/>
  <c r="N27" i="6"/>
  <c r="Y26" i="6"/>
  <c r="T26" i="6"/>
  <c r="P26" i="6"/>
  <c r="Q26" i="6" s="1"/>
  <c r="N26" i="6"/>
  <c r="Y25" i="6"/>
  <c r="T25" i="6"/>
  <c r="Q25" i="6"/>
  <c r="P25" i="6"/>
  <c r="S25" i="6" s="1"/>
  <c r="N25" i="6"/>
  <c r="Y24" i="6"/>
  <c r="T24" i="6"/>
  <c r="P24" i="6"/>
  <c r="Q24" i="6" s="1"/>
  <c r="N24" i="6"/>
  <c r="Y23" i="6"/>
  <c r="T23" i="6"/>
  <c r="P23" i="6"/>
  <c r="N23" i="6"/>
  <c r="Y22" i="6"/>
  <c r="T22" i="6"/>
  <c r="P22" i="6"/>
  <c r="S22" i="6" s="1"/>
  <c r="N22" i="6"/>
  <c r="Y21" i="6"/>
  <c r="T21" i="6"/>
  <c r="P21" i="6"/>
  <c r="Q21" i="6" s="1"/>
  <c r="N21" i="6"/>
  <c r="Y20" i="6"/>
  <c r="T20" i="6"/>
  <c r="P20" i="6"/>
  <c r="N20" i="6"/>
  <c r="Y19" i="6"/>
  <c r="T19" i="6"/>
  <c r="Q19" i="6"/>
  <c r="P19" i="6"/>
  <c r="S19" i="6" s="1"/>
  <c r="N19" i="6"/>
  <c r="Y18" i="6"/>
  <c r="T18" i="6"/>
  <c r="P18" i="6"/>
  <c r="Q18" i="6" s="1"/>
  <c r="N18" i="6"/>
  <c r="Y17" i="6"/>
  <c r="T17" i="6"/>
  <c r="P17" i="6"/>
  <c r="S17" i="6" s="1"/>
  <c r="N17" i="6"/>
  <c r="Y16" i="6"/>
  <c r="T16" i="6"/>
  <c r="P16" i="6"/>
  <c r="Q16" i="6" s="1"/>
  <c r="N16" i="6"/>
  <c r="Y15" i="6"/>
  <c r="T15" i="6"/>
  <c r="Q15" i="6"/>
  <c r="P15" i="6"/>
  <c r="S15" i="6" s="1"/>
  <c r="N15" i="6"/>
  <c r="Y14" i="6"/>
  <c r="T14" i="6"/>
  <c r="P14" i="6"/>
  <c r="Y13" i="6"/>
  <c r="T13" i="6"/>
  <c r="P13" i="6"/>
  <c r="Q13" i="6" s="1"/>
  <c r="N13" i="6"/>
  <c r="Y12" i="6"/>
  <c r="T12" i="6"/>
  <c r="Q12" i="6"/>
  <c r="P12" i="6"/>
  <c r="S12" i="6" s="1"/>
  <c r="N12" i="6"/>
  <c r="Y11" i="6"/>
  <c r="T11" i="6"/>
  <c r="P11" i="6"/>
  <c r="Q11" i="6" s="1"/>
  <c r="N11" i="6"/>
  <c r="Y10" i="6"/>
  <c r="T10" i="6"/>
  <c r="P10" i="6"/>
  <c r="S10" i="6" s="1"/>
  <c r="N10" i="6"/>
  <c r="Y9" i="6"/>
  <c r="T9" i="6"/>
  <c r="P9" i="6"/>
  <c r="Q9" i="6" s="1"/>
  <c r="N9" i="6"/>
  <c r="Y8" i="6"/>
  <c r="T8" i="6"/>
  <c r="Q8" i="6"/>
  <c r="P8" i="6"/>
  <c r="S8" i="6" s="1"/>
  <c r="N8" i="6"/>
  <c r="Y7" i="6"/>
  <c r="T7" i="6"/>
  <c r="T103" i="6" s="1"/>
  <c r="P7" i="6"/>
  <c r="N7" i="6"/>
  <c r="AE103" i="6"/>
  <c r="AC103" i="6"/>
  <c r="AA103" i="6"/>
  <c r="AF102" i="6"/>
  <c r="AD102" i="6"/>
  <c r="AB102" i="6"/>
  <c r="AF101" i="6"/>
  <c r="AD101" i="6"/>
  <c r="AB101" i="6"/>
  <c r="AF100" i="6"/>
  <c r="AD100" i="6"/>
  <c r="AB100" i="6"/>
  <c r="AF99" i="6"/>
  <c r="AD99" i="6"/>
  <c r="AB99" i="6"/>
  <c r="AF98" i="6"/>
  <c r="AD98" i="6"/>
  <c r="AB98" i="6"/>
  <c r="AF97" i="6"/>
  <c r="AD97" i="6"/>
  <c r="AB97" i="6"/>
  <c r="AF96" i="6"/>
  <c r="AD96" i="6"/>
  <c r="AB96" i="6"/>
  <c r="AF95" i="6"/>
  <c r="AD95" i="6"/>
  <c r="AB95" i="6"/>
  <c r="AF94" i="6"/>
  <c r="AD94" i="6"/>
  <c r="AB94" i="6"/>
  <c r="AF93" i="6"/>
  <c r="AD93" i="6"/>
  <c r="AB93" i="6"/>
  <c r="AF92" i="6"/>
  <c r="AD92" i="6"/>
  <c r="AB92" i="6"/>
  <c r="AF91" i="6"/>
  <c r="AD91" i="6"/>
  <c r="AB91" i="6"/>
  <c r="AF90" i="6"/>
  <c r="AD90" i="6"/>
  <c r="AB90" i="6"/>
  <c r="AF89" i="6"/>
  <c r="AD89" i="6"/>
  <c r="AB89" i="6"/>
  <c r="AF88" i="6"/>
  <c r="AD88" i="6"/>
  <c r="AB88" i="6"/>
  <c r="AF87" i="6"/>
  <c r="AD87" i="6"/>
  <c r="AB87" i="6"/>
  <c r="AF86" i="6"/>
  <c r="AD86" i="6"/>
  <c r="AB86" i="6"/>
  <c r="AF85" i="6"/>
  <c r="AD85" i="6"/>
  <c r="AB85" i="6"/>
  <c r="AF84" i="6"/>
  <c r="AD84" i="6"/>
  <c r="AB84" i="6"/>
  <c r="AF83" i="6"/>
  <c r="AD83" i="6"/>
  <c r="AB83" i="6"/>
  <c r="AF82" i="6"/>
  <c r="AD82" i="6"/>
  <c r="AB82" i="6"/>
  <c r="AF81" i="6"/>
  <c r="AD81" i="6"/>
  <c r="AB81" i="6"/>
  <c r="AF80" i="6"/>
  <c r="AD80" i="6"/>
  <c r="AB80" i="6"/>
  <c r="AF79" i="6"/>
  <c r="AD79" i="6"/>
  <c r="AB79" i="6"/>
  <c r="AF78" i="6"/>
  <c r="AD78" i="6"/>
  <c r="AB78" i="6"/>
  <c r="AF77" i="6"/>
  <c r="AD77" i="6"/>
  <c r="AB77" i="6"/>
  <c r="AF76" i="6"/>
  <c r="AD76" i="6"/>
  <c r="AB76" i="6"/>
  <c r="AF75" i="6"/>
  <c r="AD75" i="6"/>
  <c r="AB75" i="6"/>
  <c r="AF74" i="6"/>
  <c r="AD74" i="6"/>
  <c r="AB74" i="6"/>
  <c r="AF73" i="6"/>
  <c r="AD73" i="6"/>
  <c r="AB73" i="6"/>
  <c r="AF72" i="6"/>
  <c r="AD72" i="6"/>
  <c r="AB72" i="6"/>
  <c r="AF71" i="6"/>
  <c r="AD71" i="6"/>
  <c r="AB71" i="6"/>
  <c r="AF70" i="6"/>
  <c r="AD70" i="6"/>
  <c r="AB70" i="6"/>
  <c r="AF69" i="6"/>
  <c r="AD69" i="6"/>
  <c r="AB69" i="6"/>
  <c r="AF68" i="6"/>
  <c r="AD68" i="6"/>
  <c r="AB68" i="6"/>
  <c r="AF67" i="6"/>
  <c r="AD67" i="6"/>
  <c r="AB67" i="6"/>
  <c r="AF66" i="6"/>
  <c r="AD66" i="6"/>
  <c r="AB66" i="6"/>
  <c r="AF65" i="6"/>
  <c r="AD65" i="6"/>
  <c r="AB65" i="6"/>
  <c r="AF64" i="6"/>
  <c r="AD64" i="6"/>
  <c r="AB64" i="6"/>
  <c r="AF63" i="6"/>
  <c r="AD63" i="6"/>
  <c r="AB63" i="6"/>
  <c r="AF62" i="6"/>
  <c r="AD62" i="6"/>
  <c r="AB62" i="6"/>
  <c r="AF61" i="6"/>
  <c r="AD61" i="6"/>
  <c r="AB61" i="6"/>
  <c r="AF60" i="6"/>
  <c r="AD60" i="6"/>
  <c r="AB60" i="6"/>
  <c r="AF59" i="6"/>
  <c r="AD59" i="6"/>
  <c r="AB59" i="6"/>
  <c r="AF58" i="6"/>
  <c r="AD58" i="6"/>
  <c r="AB58" i="6"/>
  <c r="AF57" i="6"/>
  <c r="AD57" i="6"/>
  <c r="AB57" i="6"/>
  <c r="AF56" i="6"/>
  <c r="AD56" i="6"/>
  <c r="AB56" i="6"/>
  <c r="AF55" i="6"/>
  <c r="AD55" i="6"/>
  <c r="AB55" i="6"/>
  <c r="AF54" i="6"/>
  <c r="AD54" i="6"/>
  <c r="AB54" i="6"/>
  <c r="AF53" i="6"/>
  <c r="AD53" i="6"/>
  <c r="AB53" i="6"/>
  <c r="AF52" i="6"/>
  <c r="AD52" i="6"/>
  <c r="AB52" i="6"/>
  <c r="AF51" i="6"/>
  <c r="AD51" i="6"/>
  <c r="AB51" i="6"/>
  <c r="AF50" i="6"/>
  <c r="AD50" i="6"/>
  <c r="AB50" i="6"/>
  <c r="AF49" i="6"/>
  <c r="AD49" i="6"/>
  <c r="AB49" i="6"/>
  <c r="AF48" i="6"/>
  <c r="AD48" i="6"/>
  <c r="AB48" i="6"/>
  <c r="AF47" i="6"/>
  <c r="AD47" i="6"/>
  <c r="AB47" i="6"/>
  <c r="AF46" i="6"/>
  <c r="AD46" i="6"/>
  <c r="AB46" i="6"/>
  <c r="AF45" i="6"/>
  <c r="AD45" i="6"/>
  <c r="AB45" i="6"/>
  <c r="AF44" i="6"/>
  <c r="AD44" i="6"/>
  <c r="AB44" i="6"/>
  <c r="AF43" i="6"/>
  <c r="AD43" i="6"/>
  <c r="AB43" i="6"/>
  <c r="AF42" i="6"/>
  <c r="AD42" i="6"/>
  <c r="AB42" i="6"/>
  <c r="AF41" i="6"/>
  <c r="AD41" i="6"/>
  <c r="AB41" i="6"/>
  <c r="AF40" i="6"/>
  <c r="AD40" i="6"/>
  <c r="AB40" i="6"/>
  <c r="AF39" i="6"/>
  <c r="AD39" i="6"/>
  <c r="AB39" i="6"/>
  <c r="AF38" i="6"/>
  <c r="AD38" i="6"/>
  <c r="AB38" i="6"/>
  <c r="AF37" i="6"/>
  <c r="AD37" i="6"/>
  <c r="AB37" i="6"/>
  <c r="AF36" i="6"/>
  <c r="AD36" i="6"/>
  <c r="AB36" i="6"/>
  <c r="AF35" i="6"/>
  <c r="AD35" i="6"/>
  <c r="AB35" i="6"/>
  <c r="AF34" i="6"/>
  <c r="AD34" i="6"/>
  <c r="AB34" i="6"/>
  <c r="AF33" i="6"/>
  <c r="AD33" i="6"/>
  <c r="AB33" i="6"/>
  <c r="AF32" i="6"/>
  <c r="AD32" i="6"/>
  <c r="AB32" i="6"/>
  <c r="AF31" i="6"/>
  <c r="AD31" i="6"/>
  <c r="AB31" i="6"/>
  <c r="AF30" i="6"/>
  <c r="AD30" i="6"/>
  <c r="AB30" i="6"/>
  <c r="AF29" i="6"/>
  <c r="AD29" i="6"/>
  <c r="AB29" i="6"/>
  <c r="AF28" i="6"/>
  <c r="AD28" i="6"/>
  <c r="AB28" i="6"/>
  <c r="AF27" i="6"/>
  <c r="AD27" i="6"/>
  <c r="AB27" i="6"/>
  <c r="AF26" i="6"/>
  <c r="AD26" i="6"/>
  <c r="AB26" i="6"/>
  <c r="AF25" i="6"/>
  <c r="AD25" i="6"/>
  <c r="AB25" i="6"/>
  <c r="AF24" i="6"/>
  <c r="AD24" i="6"/>
  <c r="AB24" i="6"/>
  <c r="AF23" i="6"/>
  <c r="AD23" i="6"/>
  <c r="AB23" i="6"/>
  <c r="AF22" i="6"/>
  <c r="AD22" i="6"/>
  <c r="AB22" i="6"/>
  <c r="AF21" i="6"/>
  <c r="AD21" i="6"/>
  <c r="AB21" i="6"/>
  <c r="AF20" i="6"/>
  <c r="AD20" i="6"/>
  <c r="AB20" i="6"/>
  <c r="AF19" i="6"/>
  <c r="AD19" i="6"/>
  <c r="AB19" i="6"/>
  <c r="AF18" i="6"/>
  <c r="AD18" i="6"/>
  <c r="AB18" i="6"/>
  <c r="AF17" i="6"/>
  <c r="AD17" i="6"/>
  <c r="AB17" i="6"/>
  <c r="AF16" i="6"/>
  <c r="AD16" i="6"/>
  <c r="AB16" i="6"/>
  <c r="AF15" i="6"/>
  <c r="AD15" i="6"/>
  <c r="AB15" i="6"/>
  <c r="AF14" i="6"/>
  <c r="AD14" i="6"/>
  <c r="AB14" i="6"/>
  <c r="AF13" i="6"/>
  <c r="AD13" i="6"/>
  <c r="AB13" i="6"/>
  <c r="AF12" i="6"/>
  <c r="AD12" i="6"/>
  <c r="AB12" i="6"/>
  <c r="AF11" i="6"/>
  <c r="AD11" i="6"/>
  <c r="AB11" i="6"/>
  <c r="AF10" i="6"/>
  <c r="AD10" i="6"/>
  <c r="AB10" i="6"/>
  <c r="AF9" i="6"/>
  <c r="AD9" i="6"/>
  <c r="AB9" i="6"/>
  <c r="AF8" i="6"/>
  <c r="AD8" i="6"/>
  <c r="AB8" i="6"/>
  <c r="AF7" i="6"/>
  <c r="AD7" i="6"/>
  <c r="AD103" i="6" s="1"/>
  <c r="AB7" i="6"/>
  <c r="B6" i="6"/>
  <c r="C6" i="6" s="1"/>
  <c r="D6" i="6" s="1"/>
  <c r="E6" i="6" s="1"/>
  <c r="F6" i="6" s="1"/>
  <c r="G6" i="6" s="1"/>
  <c r="H6" i="6" s="1"/>
  <c r="I6" i="6" s="1"/>
  <c r="J6" i="6" s="1"/>
  <c r="K6" i="6" s="1"/>
  <c r="AB6" i="10" l="1"/>
  <c r="AC6" i="10" s="1"/>
  <c r="AB5" i="10"/>
  <c r="AF5" i="10"/>
  <c r="U10" i="6"/>
  <c r="U17" i="6"/>
  <c r="U22" i="6"/>
  <c r="U27" i="6"/>
  <c r="U31" i="6"/>
  <c r="U33" i="6"/>
  <c r="U35" i="6"/>
  <c r="U37" i="6"/>
  <c r="U43" i="6"/>
  <c r="U50" i="6"/>
  <c r="U54" i="6"/>
  <c r="U58" i="6"/>
  <c r="U67" i="6"/>
  <c r="U72" i="6"/>
  <c r="U78" i="6"/>
  <c r="U81" i="6"/>
  <c r="U87" i="6"/>
  <c r="U92" i="6"/>
  <c r="U98" i="6"/>
  <c r="AF103" i="6"/>
  <c r="U8" i="6"/>
  <c r="Q10" i="6"/>
  <c r="U12" i="6"/>
  <c r="U15" i="6"/>
  <c r="Q17" i="6"/>
  <c r="U19" i="6"/>
  <c r="Q22" i="6"/>
  <c r="U25" i="6"/>
  <c r="Q27" i="6"/>
  <c r="Q31" i="6"/>
  <c r="Q33" i="6"/>
  <c r="Q35" i="6"/>
  <c r="Q37" i="6"/>
  <c r="U40" i="6"/>
  <c r="S42" i="6"/>
  <c r="Q43" i="6"/>
  <c r="U45" i="6"/>
  <c r="U47" i="6"/>
  <c r="Q50" i="6"/>
  <c r="U51" i="6"/>
  <c r="U52" i="6"/>
  <c r="Q54" i="6"/>
  <c r="U55" i="6"/>
  <c r="U56" i="6"/>
  <c r="Q58" i="6"/>
  <c r="U59" i="6"/>
  <c r="U60" i="6"/>
  <c r="U64" i="6"/>
  <c r="U65" i="6"/>
  <c r="Q67" i="6"/>
  <c r="U68" i="6"/>
  <c r="U70" i="6"/>
  <c r="Q72" i="6"/>
  <c r="U73" i="6"/>
  <c r="U74" i="6"/>
  <c r="Q78" i="6"/>
  <c r="Q81" i="6"/>
  <c r="U82" i="6"/>
  <c r="U83" i="6"/>
  <c r="Q87" i="6"/>
  <c r="U88" i="6"/>
  <c r="U89" i="6"/>
  <c r="Q92" i="6"/>
  <c r="U94" i="6"/>
  <c r="U96" i="6"/>
  <c r="Q98" i="6"/>
  <c r="U100" i="6"/>
  <c r="N103" i="6"/>
  <c r="Y103" i="6"/>
  <c r="S103" i="7"/>
  <c r="U6" i="9"/>
  <c r="V6" i="9" s="1"/>
  <c r="U5" i="9"/>
  <c r="S5" i="8"/>
  <c r="S6" i="8"/>
  <c r="T6" i="8" s="1"/>
  <c r="U103" i="7"/>
  <c r="Q6" i="7"/>
  <c r="R6" i="7" s="1"/>
  <c r="Q5" i="7"/>
  <c r="S9" i="6"/>
  <c r="U9" i="6"/>
  <c r="S11" i="6"/>
  <c r="U11" i="6"/>
  <c r="S13" i="6"/>
  <c r="S16" i="6"/>
  <c r="U16" i="6"/>
  <c r="S18" i="6"/>
  <c r="U18" i="6"/>
  <c r="S24" i="6"/>
  <c r="U24" i="6"/>
  <c r="S26" i="6"/>
  <c r="U26" i="6"/>
  <c r="U29" i="6"/>
  <c r="U32" i="6"/>
  <c r="U36" i="6"/>
  <c r="AB103" i="6"/>
  <c r="P103" i="6"/>
  <c r="Q103" i="6" s="1"/>
  <c r="Q29" i="6"/>
  <c r="U34" i="6"/>
  <c r="Q45" i="6"/>
  <c r="Q48" i="6"/>
  <c r="Q51" i="6"/>
  <c r="Q53" i="6"/>
  <c r="Q55" i="6"/>
  <c r="Q57" i="6"/>
  <c r="Q59" i="6"/>
  <c r="Q61" i="6"/>
  <c r="Q64" i="6"/>
  <c r="Q66" i="6"/>
  <c r="Q68" i="6"/>
  <c r="Q71" i="6"/>
  <c r="Q73" i="6"/>
  <c r="Q75" i="6"/>
  <c r="Q82" i="6"/>
  <c r="Q84" i="6"/>
  <c r="Q88" i="6"/>
  <c r="Q94" i="6"/>
  <c r="Q97" i="6"/>
  <c r="Q100" i="6"/>
  <c r="Q102" i="6"/>
  <c r="S45" i="6"/>
  <c r="S48" i="6"/>
  <c r="S51" i="6"/>
  <c r="S53" i="6"/>
  <c r="S55" i="6"/>
  <c r="S57" i="6"/>
  <c r="S59" i="6"/>
  <c r="S61" i="6"/>
  <c r="S64" i="6"/>
  <c r="S66" i="6"/>
  <c r="S68" i="6"/>
  <c r="S71" i="6"/>
  <c r="S73" i="6"/>
  <c r="S75" i="6"/>
  <c r="S82" i="6"/>
  <c r="S84" i="6"/>
  <c r="S88" i="6"/>
  <c r="S94" i="6"/>
  <c r="S97" i="6"/>
  <c r="S100" i="6"/>
  <c r="S102" i="6"/>
  <c r="N4" i="6"/>
  <c r="L6" i="6"/>
  <c r="M6" i="6" s="1"/>
  <c r="N6" i="6" s="1"/>
  <c r="O6" i="6" s="1"/>
  <c r="P6" i="6" s="1"/>
  <c r="L103" i="1"/>
  <c r="K103" i="1"/>
  <c r="H103" i="1"/>
  <c r="L103" i="5"/>
  <c r="K103" i="5"/>
  <c r="H103" i="5"/>
  <c r="L103" i="3"/>
  <c r="K103" i="3"/>
  <c r="H103" i="3"/>
  <c r="AE103" i="5"/>
  <c r="AC103" i="5"/>
  <c r="AA103" i="5"/>
  <c r="Z103" i="5"/>
  <c r="X103" i="5"/>
  <c r="W103" i="5"/>
  <c r="V103" i="5"/>
  <c r="R103" i="5"/>
  <c r="O103" i="5"/>
  <c r="AF102" i="5"/>
  <c r="AD102" i="5"/>
  <c r="AB102" i="5"/>
  <c r="Y102" i="5"/>
  <c r="T102" i="5"/>
  <c r="P102" i="5"/>
  <c r="Q102" i="5" s="1"/>
  <c r="N102" i="5"/>
  <c r="AF101" i="5"/>
  <c r="AD101" i="5"/>
  <c r="AB101" i="5"/>
  <c r="Y101" i="5"/>
  <c r="T101" i="5"/>
  <c r="P101" i="5"/>
  <c r="Q101" i="5" s="1"/>
  <c r="N101" i="5"/>
  <c r="AF100" i="5"/>
  <c r="AD100" i="5"/>
  <c r="AB100" i="5"/>
  <c r="Y100" i="5"/>
  <c r="T100" i="5"/>
  <c r="P100" i="5"/>
  <c r="Q100" i="5" s="1"/>
  <c r="N100" i="5"/>
  <c r="AF99" i="5"/>
  <c r="AD99" i="5"/>
  <c r="AB99" i="5"/>
  <c r="Y99" i="5"/>
  <c r="T99" i="5"/>
  <c r="P99" i="5"/>
  <c r="N99" i="5"/>
  <c r="AF98" i="5"/>
  <c r="AD98" i="5"/>
  <c r="AB98" i="5"/>
  <c r="Y98" i="5"/>
  <c r="T98" i="5"/>
  <c r="P98" i="5"/>
  <c r="S98" i="5" s="1"/>
  <c r="N98" i="5"/>
  <c r="AF97" i="5"/>
  <c r="AD97" i="5"/>
  <c r="AB97" i="5"/>
  <c r="Y97" i="5"/>
  <c r="T97" i="5"/>
  <c r="P97" i="5"/>
  <c r="S97" i="5" s="1"/>
  <c r="N97" i="5"/>
  <c r="AF96" i="5"/>
  <c r="AD96" i="5"/>
  <c r="AB96" i="5"/>
  <c r="Y96" i="5"/>
  <c r="T96" i="5"/>
  <c r="P96" i="5"/>
  <c r="S96" i="5" s="1"/>
  <c r="N96" i="5"/>
  <c r="AF95" i="5"/>
  <c r="AD95" i="5"/>
  <c r="AB95" i="5"/>
  <c r="Y95" i="5"/>
  <c r="T95" i="5"/>
  <c r="P95" i="5"/>
  <c r="N95" i="5"/>
  <c r="AF94" i="5"/>
  <c r="AD94" i="5"/>
  <c r="AB94" i="5"/>
  <c r="Y94" i="5"/>
  <c r="T94" i="5"/>
  <c r="P94" i="5"/>
  <c r="Q94" i="5" s="1"/>
  <c r="N94" i="5"/>
  <c r="AF93" i="5"/>
  <c r="AD93" i="5"/>
  <c r="AB93" i="5"/>
  <c r="Y93" i="5"/>
  <c r="T93" i="5"/>
  <c r="P93" i="5"/>
  <c r="N93" i="5"/>
  <c r="AF92" i="5"/>
  <c r="AD92" i="5"/>
  <c r="AB92" i="5"/>
  <c r="Y92" i="5"/>
  <c r="T92" i="5"/>
  <c r="Q92" i="5"/>
  <c r="P92" i="5"/>
  <c r="S92" i="5" s="1"/>
  <c r="N92" i="5"/>
  <c r="AF91" i="5"/>
  <c r="AD91" i="5"/>
  <c r="AB91" i="5"/>
  <c r="Y91" i="5"/>
  <c r="T91" i="5"/>
  <c r="Q91" i="5"/>
  <c r="P91" i="5"/>
  <c r="N91" i="5"/>
  <c r="AF90" i="5"/>
  <c r="AD90" i="5"/>
  <c r="AB90" i="5"/>
  <c r="Y90" i="5"/>
  <c r="T90" i="5"/>
  <c r="P90" i="5"/>
  <c r="N90" i="5"/>
  <c r="AF89" i="5"/>
  <c r="AD89" i="5"/>
  <c r="AB89" i="5"/>
  <c r="Y89" i="5"/>
  <c r="T89" i="5"/>
  <c r="P89" i="5"/>
  <c r="Q89" i="5" s="1"/>
  <c r="N89" i="5"/>
  <c r="AF88" i="5"/>
  <c r="AD88" i="5"/>
  <c r="AB88" i="5"/>
  <c r="Y88" i="5"/>
  <c r="T88" i="5"/>
  <c r="P88" i="5"/>
  <c r="Q88" i="5" s="1"/>
  <c r="N88" i="5"/>
  <c r="AF87" i="5"/>
  <c r="AD87" i="5"/>
  <c r="AB87" i="5"/>
  <c r="Y87" i="5"/>
  <c r="T87" i="5"/>
  <c r="P87" i="5"/>
  <c r="Q87" i="5" s="1"/>
  <c r="N87" i="5"/>
  <c r="AF86" i="5"/>
  <c r="AD86" i="5"/>
  <c r="AB86" i="5"/>
  <c r="Y86" i="5"/>
  <c r="T86" i="5"/>
  <c r="P86" i="5"/>
  <c r="N86" i="5"/>
  <c r="AF85" i="5"/>
  <c r="AD85" i="5"/>
  <c r="AB85" i="5"/>
  <c r="Y85" i="5"/>
  <c r="T85" i="5"/>
  <c r="P85" i="5"/>
  <c r="N85" i="5"/>
  <c r="AF84" i="5"/>
  <c r="AD84" i="5"/>
  <c r="AB84" i="5"/>
  <c r="Y84" i="5"/>
  <c r="T84" i="5"/>
  <c r="P84" i="5"/>
  <c r="Q84" i="5" s="1"/>
  <c r="N84" i="5"/>
  <c r="AF83" i="5"/>
  <c r="AD83" i="5"/>
  <c r="AB83" i="5"/>
  <c r="Y83" i="5"/>
  <c r="T83" i="5"/>
  <c r="P83" i="5"/>
  <c r="Q83" i="5" s="1"/>
  <c r="N83" i="5"/>
  <c r="AF82" i="5"/>
  <c r="AD82" i="5"/>
  <c r="AB82" i="5"/>
  <c r="Y82" i="5"/>
  <c r="T82" i="5"/>
  <c r="P82" i="5"/>
  <c r="Q82" i="5" s="1"/>
  <c r="N82" i="5"/>
  <c r="AF81" i="5"/>
  <c r="AD81" i="5"/>
  <c r="AB81" i="5"/>
  <c r="Y81" i="5"/>
  <c r="T81" i="5"/>
  <c r="P81" i="5"/>
  <c r="Q81" i="5" s="1"/>
  <c r="N81" i="5"/>
  <c r="AF80" i="5"/>
  <c r="AD80" i="5"/>
  <c r="AB80" i="5"/>
  <c r="Y80" i="5"/>
  <c r="T80" i="5"/>
  <c r="P80" i="5"/>
  <c r="N80" i="5"/>
  <c r="AF79" i="5"/>
  <c r="AD79" i="5"/>
  <c r="AB79" i="5"/>
  <c r="Y79" i="5"/>
  <c r="T79" i="5"/>
  <c r="P79" i="5"/>
  <c r="AF78" i="5"/>
  <c r="AD78" i="5"/>
  <c r="AB78" i="5"/>
  <c r="Y78" i="5"/>
  <c r="T78" i="5"/>
  <c r="P78" i="5"/>
  <c r="S78" i="5" s="1"/>
  <c r="N78" i="5"/>
  <c r="AF77" i="5"/>
  <c r="AD77" i="5"/>
  <c r="AB77" i="5"/>
  <c r="Y77" i="5"/>
  <c r="T77" i="5"/>
  <c r="P77" i="5"/>
  <c r="N77" i="5"/>
  <c r="AF76" i="5"/>
  <c r="AD76" i="5"/>
  <c r="AB76" i="5"/>
  <c r="Y76" i="5"/>
  <c r="T76" i="5"/>
  <c r="P76" i="5"/>
  <c r="N76" i="5"/>
  <c r="AF75" i="5"/>
  <c r="AD75" i="5"/>
  <c r="AB75" i="5"/>
  <c r="Y75" i="5"/>
  <c r="T75" i="5"/>
  <c r="P75" i="5"/>
  <c r="S75" i="5" s="1"/>
  <c r="N75" i="5"/>
  <c r="AF74" i="5"/>
  <c r="AD74" i="5"/>
  <c r="AB74" i="5"/>
  <c r="Y74" i="5"/>
  <c r="T74" i="5"/>
  <c r="P74" i="5"/>
  <c r="S74" i="5" s="1"/>
  <c r="N74" i="5"/>
  <c r="AF73" i="5"/>
  <c r="AD73" i="5"/>
  <c r="AB73" i="5"/>
  <c r="Y73" i="5"/>
  <c r="T73" i="5"/>
  <c r="P73" i="5"/>
  <c r="S73" i="5" s="1"/>
  <c r="N73" i="5"/>
  <c r="AF72" i="5"/>
  <c r="AD72" i="5"/>
  <c r="AB72" i="5"/>
  <c r="Y72" i="5"/>
  <c r="T72" i="5"/>
  <c r="P72" i="5"/>
  <c r="S72" i="5" s="1"/>
  <c r="N72" i="5"/>
  <c r="AF71" i="5"/>
  <c r="AD71" i="5"/>
  <c r="AB71" i="5"/>
  <c r="Y71" i="5"/>
  <c r="T71" i="5"/>
  <c r="P71" i="5"/>
  <c r="S71" i="5" s="1"/>
  <c r="N71" i="5"/>
  <c r="AF70" i="5"/>
  <c r="AD70" i="5"/>
  <c r="AB70" i="5"/>
  <c r="Y70" i="5"/>
  <c r="T70" i="5"/>
  <c r="P70" i="5"/>
  <c r="S70" i="5" s="1"/>
  <c r="N70" i="5"/>
  <c r="AF69" i="5"/>
  <c r="AD69" i="5"/>
  <c r="AB69" i="5"/>
  <c r="Y69" i="5"/>
  <c r="T69" i="5"/>
  <c r="P69" i="5"/>
  <c r="N69" i="5"/>
  <c r="AF68" i="5"/>
  <c r="AD68" i="5"/>
  <c r="AB68" i="5"/>
  <c r="Y68" i="5"/>
  <c r="T68" i="5"/>
  <c r="P68" i="5"/>
  <c r="Q68" i="5" s="1"/>
  <c r="N68" i="5"/>
  <c r="AF67" i="5"/>
  <c r="AD67" i="5"/>
  <c r="AB67" i="5"/>
  <c r="Y67" i="5"/>
  <c r="T67" i="5"/>
  <c r="P67" i="5"/>
  <c r="Q67" i="5" s="1"/>
  <c r="N67" i="5"/>
  <c r="AF66" i="5"/>
  <c r="AD66" i="5"/>
  <c r="AB66" i="5"/>
  <c r="Y66" i="5"/>
  <c r="T66" i="5"/>
  <c r="P66" i="5"/>
  <c r="Q66" i="5" s="1"/>
  <c r="N66" i="5"/>
  <c r="AF65" i="5"/>
  <c r="AD65" i="5"/>
  <c r="AB65" i="5"/>
  <c r="Y65" i="5"/>
  <c r="T65" i="5"/>
  <c r="P65" i="5"/>
  <c r="Q65" i="5" s="1"/>
  <c r="N65" i="5"/>
  <c r="AF64" i="5"/>
  <c r="AD64" i="5"/>
  <c r="AB64" i="5"/>
  <c r="Y64" i="5"/>
  <c r="T64" i="5"/>
  <c r="P64" i="5"/>
  <c r="Q64" i="5" s="1"/>
  <c r="N64" i="5"/>
  <c r="AF63" i="5"/>
  <c r="AD63" i="5"/>
  <c r="AB63" i="5"/>
  <c r="Y63" i="5"/>
  <c r="T63" i="5"/>
  <c r="P63" i="5"/>
  <c r="N63" i="5"/>
  <c r="AF62" i="5"/>
  <c r="AD62" i="5"/>
  <c r="AB62" i="5"/>
  <c r="Y62" i="5"/>
  <c r="T62" i="5"/>
  <c r="P62" i="5"/>
  <c r="AF61" i="5"/>
  <c r="AD61" i="5"/>
  <c r="AB61" i="5"/>
  <c r="Y61" i="5"/>
  <c r="T61" i="5"/>
  <c r="Q61" i="5"/>
  <c r="P61" i="5"/>
  <c r="S61" i="5" s="1"/>
  <c r="N61" i="5"/>
  <c r="AF60" i="5"/>
  <c r="AD60" i="5"/>
  <c r="AB60" i="5"/>
  <c r="Y60" i="5"/>
  <c r="T60" i="5"/>
  <c r="Q60" i="5"/>
  <c r="P60" i="5"/>
  <c r="S60" i="5" s="1"/>
  <c r="N60" i="5"/>
  <c r="AF59" i="5"/>
  <c r="AD59" i="5"/>
  <c r="AB59" i="5"/>
  <c r="Y59" i="5"/>
  <c r="T59" i="5"/>
  <c r="Q59" i="5"/>
  <c r="P59" i="5"/>
  <c r="S59" i="5" s="1"/>
  <c r="N59" i="5"/>
  <c r="AF58" i="5"/>
  <c r="AD58" i="5"/>
  <c r="AB58" i="5"/>
  <c r="Y58" i="5"/>
  <c r="T58" i="5"/>
  <c r="Q58" i="5"/>
  <c r="P58" i="5"/>
  <c r="S58" i="5" s="1"/>
  <c r="N58" i="5"/>
  <c r="AF57" i="5"/>
  <c r="AD57" i="5"/>
  <c r="AB57" i="5"/>
  <c r="Y57" i="5"/>
  <c r="T57" i="5"/>
  <c r="Q57" i="5"/>
  <c r="P57" i="5"/>
  <c r="S57" i="5" s="1"/>
  <c r="N57" i="5"/>
  <c r="AF56" i="5"/>
  <c r="AD56" i="5"/>
  <c r="AB56" i="5"/>
  <c r="Y56" i="5"/>
  <c r="T56" i="5"/>
  <c r="Q56" i="5"/>
  <c r="P56" i="5"/>
  <c r="S56" i="5" s="1"/>
  <c r="N56" i="5"/>
  <c r="AF55" i="5"/>
  <c r="AD55" i="5"/>
  <c r="AB55" i="5"/>
  <c r="Y55" i="5"/>
  <c r="T55" i="5"/>
  <c r="Q55" i="5"/>
  <c r="P55" i="5"/>
  <c r="S55" i="5" s="1"/>
  <c r="N55" i="5"/>
  <c r="AF54" i="5"/>
  <c r="AD54" i="5"/>
  <c r="AB54" i="5"/>
  <c r="Y54" i="5"/>
  <c r="T54" i="5"/>
  <c r="Q54" i="5"/>
  <c r="P54" i="5"/>
  <c r="S54" i="5" s="1"/>
  <c r="N54" i="5"/>
  <c r="AF53" i="5"/>
  <c r="AD53" i="5"/>
  <c r="AB53" i="5"/>
  <c r="Y53" i="5"/>
  <c r="T53" i="5"/>
  <c r="Q53" i="5"/>
  <c r="P53" i="5"/>
  <c r="S53" i="5" s="1"/>
  <c r="N53" i="5"/>
  <c r="AF52" i="5"/>
  <c r="AD52" i="5"/>
  <c r="AB52" i="5"/>
  <c r="Y52" i="5"/>
  <c r="T52" i="5"/>
  <c r="Q52" i="5"/>
  <c r="P52" i="5"/>
  <c r="S52" i="5" s="1"/>
  <c r="N52" i="5"/>
  <c r="AF51" i="5"/>
  <c r="AD51" i="5"/>
  <c r="AB51" i="5"/>
  <c r="Y51" i="5"/>
  <c r="T51" i="5"/>
  <c r="Q51" i="5"/>
  <c r="P51" i="5"/>
  <c r="S51" i="5" s="1"/>
  <c r="N51" i="5"/>
  <c r="AF50" i="5"/>
  <c r="AD50" i="5"/>
  <c r="AB50" i="5"/>
  <c r="Y50" i="5"/>
  <c r="T50" i="5"/>
  <c r="Q50" i="5"/>
  <c r="P50" i="5"/>
  <c r="S50" i="5" s="1"/>
  <c r="N50" i="5"/>
  <c r="AF49" i="5"/>
  <c r="AD49" i="5"/>
  <c r="AB49" i="5"/>
  <c r="Y49" i="5"/>
  <c r="T49" i="5"/>
  <c r="P49" i="5"/>
  <c r="N49" i="5"/>
  <c r="AF48" i="5"/>
  <c r="AD48" i="5"/>
  <c r="AB48" i="5"/>
  <c r="Y48" i="5"/>
  <c r="T48" i="5"/>
  <c r="P48" i="5"/>
  <c r="Q48" i="5" s="1"/>
  <c r="N48" i="5"/>
  <c r="AF47" i="5"/>
  <c r="AD47" i="5"/>
  <c r="AB47" i="5"/>
  <c r="Y47" i="5"/>
  <c r="T47" i="5"/>
  <c r="P47" i="5"/>
  <c r="Q47" i="5" s="1"/>
  <c r="N47" i="5"/>
  <c r="AF46" i="5"/>
  <c r="AD46" i="5"/>
  <c r="AB46" i="5"/>
  <c r="Y46" i="5"/>
  <c r="T46" i="5"/>
  <c r="P46" i="5"/>
  <c r="N46" i="5"/>
  <c r="AF45" i="5"/>
  <c r="AD45" i="5"/>
  <c r="AB45" i="5"/>
  <c r="Y45" i="5"/>
  <c r="T45" i="5"/>
  <c r="Q45" i="5"/>
  <c r="P45" i="5"/>
  <c r="S45" i="5" s="1"/>
  <c r="N45" i="5"/>
  <c r="AF44" i="5"/>
  <c r="AD44" i="5"/>
  <c r="AB44" i="5"/>
  <c r="Y44" i="5"/>
  <c r="T44" i="5"/>
  <c r="P44" i="5"/>
  <c r="N44" i="5"/>
  <c r="AF43" i="5"/>
  <c r="AD43" i="5"/>
  <c r="AB43" i="5"/>
  <c r="Y43" i="5"/>
  <c r="U43" i="5"/>
  <c r="T43" i="5"/>
  <c r="S43" i="5"/>
  <c r="P43" i="5"/>
  <c r="Q43" i="5" s="1"/>
  <c r="N43" i="5"/>
  <c r="AF42" i="5"/>
  <c r="AD42" i="5"/>
  <c r="AB42" i="5"/>
  <c r="Y42" i="5"/>
  <c r="T42" i="5"/>
  <c r="P42" i="5"/>
  <c r="Q42" i="5" s="1"/>
  <c r="N42" i="5"/>
  <c r="AF41" i="5"/>
  <c r="AD41" i="5"/>
  <c r="AB41" i="5"/>
  <c r="Y41" i="5"/>
  <c r="T41" i="5"/>
  <c r="P41" i="5"/>
  <c r="N41" i="5"/>
  <c r="AF40" i="5"/>
  <c r="AD40" i="5"/>
  <c r="AB40" i="5"/>
  <c r="Y40" i="5"/>
  <c r="T40" i="5"/>
  <c r="Q40" i="5"/>
  <c r="P40" i="5"/>
  <c r="S40" i="5" s="1"/>
  <c r="N40" i="5"/>
  <c r="AF39" i="5"/>
  <c r="AD39" i="5"/>
  <c r="AB39" i="5"/>
  <c r="Y39" i="5"/>
  <c r="T39" i="5"/>
  <c r="P39" i="5"/>
  <c r="N39" i="5"/>
  <c r="AF38" i="5"/>
  <c r="AD38" i="5"/>
  <c r="AB38" i="5"/>
  <c r="Y38" i="5"/>
  <c r="U38" i="5"/>
  <c r="T38" i="5"/>
  <c r="S38" i="5"/>
  <c r="P38" i="5"/>
  <c r="Q38" i="5" s="1"/>
  <c r="N38" i="5"/>
  <c r="AF37" i="5"/>
  <c r="AD37" i="5"/>
  <c r="AB37" i="5"/>
  <c r="Y37" i="5"/>
  <c r="T37" i="5"/>
  <c r="P37" i="5"/>
  <c r="Q37" i="5" s="1"/>
  <c r="N37" i="5"/>
  <c r="AF36" i="5"/>
  <c r="AD36" i="5"/>
  <c r="AB36" i="5"/>
  <c r="Y36" i="5"/>
  <c r="U36" i="5"/>
  <c r="T36" i="5"/>
  <c r="S36" i="5"/>
  <c r="P36" i="5"/>
  <c r="Q36" i="5" s="1"/>
  <c r="N36" i="5"/>
  <c r="AF35" i="5"/>
  <c r="AD35" i="5"/>
  <c r="AB35" i="5"/>
  <c r="Y35" i="5"/>
  <c r="T35" i="5"/>
  <c r="P35" i="5"/>
  <c r="Q35" i="5" s="1"/>
  <c r="N35" i="5"/>
  <c r="AF34" i="5"/>
  <c r="AD34" i="5"/>
  <c r="AB34" i="5"/>
  <c r="Y34" i="5"/>
  <c r="U34" i="5"/>
  <c r="T34" i="5"/>
  <c r="S34" i="5"/>
  <c r="P34" i="5"/>
  <c r="Q34" i="5" s="1"/>
  <c r="N34" i="5"/>
  <c r="AF33" i="5"/>
  <c r="AD33" i="5"/>
  <c r="AB33" i="5"/>
  <c r="Y33" i="5"/>
  <c r="T33" i="5"/>
  <c r="P33" i="5"/>
  <c r="Q33" i="5" s="1"/>
  <c r="N33" i="5"/>
  <c r="AF32" i="5"/>
  <c r="AD32" i="5"/>
  <c r="AB32" i="5"/>
  <c r="Y32" i="5"/>
  <c r="U32" i="5"/>
  <c r="T32" i="5"/>
  <c r="S32" i="5"/>
  <c r="P32" i="5"/>
  <c r="Q32" i="5" s="1"/>
  <c r="N32" i="5"/>
  <c r="AF31" i="5"/>
  <c r="AD31" i="5"/>
  <c r="AB31" i="5"/>
  <c r="Y31" i="5"/>
  <c r="T31" i="5"/>
  <c r="P31" i="5"/>
  <c r="Q31" i="5" s="1"/>
  <c r="N31" i="5"/>
  <c r="AF30" i="5"/>
  <c r="AD30" i="5"/>
  <c r="AB30" i="5"/>
  <c r="Y30" i="5"/>
  <c r="T30" i="5"/>
  <c r="P30" i="5"/>
  <c r="AF29" i="5"/>
  <c r="AD29" i="5"/>
  <c r="AB29" i="5"/>
  <c r="Y29" i="5"/>
  <c r="U29" i="5"/>
  <c r="T29" i="5"/>
  <c r="S29" i="5"/>
  <c r="P29" i="5"/>
  <c r="Q29" i="5" s="1"/>
  <c r="N29" i="5"/>
  <c r="AF28" i="5"/>
  <c r="AD28" i="5"/>
  <c r="AB28" i="5"/>
  <c r="Y28" i="5"/>
  <c r="T28" i="5"/>
  <c r="P28" i="5"/>
  <c r="N28" i="5"/>
  <c r="AF27" i="5"/>
  <c r="AD27" i="5"/>
  <c r="AB27" i="5"/>
  <c r="Y27" i="5"/>
  <c r="T27" i="5"/>
  <c r="P27" i="5"/>
  <c r="Q27" i="5" s="1"/>
  <c r="N27" i="5"/>
  <c r="AF26" i="5"/>
  <c r="AD26" i="5"/>
  <c r="AB26" i="5"/>
  <c r="Y26" i="5"/>
  <c r="T26" i="5"/>
  <c r="P26" i="5"/>
  <c r="Q26" i="5" s="1"/>
  <c r="N26" i="5"/>
  <c r="AF25" i="5"/>
  <c r="AD25" i="5"/>
  <c r="AB25" i="5"/>
  <c r="Y25" i="5"/>
  <c r="T25" i="5"/>
  <c r="P25" i="5"/>
  <c r="Q25" i="5" s="1"/>
  <c r="N25" i="5"/>
  <c r="AF24" i="5"/>
  <c r="AD24" i="5"/>
  <c r="AB24" i="5"/>
  <c r="Y24" i="5"/>
  <c r="T24" i="5"/>
  <c r="P24" i="5"/>
  <c r="Q24" i="5" s="1"/>
  <c r="N24" i="5"/>
  <c r="AF23" i="5"/>
  <c r="AD23" i="5"/>
  <c r="AB23" i="5"/>
  <c r="Y23" i="5"/>
  <c r="T23" i="5"/>
  <c r="P23" i="5"/>
  <c r="N23" i="5"/>
  <c r="AF22" i="5"/>
  <c r="AD22" i="5"/>
  <c r="AB22" i="5"/>
  <c r="Y22" i="5"/>
  <c r="T22" i="5"/>
  <c r="Q22" i="5"/>
  <c r="P22" i="5"/>
  <c r="S22" i="5" s="1"/>
  <c r="N22" i="5"/>
  <c r="AF21" i="5"/>
  <c r="AD21" i="5"/>
  <c r="AB21" i="5"/>
  <c r="Y21" i="5"/>
  <c r="T21" i="5"/>
  <c r="Q21" i="5"/>
  <c r="P21" i="5"/>
  <c r="N21" i="5"/>
  <c r="AF20" i="5"/>
  <c r="AD20" i="5"/>
  <c r="AB20" i="5"/>
  <c r="Y20" i="5"/>
  <c r="T20" i="5"/>
  <c r="P20" i="5"/>
  <c r="N20" i="5"/>
  <c r="AF19" i="5"/>
  <c r="AD19" i="5"/>
  <c r="AB19" i="5"/>
  <c r="Y19" i="5"/>
  <c r="T19" i="5"/>
  <c r="P19" i="5"/>
  <c r="Q19" i="5" s="1"/>
  <c r="N19" i="5"/>
  <c r="AF18" i="5"/>
  <c r="AD18" i="5"/>
  <c r="AB18" i="5"/>
  <c r="Y18" i="5"/>
  <c r="T18" i="5"/>
  <c r="P18" i="5"/>
  <c r="Q18" i="5" s="1"/>
  <c r="N18" i="5"/>
  <c r="AF17" i="5"/>
  <c r="AD17" i="5"/>
  <c r="AB17" i="5"/>
  <c r="Y17" i="5"/>
  <c r="T17" i="5"/>
  <c r="P17" i="5"/>
  <c r="Q17" i="5" s="1"/>
  <c r="N17" i="5"/>
  <c r="AF16" i="5"/>
  <c r="AD16" i="5"/>
  <c r="AB16" i="5"/>
  <c r="Y16" i="5"/>
  <c r="T16" i="5"/>
  <c r="P16" i="5"/>
  <c r="Q16" i="5" s="1"/>
  <c r="N16" i="5"/>
  <c r="AF15" i="5"/>
  <c r="AD15" i="5"/>
  <c r="AB15" i="5"/>
  <c r="Y15" i="5"/>
  <c r="T15" i="5"/>
  <c r="P15" i="5"/>
  <c r="Q15" i="5" s="1"/>
  <c r="N15" i="5"/>
  <c r="AF14" i="5"/>
  <c r="AD14" i="5"/>
  <c r="AB14" i="5"/>
  <c r="Y14" i="5"/>
  <c r="T14" i="5"/>
  <c r="P14" i="5"/>
  <c r="AF13" i="5"/>
  <c r="AD13" i="5"/>
  <c r="AB13" i="5"/>
  <c r="Y13" i="5"/>
  <c r="T13" i="5"/>
  <c r="Q13" i="5"/>
  <c r="P13" i="5"/>
  <c r="S13" i="5" s="1"/>
  <c r="N13" i="5"/>
  <c r="AF12" i="5"/>
  <c r="AD12" i="5"/>
  <c r="AB12" i="5"/>
  <c r="Y12" i="5"/>
  <c r="T12" i="5"/>
  <c r="Q12" i="5"/>
  <c r="P12" i="5"/>
  <c r="S12" i="5" s="1"/>
  <c r="N12" i="5"/>
  <c r="AF11" i="5"/>
  <c r="AD11" i="5"/>
  <c r="AB11" i="5"/>
  <c r="Y11" i="5"/>
  <c r="T11" i="5"/>
  <c r="Q11" i="5"/>
  <c r="P11" i="5"/>
  <c r="S11" i="5" s="1"/>
  <c r="N11" i="5"/>
  <c r="AF10" i="5"/>
  <c r="AD10" i="5"/>
  <c r="AB10" i="5"/>
  <c r="Y10" i="5"/>
  <c r="T10" i="5"/>
  <c r="Q10" i="5"/>
  <c r="P10" i="5"/>
  <c r="S10" i="5" s="1"/>
  <c r="N10" i="5"/>
  <c r="AF9" i="5"/>
  <c r="AD9" i="5"/>
  <c r="AB9" i="5"/>
  <c r="Y9" i="5"/>
  <c r="T9" i="5"/>
  <c r="Q9" i="5"/>
  <c r="P9" i="5"/>
  <c r="S9" i="5" s="1"/>
  <c r="N9" i="5"/>
  <c r="AF8" i="5"/>
  <c r="AD8" i="5"/>
  <c r="AB8" i="5"/>
  <c r="Y8" i="5"/>
  <c r="T8" i="5"/>
  <c r="Q8" i="5"/>
  <c r="P8" i="5"/>
  <c r="S8" i="5" s="1"/>
  <c r="N8" i="5"/>
  <c r="AF7" i="5"/>
  <c r="AF103" i="5" s="1"/>
  <c r="AD7" i="5"/>
  <c r="AD103" i="5" s="1"/>
  <c r="AB7" i="5"/>
  <c r="AB103" i="5" s="1"/>
  <c r="Y7" i="5"/>
  <c r="Y103" i="5" s="1"/>
  <c r="T7" i="5"/>
  <c r="T103" i="5" s="1"/>
  <c r="P7" i="5"/>
  <c r="P103" i="5" s="1"/>
  <c r="N7" i="5"/>
  <c r="B6" i="5"/>
  <c r="C6" i="5" s="1"/>
  <c r="D6" i="5" s="1"/>
  <c r="E6" i="5" s="1"/>
  <c r="F6" i="5" s="1"/>
  <c r="G6" i="5" s="1"/>
  <c r="H6" i="5" s="1"/>
  <c r="I6" i="5" s="1"/>
  <c r="J6" i="5" s="1"/>
  <c r="K6" i="5" s="1"/>
  <c r="AE103" i="4"/>
  <c r="AC103" i="4"/>
  <c r="AA103" i="4"/>
  <c r="Z103" i="4"/>
  <c r="X103" i="4"/>
  <c r="W103" i="4"/>
  <c r="V103" i="4"/>
  <c r="R103" i="4"/>
  <c r="O103" i="4"/>
  <c r="L103" i="4"/>
  <c r="K103" i="4"/>
  <c r="H103" i="4"/>
  <c r="AF102" i="4"/>
  <c r="AD102" i="4"/>
  <c r="AB102" i="4"/>
  <c r="Y102" i="4"/>
  <c r="T102" i="4"/>
  <c r="Q102" i="4"/>
  <c r="P102" i="4"/>
  <c r="S102" i="4" s="1"/>
  <c r="N102" i="4"/>
  <c r="AF101" i="4"/>
  <c r="AD101" i="4"/>
  <c r="AB101" i="4"/>
  <c r="Y101" i="4"/>
  <c r="T101" i="4"/>
  <c r="Q101" i="4"/>
  <c r="P101" i="4"/>
  <c r="N101" i="4"/>
  <c r="AF100" i="4"/>
  <c r="AD100" i="4"/>
  <c r="AB100" i="4"/>
  <c r="Y100" i="4"/>
  <c r="T100" i="4"/>
  <c r="Q100" i="4"/>
  <c r="P100" i="4"/>
  <c r="S100" i="4" s="1"/>
  <c r="N100" i="4"/>
  <c r="AF99" i="4"/>
  <c r="AD99" i="4"/>
  <c r="AB99" i="4"/>
  <c r="Y99" i="4"/>
  <c r="T99" i="4"/>
  <c r="P99" i="4"/>
  <c r="N99" i="4"/>
  <c r="AF98" i="4"/>
  <c r="AD98" i="4"/>
  <c r="AB98" i="4"/>
  <c r="Y98" i="4"/>
  <c r="T98" i="4"/>
  <c r="P98" i="4"/>
  <c r="Q98" i="4" s="1"/>
  <c r="N98" i="4"/>
  <c r="AF97" i="4"/>
  <c r="AD97" i="4"/>
  <c r="AB97" i="4"/>
  <c r="Y97" i="4"/>
  <c r="T97" i="4"/>
  <c r="P97" i="4"/>
  <c r="Q97" i="4" s="1"/>
  <c r="N97" i="4"/>
  <c r="AF96" i="4"/>
  <c r="AD96" i="4"/>
  <c r="AB96" i="4"/>
  <c r="Y96" i="4"/>
  <c r="T96" i="4"/>
  <c r="P96" i="4"/>
  <c r="Q96" i="4" s="1"/>
  <c r="N96" i="4"/>
  <c r="AF95" i="4"/>
  <c r="AD95" i="4"/>
  <c r="AB95" i="4"/>
  <c r="Y95" i="4"/>
  <c r="T95" i="4"/>
  <c r="P95" i="4"/>
  <c r="N95" i="4"/>
  <c r="AF94" i="4"/>
  <c r="AD94" i="4"/>
  <c r="AB94" i="4"/>
  <c r="Y94" i="4"/>
  <c r="T94" i="4"/>
  <c r="P94" i="4"/>
  <c r="S94" i="4" s="1"/>
  <c r="N94" i="4"/>
  <c r="AF93" i="4"/>
  <c r="AD93" i="4"/>
  <c r="AB93" i="4"/>
  <c r="Y93" i="4"/>
  <c r="T93" i="4"/>
  <c r="P93" i="4"/>
  <c r="N93" i="4"/>
  <c r="AF92" i="4"/>
  <c r="AD92" i="4"/>
  <c r="AB92" i="4"/>
  <c r="Y92" i="4"/>
  <c r="T92" i="4"/>
  <c r="P92" i="4"/>
  <c r="Q92" i="4" s="1"/>
  <c r="N92" i="4"/>
  <c r="AF91" i="4"/>
  <c r="AD91" i="4"/>
  <c r="AB91" i="4"/>
  <c r="Y91" i="4"/>
  <c r="T91" i="4"/>
  <c r="P91" i="4"/>
  <c r="Q91" i="4" s="1"/>
  <c r="N91" i="4"/>
  <c r="AF90" i="4"/>
  <c r="AD90" i="4"/>
  <c r="AB90" i="4"/>
  <c r="Y90" i="4"/>
  <c r="T90" i="4"/>
  <c r="P90" i="4"/>
  <c r="N90" i="4"/>
  <c r="AF89" i="4"/>
  <c r="AD89" i="4"/>
  <c r="AB89" i="4"/>
  <c r="Y89" i="4"/>
  <c r="T89" i="4"/>
  <c r="P89" i="4"/>
  <c r="S89" i="4" s="1"/>
  <c r="N89" i="4"/>
  <c r="AF88" i="4"/>
  <c r="AD88" i="4"/>
  <c r="AB88" i="4"/>
  <c r="Y88" i="4"/>
  <c r="T88" i="4"/>
  <c r="P88" i="4"/>
  <c r="S88" i="4" s="1"/>
  <c r="N88" i="4"/>
  <c r="AF87" i="4"/>
  <c r="AD87" i="4"/>
  <c r="AB87" i="4"/>
  <c r="Y87" i="4"/>
  <c r="T87" i="4"/>
  <c r="P87" i="4"/>
  <c r="S87" i="4" s="1"/>
  <c r="N87" i="4"/>
  <c r="AF86" i="4"/>
  <c r="AD86" i="4"/>
  <c r="AB86" i="4"/>
  <c r="Y86" i="4"/>
  <c r="T86" i="4"/>
  <c r="P86" i="4"/>
  <c r="N86" i="4"/>
  <c r="AF85" i="4"/>
  <c r="AD85" i="4"/>
  <c r="AB85" i="4"/>
  <c r="Y85" i="4"/>
  <c r="T85" i="4"/>
  <c r="P85" i="4"/>
  <c r="N85" i="4"/>
  <c r="AF84" i="4"/>
  <c r="AD84" i="4"/>
  <c r="AB84" i="4"/>
  <c r="Y84" i="4"/>
  <c r="T84" i="4"/>
  <c r="P84" i="4"/>
  <c r="S84" i="4" s="1"/>
  <c r="N84" i="4"/>
  <c r="AF83" i="4"/>
  <c r="AD83" i="4"/>
  <c r="AB83" i="4"/>
  <c r="Y83" i="4"/>
  <c r="T83" i="4"/>
  <c r="P83" i="4"/>
  <c r="S83" i="4" s="1"/>
  <c r="N83" i="4"/>
  <c r="AF82" i="4"/>
  <c r="AD82" i="4"/>
  <c r="AB82" i="4"/>
  <c r="Y82" i="4"/>
  <c r="T82" i="4"/>
  <c r="P82" i="4"/>
  <c r="S82" i="4" s="1"/>
  <c r="N82" i="4"/>
  <c r="AF81" i="4"/>
  <c r="AD81" i="4"/>
  <c r="AB81" i="4"/>
  <c r="Y81" i="4"/>
  <c r="T81" i="4"/>
  <c r="P81" i="4"/>
  <c r="S81" i="4" s="1"/>
  <c r="N81" i="4"/>
  <c r="AF80" i="4"/>
  <c r="AD80" i="4"/>
  <c r="AB80" i="4"/>
  <c r="Y80" i="4"/>
  <c r="T80" i="4"/>
  <c r="P80" i="4"/>
  <c r="N80" i="4"/>
  <c r="AF79" i="4"/>
  <c r="AD79" i="4"/>
  <c r="AB79" i="4"/>
  <c r="Y79" i="4"/>
  <c r="T79" i="4"/>
  <c r="P79" i="4"/>
  <c r="AF78" i="4"/>
  <c r="AD78" i="4"/>
  <c r="AB78" i="4"/>
  <c r="Y78" i="4"/>
  <c r="T78" i="4"/>
  <c r="P78" i="4"/>
  <c r="Q78" i="4" s="1"/>
  <c r="N78" i="4"/>
  <c r="AF77" i="4"/>
  <c r="AD77" i="4"/>
  <c r="AB77" i="4"/>
  <c r="Y77" i="4"/>
  <c r="T77" i="4"/>
  <c r="P77" i="4"/>
  <c r="N77" i="4"/>
  <c r="AF76" i="4"/>
  <c r="AD76" i="4"/>
  <c r="AB76" i="4"/>
  <c r="Y76" i="4"/>
  <c r="T76" i="4"/>
  <c r="P76" i="4"/>
  <c r="N76" i="4"/>
  <c r="AF75" i="4"/>
  <c r="AD75" i="4"/>
  <c r="AB75" i="4"/>
  <c r="Y75" i="4"/>
  <c r="T75" i="4"/>
  <c r="P75" i="4"/>
  <c r="Q75" i="4" s="1"/>
  <c r="N75" i="4"/>
  <c r="AF74" i="4"/>
  <c r="AD74" i="4"/>
  <c r="AB74" i="4"/>
  <c r="Y74" i="4"/>
  <c r="T74" i="4"/>
  <c r="P74" i="4"/>
  <c r="Q74" i="4" s="1"/>
  <c r="N74" i="4"/>
  <c r="AF73" i="4"/>
  <c r="AD73" i="4"/>
  <c r="AB73" i="4"/>
  <c r="Y73" i="4"/>
  <c r="T73" i="4"/>
  <c r="P73" i="4"/>
  <c r="Q73" i="4" s="1"/>
  <c r="N73" i="4"/>
  <c r="AF72" i="4"/>
  <c r="AD72" i="4"/>
  <c r="AB72" i="4"/>
  <c r="Y72" i="4"/>
  <c r="T72" i="4"/>
  <c r="P72" i="4"/>
  <c r="Q72" i="4" s="1"/>
  <c r="N72" i="4"/>
  <c r="AF71" i="4"/>
  <c r="AD71" i="4"/>
  <c r="AB71" i="4"/>
  <c r="Y71" i="4"/>
  <c r="T71" i="4"/>
  <c r="P71" i="4"/>
  <c r="Q71" i="4" s="1"/>
  <c r="N71" i="4"/>
  <c r="AF70" i="4"/>
  <c r="AD70" i="4"/>
  <c r="AB70" i="4"/>
  <c r="Y70" i="4"/>
  <c r="T70" i="4"/>
  <c r="P70" i="4"/>
  <c r="Q70" i="4" s="1"/>
  <c r="N70" i="4"/>
  <c r="AF69" i="4"/>
  <c r="AD69" i="4"/>
  <c r="AB69" i="4"/>
  <c r="Y69" i="4"/>
  <c r="T69" i="4"/>
  <c r="P69" i="4"/>
  <c r="N69" i="4"/>
  <c r="AF68" i="4"/>
  <c r="AD68" i="4"/>
  <c r="AB68" i="4"/>
  <c r="Y68" i="4"/>
  <c r="T68" i="4"/>
  <c r="Q68" i="4"/>
  <c r="P68" i="4"/>
  <c r="S68" i="4" s="1"/>
  <c r="N68" i="4"/>
  <c r="AF67" i="4"/>
  <c r="AD67" i="4"/>
  <c r="AB67" i="4"/>
  <c r="Y67" i="4"/>
  <c r="T67" i="4"/>
  <c r="Q67" i="4"/>
  <c r="P67" i="4"/>
  <c r="S67" i="4" s="1"/>
  <c r="N67" i="4"/>
  <c r="AF66" i="4"/>
  <c r="AD66" i="4"/>
  <c r="AB66" i="4"/>
  <c r="Y66" i="4"/>
  <c r="T66" i="4"/>
  <c r="Q66" i="4"/>
  <c r="P66" i="4"/>
  <c r="S66" i="4" s="1"/>
  <c r="N66" i="4"/>
  <c r="AF65" i="4"/>
  <c r="AD65" i="4"/>
  <c r="AB65" i="4"/>
  <c r="Y65" i="4"/>
  <c r="T65" i="4"/>
  <c r="Q65" i="4"/>
  <c r="P65" i="4"/>
  <c r="S65" i="4" s="1"/>
  <c r="N65" i="4"/>
  <c r="AF64" i="4"/>
  <c r="AD64" i="4"/>
  <c r="AB64" i="4"/>
  <c r="Y64" i="4"/>
  <c r="T64" i="4"/>
  <c r="Q64" i="4"/>
  <c r="P64" i="4"/>
  <c r="S64" i="4" s="1"/>
  <c r="N64" i="4"/>
  <c r="AF63" i="4"/>
  <c r="AD63" i="4"/>
  <c r="AB63" i="4"/>
  <c r="Y63" i="4"/>
  <c r="T63" i="4"/>
  <c r="P63" i="4"/>
  <c r="N63" i="4"/>
  <c r="AF62" i="4"/>
  <c r="AD62" i="4"/>
  <c r="AB62" i="4"/>
  <c r="Y62" i="4"/>
  <c r="T62" i="4"/>
  <c r="P62" i="4"/>
  <c r="AF61" i="4"/>
  <c r="AD61" i="4"/>
  <c r="AB61" i="4"/>
  <c r="Y61" i="4"/>
  <c r="T61" i="4"/>
  <c r="P61" i="4"/>
  <c r="Q61" i="4" s="1"/>
  <c r="N61" i="4"/>
  <c r="AF60" i="4"/>
  <c r="AD60" i="4"/>
  <c r="AB60" i="4"/>
  <c r="Y60" i="4"/>
  <c r="T60" i="4"/>
  <c r="P60" i="4"/>
  <c r="Q60" i="4" s="1"/>
  <c r="N60" i="4"/>
  <c r="AF59" i="4"/>
  <c r="AD59" i="4"/>
  <c r="AB59" i="4"/>
  <c r="Y59" i="4"/>
  <c r="T59" i="4"/>
  <c r="P59" i="4"/>
  <c r="Q59" i="4" s="1"/>
  <c r="N59" i="4"/>
  <c r="AF58" i="4"/>
  <c r="AD58" i="4"/>
  <c r="AB58" i="4"/>
  <c r="Y58" i="4"/>
  <c r="T58" i="4"/>
  <c r="P58" i="4"/>
  <c r="Q58" i="4" s="1"/>
  <c r="N58" i="4"/>
  <c r="AF57" i="4"/>
  <c r="AD57" i="4"/>
  <c r="AB57" i="4"/>
  <c r="Y57" i="4"/>
  <c r="T57" i="4"/>
  <c r="P57" i="4"/>
  <c r="Q57" i="4" s="1"/>
  <c r="N57" i="4"/>
  <c r="AF56" i="4"/>
  <c r="AD56" i="4"/>
  <c r="AB56" i="4"/>
  <c r="Y56" i="4"/>
  <c r="T56" i="4"/>
  <c r="P56" i="4"/>
  <c r="Q56" i="4" s="1"/>
  <c r="N56" i="4"/>
  <c r="AF55" i="4"/>
  <c r="AD55" i="4"/>
  <c r="AB55" i="4"/>
  <c r="Y55" i="4"/>
  <c r="T55" i="4"/>
  <c r="P55" i="4"/>
  <c r="Q55" i="4" s="1"/>
  <c r="N55" i="4"/>
  <c r="AF54" i="4"/>
  <c r="AD54" i="4"/>
  <c r="AB54" i="4"/>
  <c r="Y54" i="4"/>
  <c r="T54" i="4"/>
  <c r="P54" i="4"/>
  <c r="Q54" i="4" s="1"/>
  <c r="N54" i="4"/>
  <c r="AF53" i="4"/>
  <c r="AD53" i="4"/>
  <c r="AB53" i="4"/>
  <c r="Y53" i="4"/>
  <c r="T53" i="4"/>
  <c r="P53" i="4"/>
  <c r="Q53" i="4" s="1"/>
  <c r="N53" i="4"/>
  <c r="AF52" i="4"/>
  <c r="AD52" i="4"/>
  <c r="AB52" i="4"/>
  <c r="Y52" i="4"/>
  <c r="T52" i="4"/>
  <c r="P52" i="4"/>
  <c r="Q52" i="4" s="1"/>
  <c r="N52" i="4"/>
  <c r="AF51" i="4"/>
  <c r="AD51" i="4"/>
  <c r="AB51" i="4"/>
  <c r="Y51" i="4"/>
  <c r="T51" i="4"/>
  <c r="P51" i="4"/>
  <c r="Q51" i="4" s="1"/>
  <c r="N51" i="4"/>
  <c r="AF50" i="4"/>
  <c r="AD50" i="4"/>
  <c r="AB50" i="4"/>
  <c r="Y50" i="4"/>
  <c r="T50" i="4"/>
  <c r="P50" i="4"/>
  <c r="Q50" i="4" s="1"/>
  <c r="N50" i="4"/>
  <c r="AF49" i="4"/>
  <c r="AD49" i="4"/>
  <c r="AB49" i="4"/>
  <c r="Y49" i="4"/>
  <c r="T49" i="4"/>
  <c r="P49" i="4"/>
  <c r="N49" i="4"/>
  <c r="AF48" i="4"/>
  <c r="AD48" i="4"/>
  <c r="AB48" i="4"/>
  <c r="Y48" i="4"/>
  <c r="T48" i="4"/>
  <c r="Q48" i="4"/>
  <c r="P48" i="4"/>
  <c r="S48" i="4" s="1"/>
  <c r="N48" i="4"/>
  <c r="AF47" i="4"/>
  <c r="AD47" i="4"/>
  <c r="AB47" i="4"/>
  <c r="Y47" i="4"/>
  <c r="T47" i="4"/>
  <c r="Q47" i="4"/>
  <c r="P47" i="4"/>
  <c r="S47" i="4" s="1"/>
  <c r="N47" i="4"/>
  <c r="AF46" i="4"/>
  <c r="AD46" i="4"/>
  <c r="AB46" i="4"/>
  <c r="Y46" i="4"/>
  <c r="T46" i="4"/>
  <c r="P46" i="4"/>
  <c r="N46" i="4"/>
  <c r="AF45" i="4"/>
  <c r="AD45" i="4"/>
  <c r="AB45" i="4"/>
  <c r="Y45" i="4"/>
  <c r="T45" i="4"/>
  <c r="P45" i="4"/>
  <c r="Q45" i="4" s="1"/>
  <c r="N45" i="4"/>
  <c r="AF44" i="4"/>
  <c r="AD44" i="4"/>
  <c r="AB44" i="4"/>
  <c r="Y44" i="4"/>
  <c r="T44" i="4"/>
  <c r="P44" i="4"/>
  <c r="N44" i="4"/>
  <c r="AF43" i="4"/>
  <c r="AD43" i="4"/>
  <c r="AB43" i="4"/>
  <c r="Y43" i="4"/>
  <c r="T43" i="4"/>
  <c r="P43" i="4"/>
  <c r="S43" i="4" s="1"/>
  <c r="N43" i="4"/>
  <c r="AF42" i="4"/>
  <c r="AD42" i="4"/>
  <c r="AB42" i="4"/>
  <c r="Y42" i="4"/>
  <c r="T42" i="4"/>
  <c r="P42" i="4"/>
  <c r="S42" i="4" s="1"/>
  <c r="N42" i="4"/>
  <c r="AF41" i="4"/>
  <c r="AD41" i="4"/>
  <c r="AB41" i="4"/>
  <c r="Y41" i="4"/>
  <c r="T41" i="4"/>
  <c r="P41" i="4"/>
  <c r="N41" i="4"/>
  <c r="AF40" i="4"/>
  <c r="AD40" i="4"/>
  <c r="AB40" i="4"/>
  <c r="Y40" i="4"/>
  <c r="T40" i="4"/>
  <c r="P40" i="4"/>
  <c r="Q40" i="4" s="1"/>
  <c r="N40" i="4"/>
  <c r="AF39" i="4"/>
  <c r="AD39" i="4"/>
  <c r="AB39" i="4"/>
  <c r="Y39" i="4"/>
  <c r="T39" i="4"/>
  <c r="P39" i="4"/>
  <c r="N39" i="4"/>
  <c r="AF38" i="4"/>
  <c r="AD38" i="4"/>
  <c r="AB38" i="4"/>
  <c r="Y38" i="4"/>
  <c r="T38" i="4"/>
  <c r="Q38" i="4"/>
  <c r="P38" i="4"/>
  <c r="S38" i="4" s="1"/>
  <c r="N38" i="4"/>
  <c r="AF37" i="4"/>
  <c r="AD37" i="4"/>
  <c r="AB37" i="4"/>
  <c r="Y37" i="4"/>
  <c r="T37" i="4"/>
  <c r="Q37" i="4"/>
  <c r="P37" i="4"/>
  <c r="S37" i="4" s="1"/>
  <c r="N37" i="4"/>
  <c r="AF36" i="4"/>
  <c r="AD36" i="4"/>
  <c r="AB36" i="4"/>
  <c r="Y36" i="4"/>
  <c r="T36" i="4"/>
  <c r="Q36" i="4"/>
  <c r="P36" i="4"/>
  <c r="S36" i="4" s="1"/>
  <c r="N36" i="4"/>
  <c r="AF35" i="4"/>
  <c r="AD35" i="4"/>
  <c r="AB35" i="4"/>
  <c r="Y35" i="4"/>
  <c r="T35" i="4"/>
  <c r="Q35" i="4"/>
  <c r="P35" i="4"/>
  <c r="S35" i="4" s="1"/>
  <c r="N35" i="4"/>
  <c r="AF34" i="4"/>
  <c r="AD34" i="4"/>
  <c r="AB34" i="4"/>
  <c r="Y34" i="4"/>
  <c r="T34" i="4"/>
  <c r="Q34" i="4"/>
  <c r="P34" i="4"/>
  <c r="S34" i="4" s="1"/>
  <c r="N34" i="4"/>
  <c r="AF33" i="4"/>
  <c r="AD33" i="4"/>
  <c r="AB33" i="4"/>
  <c r="Y33" i="4"/>
  <c r="T33" i="4"/>
  <c r="Q33" i="4"/>
  <c r="P33" i="4"/>
  <c r="S33" i="4" s="1"/>
  <c r="N33" i="4"/>
  <c r="AF32" i="4"/>
  <c r="AD32" i="4"/>
  <c r="AB32" i="4"/>
  <c r="Y32" i="4"/>
  <c r="T32" i="4"/>
  <c r="Q32" i="4"/>
  <c r="P32" i="4"/>
  <c r="S32" i="4" s="1"/>
  <c r="N32" i="4"/>
  <c r="AF31" i="4"/>
  <c r="AD31" i="4"/>
  <c r="AB31" i="4"/>
  <c r="Y31" i="4"/>
  <c r="T31" i="4"/>
  <c r="P31" i="4"/>
  <c r="Q31" i="4" s="1"/>
  <c r="N31" i="4"/>
  <c r="AF30" i="4"/>
  <c r="AD30" i="4"/>
  <c r="AB30" i="4"/>
  <c r="Y30" i="4"/>
  <c r="T30" i="4"/>
  <c r="P30" i="4"/>
  <c r="AF29" i="4"/>
  <c r="AD29" i="4"/>
  <c r="AB29" i="4"/>
  <c r="Y29" i="4"/>
  <c r="T29" i="4"/>
  <c r="P29" i="4"/>
  <c r="Q29" i="4" s="1"/>
  <c r="N29" i="4"/>
  <c r="AF28" i="4"/>
  <c r="AD28" i="4"/>
  <c r="AB28" i="4"/>
  <c r="Y28" i="4"/>
  <c r="T28" i="4"/>
  <c r="P28" i="4"/>
  <c r="N28" i="4"/>
  <c r="AF27" i="4"/>
  <c r="AD27" i="4"/>
  <c r="AB27" i="4"/>
  <c r="Y27" i="4"/>
  <c r="T27" i="4"/>
  <c r="P27" i="4"/>
  <c r="S27" i="4" s="1"/>
  <c r="N27" i="4"/>
  <c r="AF26" i="4"/>
  <c r="AD26" i="4"/>
  <c r="AB26" i="4"/>
  <c r="Y26" i="4"/>
  <c r="T26" i="4"/>
  <c r="P26" i="4"/>
  <c r="S26" i="4" s="1"/>
  <c r="N26" i="4"/>
  <c r="AF25" i="4"/>
  <c r="AD25" i="4"/>
  <c r="AB25" i="4"/>
  <c r="Y25" i="4"/>
  <c r="T25" i="4"/>
  <c r="P25" i="4"/>
  <c r="S25" i="4" s="1"/>
  <c r="N25" i="4"/>
  <c r="AF24" i="4"/>
  <c r="AD24" i="4"/>
  <c r="AB24" i="4"/>
  <c r="Y24" i="4"/>
  <c r="T24" i="4"/>
  <c r="P24" i="4"/>
  <c r="S24" i="4" s="1"/>
  <c r="N24" i="4"/>
  <c r="AF23" i="4"/>
  <c r="AD23" i="4"/>
  <c r="AB23" i="4"/>
  <c r="Y23" i="4"/>
  <c r="T23" i="4"/>
  <c r="P23" i="4"/>
  <c r="N23" i="4"/>
  <c r="AF22" i="4"/>
  <c r="AD22" i="4"/>
  <c r="AB22" i="4"/>
  <c r="Y22" i="4"/>
  <c r="T22" i="4"/>
  <c r="P22" i="4"/>
  <c r="Q22" i="4" s="1"/>
  <c r="N22" i="4"/>
  <c r="AF21" i="4"/>
  <c r="AD21" i="4"/>
  <c r="AB21" i="4"/>
  <c r="Y21" i="4"/>
  <c r="T21" i="4"/>
  <c r="P21" i="4"/>
  <c r="Q21" i="4" s="1"/>
  <c r="N21" i="4"/>
  <c r="AF20" i="4"/>
  <c r="AD20" i="4"/>
  <c r="AB20" i="4"/>
  <c r="Y20" i="4"/>
  <c r="T20" i="4"/>
  <c r="P20" i="4"/>
  <c r="N20" i="4"/>
  <c r="AF19" i="4"/>
  <c r="AD19" i="4"/>
  <c r="AB19" i="4"/>
  <c r="Y19" i="4"/>
  <c r="T19" i="4"/>
  <c r="P19" i="4"/>
  <c r="S19" i="4" s="1"/>
  <c r="N19" i="4"/>
  <c r="AF18" i="4"/>
  <c r="AD18" i="4"/>
  <c r="AB18" i="4"/>
  <c r="Y18" i="4"/>
  <c r="T18" i="4"/>
  <c r="P18" i="4"/>
  <c r="S18" i="4" s="1"/>
  <c r="N18" i="4"/>
  <c r="AF17" i="4"/>
  <c r="AD17" i="4"/>
  <c r="AB17" i="4"/>
  <c r="Y17" i="4"/>
  <c r="T17" i="4"/>
  <c r="P17" i="4"/>
  <c r="S17" i="4" s="1"/>
  <c r="N17" i="4"/>
  <c r="AF16" i="4"/>
  <c r="AD16" i="4"/>
  <c r="AB16" i="4"/>
  <c r="Y16" i="4"/>
  <c r="T16" i="4"/>
  <c r="P16" i="4"/>
  <c r="S16" i="4" s="1"/>
  <c r="N16" i="4"/>
  <c r="AF15" i="4"/>
  <c r="AD15" i="4"/>
  <c r="AB15" i="4"/>
  <c r="Y15" i="4"/>
  <c r="T15" i="4"/>
  <c r="P15" i="4"/>
  <c r="S15" i="4" s="1"/>
  <c r="N15" i="4"/>
  <c r="AF14" i="4"/>
  <c r="AD14" i="4"/>
  <c r="AB14" i="4"/>
  <c r="Y14" i="4"/>
  <c r="T14" i="4"/>
  <c r="P14" i="4"/>
  <c r="AF13" i="4"/>
  <c r="AD13" i="4"/>
  <c r="AB13" i="4"/>
  <c r="Y13" i="4"/>
  <c r="T13" i="4"/>
  <c r="P13" i="4"/>
  <c r="Q13" i="4" s="1"/>
  <c r="N13" i="4"/>
  <c r="AF12" i="4"/>
  <c r="AD12" i="4"/>
  <c r="AB12" i="4"/>
  <c r="Y12" i="4"/>
  <c r="T12" i="4"/>
  <c r="P12" i="4"/>
  <c r="Q12" i="4" s="1"/>
  <c r="N12" i="4"/>
  <c r="AF11" i="4"/>
  <c r="AD11" i="4"/>
  <c r="AB11" i="4"/>
  <c r="Y11" i="4"/>
  <c r="T11" i="4"/>
  <c r="P11" i="4"/>
  <c r="Q11" i="4" s="1"/>
  <c r="N11" i="4"/>
  <c r="AF10" i="4"/>
  <c r="AD10" i="4"/>
  <c r="AB10" i="4"/>
  <c r="Y10" i="4"/>
  <c r="T10" i="4"/>
  <c r="P10" i="4"/>
  <c r="Q10" i="4" s="1"/>
  <c r="N10" i="4"/>
  <c r="AF9" i="4"/>
  <c r="AD9" i="4"/>
  <c r="AB9" i="4"/>
  <c r="Y9" i="4"/>
  <c r="T9" i="4"/>
  <c r="P9" i="4"/>
  <c r="Q9" i="4" s="1"/>
  <c r="N9" i="4"/>
  <c r="AF8" i="4"/>
  <c r="AD8" i="4"/>
  <c r="AB8" i="4"/>
  <c r="Y8" i="4"/>
  <c r="T8" i="4"/>
  <c r="P8" i="4"/>
  <c r="Q8" i="4" s="1"/>
  <c r="N8" i="4"/>
  <c r="AF7" i="4"/>
  <c r="AF103" i="4" s="1"/>
  <c r="AD7" i="4"/>
  <c r="AB7" i="4"/>
  <c r="AB103" i="4" s="1"/>
  <c r="Y7" i="4"/>
  <c r="T7" i="4"/>
  <c r="T103" i="4" s="1"/>
  <c r="P7" i="4"/>
  <c r="N7" i="4"/>
  <c r="B6" i="4"/>
  <c r="C6" i="4" s="1"/>
  <c r="D6" i="4" s="1"/>
  <c r="E6" i="4" s="1"/>
  <c r="F6" i="4" s="1"/>
  <c r="G6" i="4" s="1"/>
  <c r="H6" i="4" s="1"/>
  <c r="I6" i="4" s="1"/>
  <c r="J6" i="4" s="1"/>
  <c r="K6" i="4" s="1"/>
  <c r="AD6" i="10" l="1"/>
  <c r="AD5" i="10"/>
  <c r="P103" i="4"/>
  <c r="Y103" i="4"/>
  <c r="AD103" i="4"/>
  <c r="Q15" i="4"/>
  <c r="Q16" i="4"/>
  <c r="Q17" i="4"/>
  <c r="Q18" i="4"/>
  <c r="Q19" i="4"/>
  <c r="Q24" i="4"/>
  <c r="Q25" i="4"/>
  <c r="Q26" i="4"/>
  <c r="Q27" i="4"/>
  <c r="U32" i="4"/>
  <c r="U33" i="4"/>
  <c r="U34" i="4"/>
  <c r="U35" i="4"/>
  <c r="U36" i="4"/>
  <c r="U37" i="4"/>
  <c r="U38" i="4"/>
  <c r="Q42" i="4"/>
  <c r="Q43" i="4"/>
  <c r="U47" i="4"/>
  <c r="U48" i="4"/>
  <c r="U64" i="4"/>
  <c r="U65" i="4"/>
  <c r="U66" i="4"/>
  <c r="U67" i="4"/>
  <c r="U68" i="4"/>
  <c r="Q81" i="4"/>
  <c r="Q82" i="4"/>
  <c r="Q83" i="4"/>
  <c r="Q84" i="4"/>
  <c r="Q87" i="4"/>
  <c r="Q88" i="4"/>
  <c r="Q89" i="4"/>
  <c r="Q94" i="4"/>
  <c r="U100" i="4"/>
  <c r="U102" i="4"/>
  <c r="N103" i="4"/>
  <c r="U8" i="5"/>
  <c r="U9" i="5"/>
  <c r="U10" i="5"/>
  <c r="U11" i="5"/>
  <c r="U12" i="5"/>
  <c r="U22" i="5"/>
  <c r="U40" i="5"/>
  <c r="U45" i="5"/>
  <c r="U50" i="5"/>
  <c r="U51" i="5"/>
  <c r="U52" i="5"/>
  <c r="U53" i="5"/>
  <c r="U54" i="5"/>
  <c r="U55" i="5"/>
  <c r="U56" i="5"/>
  <c r="U57" i="5"/>
  <c r="U58" i="5"/>
  <c r="U59" i="5"/>
  <c r="U60" i="5"/>
  <c r="U61" i="5"/>
  <c r="Q70" i="5"/>
  <c r="Q71" i="5"/>
  <c r="Q72" i="5"/>
  <c r="Q73" i="5"/>
  <c r="Q74" i="5"/>
  <c r="Q75" i="5"/>
  <c r="Q78" i="5"/>
  <c r="U92" i="5"/>
  <c r="Q96" i="5"/>
  <c r="Q97" i="5"/>
  <c r="Q98" i="5"/>
  <c r="N103" i="5"/>
  <c r="S103" i="6"/>
  <c r="U103" i="4"/>
  <c r="U15" i="4"/>
  <c r="U16" i="4"/>
  <c r="U17" i="4"/>
  <c r="U18" i="4"/>
  <c r="U19" i="4"/>
  <c r="U24" i="4"/>
  <c r="U25" i="4"/>
  <c r="U26" i="4"/>
  <c r="U27" i="4"/>
  <c r="U42" i="4"/>
  <c r="U43" i="4"/>
  <c r="U81" i="4"/>
  <c r="U82" i="4"/>
  <c r="U83" i="4"/>
  <c r="U84" i="4"/>
  <c r="U87" i="4"/>
  <c r="U88" i="4"/>
  <c r="U89" i="4"/>
  <c r="U94" i="4"/>
  <c r="U70" i="5"/>
  <c r="U71" i="5"/>
  <c r="U72" i="5"/>
  <c r="U73" i="5"/>
  <c r="U74" i="5"/>
  <c r="U75" i="5"/>
  <c r="U78" i="5"/>
  <c r="U96" i="5"/>
  <c r="U97" i="5"/>
  <c r="U98" i="5"/>
  <c r="W6" i="9"/>
  <c r="X6" i="9" s="1"/>
  <c r="Y6" i="9" s="1"/>
  <c r="Z6" i="9" s="1"/>
  <c r="Y4" i="9"/>
  <c r="U5" i="8"/>
  <c r="U6" i="8"/>
  <c r="V6" i="8" s="1"/>
  <c r="S5" i="7"/>
  <c r="S6" i="7"/>
  <c r="T6" i="7" s="1"/>
  <c r="U103" i="6"/>
  <c r="Q6" i="6"/>
  <c r="R6" i="6" s="1"/>
  <c r="Q5" i="6"/>
  <c r="N4" i="5"/>
  <c r="L6" i="5"/>
  <c r="M6" i="5" s="1"/>
  <c r="N6" i="5" s="1"/>
  <c r="O6" i="5" s="1"/>
  <c r="P6" i="5" s="1"/>
  <c r="S103" i="5"/>
  <c r="Q103" i="5"/>
  <c r="S15" i="5"/>
  <c r="U15" i="5"/>
  <c r="S16" i="5"/>
  <c r="U16" i="5"/>
  <c r="S17" i="5"/>
  <c r="U17" i="5"/>
  <c r="S18" i="5"/>
  <c r="U18" i="5"/>
  <c r="S19" i="5"/>
  <c r="U19" i="5"/>
  <c r="S24" i="5"/>
  <c r="U24" i="5"/>
  <c r="S25" i="5"/>
  <c r="U25" i="5"/>
  <c r="S26" i="5"/>
  <c r="U26" i="5"/>
  <c r="S27" i="5"/>
  <c r="U27" i="5"/>
  <c r="U103" i="5"/>
  <c r="S31" i="5"/>
  <c r="U31" i="5"/>
  <c r="S33" i="5"/>
  <c r="U33" i="5"/>
  <c r="S35" i="5"/>
  <c r="U35" i="5"/>
  <c r="S37" i="5"/>
  <c r="U37" i="5"/>
  <c r="S42" i="5"/>
  <c r="U42" i="5"/>
  <c r="S47" i="5"/>
  <c r="U47" i="5"/>
  <c r="S48" i="5"/>
  <c r="U48" i="5"/>
  <c r="S64" i="5"/>
  <c r="U64" i="5"/>
  <c r="S65" i="5"/>
  <c r="U65" i="5"/>
  <c r="S66" i="5"/>
  <c r="U66" i="5"/>
  <c r="S67" i="5"/>
  <c r="U67" i="5"/>
  <c r="S68" i="5"/>
  <c r="U68" i="5"/>
  <c r="S81" i="5"/>
  <c r="U81" i="5"/>
  <c r="S82" i="5"/>
  <c r="U82" i="5"/>
  <c r="S83" i="5"/>
  <c r="U83" i="5"/>
  <c r="S84" i="5"/>
  <c r="U84" i="5"/>
  <c r="S87" i="5"/>
  <c r="U87" i="5"/>
  <c r="S88" i="5"/>
  <c r="U88" i="5"/>
  <c r="S89" i="5"/>
  <c r="U89" i="5"/>
  <c r="S94" i="5"/>
  <c r="U94" i="5"/>
  <c r="S100" i="5"/>
  <c r="U100" i="5"/>
  <c r="S102" i="5"/>
  <c r="U102" i="5"/>
  <c r="L6" i="4"/>
  <c r="M6" i="4" s="1"/>
  <c r="N6" i="4" s="1"/>
  <c r="O6" i="4" s="1"/>
  <c r="P6" i="4" s="1"/>
  <c r="N4" i="4"/>
  <c r="S8" i="4"/>
  <c r="U8" i="4"/>
  <c r="S9" i="4"/>
  <c r="U9" i="4"/>
  <c r="S10" i="4"/>
  <c r="U10" i="4"/>
  <c r="S11" i="4"/>
  <c r="U11" i="4"/>
  <c r="S12" i="4"/>
  <c r="U12" i="4"/>
  <c r="S13" i="4"/>
  <c r="S22" i="4"/>
  <c r="U22" i="4"/>
  <c r="S29" i="4"/>
  <c r="U29" i="4"/>
  <c r="S31" i="4"/>
  <c r="S103" i="4"/>
  <c r="Q103" i="4"/>
  <c r="U31" i="4"/>
  <c r="S40" i="4"/>
  <c r="U40" i="4"/>
  <c r="S45" i="4"/>
  <c r="U45" i="4"/>
  <c r="S50" i="4"/>
  <c r="U50" i="4"/>
  <c r="S51" i="4"/>
  <c r="U51" i="4"/>
  <c r="S52" i="4"/>
  <c r="U52" i="4"/>
  <c r="S53" i="4"/>
  <c r="U53" i="4"/>
  <c r="S54" i="4"/>
  <c r="U54" i="4"/>
  <c r="S55" i="4"/>
  <c r="U55" i="4"/>
  <c r="S56" i="4"/>
  <c r="U56" i="4"/>
  <c r="S57" i="4"/>
  <c r="U57" i="4"/>
  <c r="S58" i="4"/>
  <c r="U58" i="4"/>
  <c r="S59" i="4"/>
  <c r="U59" i="4"/>
  <c r="S60" i="4"/>
  <c r="U60" i="4"/>
  <c r="S61" i="4"/>
  <c r="U61" i="4"/>
  <c r="S70" i="4"/>
  <c r="U70" i="4"/>
  <c r="S71" i="4"/>
  <c r="U71" i="4"/>
  <c r="S72" i="4"/>
  <c r="U72" i="4"/>
  <c r="S73" i="4"/>
  <c r="U73" i="4"/>
  <c r="S74" i="4"/>
  <c r="U74" i="4"/>
  <c r="S75" i="4"/>
  <c r="U75" i="4"/>
  <c r="S78" i="4"/>
  <c r="U78" i="4"/>
  <c r="S92" i="4"/>
  <c r="U92" i="4"/>
  <c r="S96" i="4"/>
  <c r="U96" i="4"/>
  <c r="S97" i="4"/>
  <c r="U97" i="4"/>
  <c r="S98" i="4"/>
  <c r="U98" i="4"/>
  <c r="AA6" i="9" l="1"/>
  <c r="AA5" i="9"/>
  <c r="Y4" i="8"/>
  <c r="W6" i="8"/>
  <c r="X6" i="8" s="1"/>
  <c r="Y6" i="8" s="1"/>
  <c r="Z6" i="8" s="1"/>
  <c r="U6" i="7"/>
  <c r="V6" i="7" s="1"/>
  <c r="U5" i="7"/>
  <c r="S6" i="6"/>
  <c r="T6" i="6" s="1"/>
  <c r="S5" i="6"/>
  <c r="Q6" i="5"/>
  <c r="R6" i="5" s="1"/>
  <c r="Q5" i="5"/>
  <c r="Q5" i="4"/>
  <c r="Q6" i="4"/>
  <c r="R6" i="4" s="1"/>
  <c r="AF5" i="9" l="1"/>
  <c r="AB5" i="9"/>
  <c r="AB6" i="9"/>
  <c r="AC6" i="9" s="1"/>
  <c r="AA6" i="8"/>
  <c r="AA5" i="8"/>
  <c r="Y4" i="7"/>
  <c r="W6" i="7"/>
  <c r="X6" i="7" s="1"/>
  <c r="Y6" i="7" s="1"/>
  <c r="Z6" i="7" s="1"/>
  <c r="U6" i="6"/>
  <c r="V6" i="6" s="1"/>
  <c r="U5" i="6"/>
  <c r="S6" i="5"/>
  <c r="T6" i="5" s="1"/>
  <c r="S5" i="5"/>
  <c r="S5" i="4"/>
  <c r="S6" i="4"/>
  <c r="T6" i="4" s="1"/>
  <c r="AD5" i="9" l="1"/>
  <c r="AD6" i="9"/>
  <c r="AB6" i="8"/>
  <c r="AC6" i="8" s="1"/>
  <c r="AF5" i="8"/>
  <c r="AB5" i="8"/>
  <c r="AA6" i="7"/>
  <c r="AA5" i="7"/>
  <c r="W6" i="6"/>
  <c r="X6" i="6" s="1"/>
  <c r="Y6" i="6" s="1"/>
  <c r="Z6" i="6" s="1"/>
  <c r="Y4" i="6"/>
  <c r="U6" i="5"/>
  <c r="V6" i="5" s="1"/>
  <c r="U5" i="5"/>
  <c r="U5" i="4"/>
  <c r="U6" i="4"/>
  <c r="V6" i="4" s="1"/>
  <c r="AD6" i="8" l="1"/>
  <c r="AD5" i="8"/>
  <c r="AB6" i="7"/>
  <c r="AC6" i="7" s="1"/>
  <c r="AB5" i="7"/>
  <c r="AF5" i="7"/>
  <c r="AA6" i="6"/>
  <c r="AA5" i="6"/>
  <c r="W6" i="5"/>
  <c r="X6" i="5" s="1"/>
  <c r="Y6" i="5" s="1"/>
  <c r="Z6" i="5" s="1"/>
  <c r="Y4" i="4"/>
  <c r="W6" i="4"/>
  <c r="X6" i="4" s="1"/>
  <c r="Y6" i="4" s="1"/>
  <c r="Z6" i="4" s="1"/>
  <c r="AD6" i="7" l="1"/>
  <c r="AD5" i="7"/>
  <c r="AF5" i="6"/>
  <c r="AB5" i="6"/>
  <c r="AB6" i="6"/>
  <c r="AC6" i="6" s="1"/>
  <c r="AA6" i="5"/>
  <c r="AA5" i="5"/>
  <c r="AA6" i="4"/>
  <c r="AA5" i="4"/>
  <c r="AD6" i="6" l="1"/>
  <c r="AD5" i="6"/>
  <c r="AF5" i="5"/>
  <c r="AB5" i="5"/>
  <c r="AB6" i="5"/>
  <c r="AC6" i="5" s="1"/>
  <c r="AB6" i="4"/>
  <c r="AC6" i="4" s="1"/>
  <c r="AF5" i="4"/>
  <c r="AB5" i="4"/>
  <c r="AD6" i="5" l="1"/>
  <c r="AD5" i="5"/>
  <c r="AD6" i="4"/>
  <c r="AD5" i="4"/>
  <c r="AE103" i="3" l="1"/>
  <c r="AC103" i="3"/>
  <c r="AA103" i="3"/>
  <c r="Z103" i="3"/>
  <c r="X103" i="3"/>
  <c r="W103" i="3"/>
  <c r="V103" i="3"/>
  <c r="R103" i="3"/>
  <c r="O103" i="3"/>
  <c r="N103" i="3"/>
  <c r="AF102" i="3"/>
  <c r="AD102" i="3"/>
  <c r="AB102" i="3"/>
  <c r="Y102" i="3"/>
  <c r="T102" i="3"/>
  <c r="P102" i="3"/>
  <c r="S102" i="3" s="1"/>
  <c r="N102" i="3"/>
  <c r="AF101" i="3"/>
  <c r="AD101" i="3"/>
  <c r="AB101" i="3"/>
  <c r="Y101" i="3"/>
  <c r="T101" i="3"/>
  <c r="P101" i="3"/>
  <c r="Q101" i="3" s="1"/>
  <c r="N101" i="3"/>
  <c r="AF100" i="3"/>
  <c r="AD100" i="3"/>
  <c r="AB100" i="3"/>
  <c r="Y100" i="3"/>
  <c r="T100" i="3"/>
  <c r="P100" i="3"/>
  <c r="S100" i="3" s="1"/>
  <c r="N100" i="3"/>
  <c r="AF99" i="3"/>
  <c r="AD99" i="3"/>
  <c r="AB99" i="3"/>
  <c r="Y99" i="3"/>
  <c r="T99" i="3"/>
  <c r="P99" i="3"/>
  <c r="N99" i="3"/>
  <c r="AF98" i="3"/>
  <c r="AD98" i="3"/>
  <c r="AB98" i="3"/>
  <c r="Y98" i="3"/>
  <c r="T98" i="3"/>
  <c r="P98" i="3"/>
  <c r="Q98" i="3" s="1"/>
  <c r="N98" i="3"/>
  <c r="AF97" i="3"/>
  <c r="AD97" i="3"/>
  <c r="AB97" i="3"/>
  <c r="Y97" i="3"/>
  <c r="T97" i="3"/>
  <c r="P97" i="3"/>
  <c r="Q97" i="3" s="1"/>
  <c r="N97" i="3"/>
  <c r="AF96" i="3"/>
  <c r="AD96" i="3"/>
  <c r="AB96" i="3"/>
  <c r="Y96" i="3"/>
  <c r="T96" i="3"/>
  <c r="P96" i="3"/>
  <c r="Q96" i="3" s="1"/>
  <c r="N96" i="3"/>
  <c r="AF95" i="3"/>
  <c r="AD95" i="3"/>
  <c r="AB95" i="3"/>
  <c r="Y95" i="3"/>
  <c r="T95" i="3"/>
  <c r="P95" i="3"/>
  <c r="N95" i="3"/>
  <c r="AF94" i="3"/>
  <c r="AD94" i="3"/>
  <c r="AB94" i="3"/>
  <c r="Y94" i="3"/>
  <c r="T94" i="3"/>
  <c r="Q94" i="3"/>
  <c r="P94" i="3"/>
  <c r="S94" i="3" s="1"/>
  <c r="N94" i="3"/>
  <c r="AF93" i="3"/>
  <c r="AD93" i="3"/>
  <c r="AB93" i="3"/>
  <c r="Y93" i="3"/>
  <c r="T93" i="3"/>
  <c r="P93" i="3"/>
  <c r="N93" i="3"/>
  <c r="AF92" i="3"/>
  <c r="AD92" i="3"/>
  <c r="AB92" i="3"/>
  <c r="Y92" i="3"/>
  <c r="T92" i="3"/>
  <c r="P92" i="3"/>
  <c r="Q92" i="3" s="1"/>
  <c r="N92" i="3"/>
  <c r="AF91" i="3"/>
  <c r="AD91" i="3"/>
  <c r="AB91" i="3"/>
  <c r="Y91" i="3"/>
  <c r="T91" i="3"/>
  <c r="P91" i="3"/>
  <c r="Q91" i="3" s="1"/>
  <c r="N91" i="3"/>
  <c r="AF90" i="3"/>
  <c r="AD90" i="3"/>
  <c r="AB90" i="3"/>
  <c r="Y90" i="3"/>
  <c r="T90" i="3"/>
  <c r="P90" i="3"/>
  <c r="N90" i="3"/>
  <c r="AF89" i="3"/>
  <c r="AD89" i="3"/>
  <c r="AB89" i="3"/>
  <c r="Y89" i="3"/>
  <c r="T89" i="3"/>
  <c r="Q89" i="3"/>
  <c r="P89" i="3"/>
  <c r="S89" i="3" s="1"/>
  <c r="N89" i="3"/>
  <c r="AF88" i="3"/>
  <c r="AD88" i="3"/>
  <c r="AB88" i="3"/>
  <c r="Y88" i="3"/>
  <c r="T88" i="3"/>
  <c r="Q88" i="3"/>
  <c r="P88" i="3"/>
  <c r="S88" i="3" s="1"/>
  <c r="N88" i="3"/>
  <c r="AF87" i="3"/>
  <c r="AD87" i="3"/>
  <c r="AB87" i="3"/>
  <c r="Y87" i="3"/>
  <c r="T87" i="3"/>
  <c r="Q87" i="3"/>
  <c r="P87" i="3"/>
  <c r="S87" i="3" s="1"/>
  <c r="N87" i="3"/>
  <c r="AF86" i="3"/>
  <c r="AD86" i="3"/>
  <c r="AB86" i="3"/>
  <c r="Y86" i="3"/>
  <c r="T86" i="3"/>
  <c r="P86" i="3"/>
  <c r="N86" i="3"/>
  <c r="AF85" i="3"/>
  <c r="AD85" i="3"/>
  <c r="AB85" i="3"/>
  <c r="Y85" i="3"/>
  <c r="T85" i="3"/>
  <c r="P85" i="3"/>
  <c r="N85" i="3"/>
  <c r="AF84" i="3"/>
  <c r="AD84" i="3"/>
  <c r="AB84" i="3"/>
  <c r="Y84" i="3"/>
  <c r="T84" i="3"/>
  <c r="Q84" i="3"/>
  <c r="P84" i="3"/>
  <c r="S84" i="3" s="1"/>
  <c r="N84" i="3"/>
  <c r="AF83" i="3"/>
  <c r="AD83" i="3"/>
  <c r="AB83" i="3"/>
  <c r="Y83" i="3"/>
  <c r="T83" i="3"/>
  <c r="Q83" i="3"/>
  <c r="P83" i="3"/>
  <c r="S83" i="3" s="1"/>
  <c r="N83" i="3"/>
  <c r="AF82" i="3"/>
  <c r="AD82" i="3"/>
  <c r="AB82" i="3"/>
  <c r="Y82" i="3"/>
  <c r="T82" i="3"/>
  <c r="Q82" i="3"/>
  <c r="P82" i="3"/>
  <c r="S82" i="3" s="1"/>
  <c r="N82" i="3"/>
  <c r="AF81" i="3"/>
  <c r="AD81" i="3"/>
  <c r="AB81" i="3"/>
  <c r="Y81" i="3"/>
  <c r="T81" i="3"/>
  <c r="Q81" i="3"/>
  <c r="P81" i="3"/>
  <c r="S81" i="3" s="1"/>
  <c r="N81" i="3"/>
  <c r="AF80" i="3"/>
  <c r="AD80" i="3"/>
  <c r="AB80" i="3"/>
  <c r="Y80" i="3"/>
  <c r="T80" i="3"/>
  <c r="P80" i="3"/>
  <c r="N80" i="3"/>
  <c r="AF79" i="3"/>
  <c r="AD79" i="3"/>
  <c r="AB79" i="3"/>
  <c r="Y79" i="3"/>
  <c r="T79" i="3"/>
  <c r="P79" i="3"/>
  <c r="AF78" i="3"/>
  <c r="AD78" i="3"/>
  <c r="AB78" i="3"/>
  <c r="Y78" i="3"/>
  <c r="T78" i="3"/>
  <c r="P78" i="3"/>
  <c r="Q78" i="3" s="1"/>
  <c r="N78" i="3"/>
  <c r="AF77" i="3"/>
  <c r="AD77" i="3"/>
  <c r="AB77" i="3"/>
  <c r="Y77" i="3"/>
  <c r="T77" i="3"/>
  <c r="P77" i="3"/>
  <c r="N77" i="3"/>
  <c r="AF76" i="3"/>
  <c r="AD76" i="3"/>
  <c r="AB76" i="3"/>
  <c r="Y76" i="3"/>
  <c r="T76" i="3"/>
  <c r="P76" i="3"/>
  <c r="N76" i="3"/>
  <c r="AF75" i="3"/>
  <c r="AD75" i="3"/>
  <c r="AB75" i="3"/>
  <c r="Y75" i="3"/>
  <c r="T75" i="3"/>
  <c r="P75" i="3"/>
  <c r="Q75" i="3" s="1"/>
  <c r="N75" i="3"/>
  <c r="AF74" i="3"/>
  <c r="AD74" i="3"/>
  <c r="AB74" i="3"/>
  <c r="Y74" i="3"/>
  <c r="T74" i="3"/>
  <c r="P74" i="3"/>
  <c r="Q74" i="3" s="1"/>
  <c r="N74" i="3"/>
  <c r="AF73" i="3"/>
  <c r="AD73" i="3"/>
  <c r="AB73" i="3"/>
  <c r="Y73" i="3"/>
  <c r="T73" i="3"/>
  <c r="P73" i="3"/>
  <c r="Q73" i="3" s="1"/>
  <c r="N73" i="3"/>
  <c r="AF72" i="3"/>
  <c r="AD72" i="3"/>
  <c r="AB72" i="3"/>
  <c r="Y72" i="3"/>
  <c r="T72" i="3"/>
  <c r="P72" i="3"/>
  <c r="Q72" i="3" s="1"/>
  <c r="N72" i="3"/>
  <c r="AF71" i="3"/>
  <c r="AD71" i="3"/>
  <c r="AB71" i="3"/>
  <c r="Y71" i="3"/>
  <c r="T71" i="3"/>
  <c r="P71" i="3"/>
  <c r="Q71" i="3" s="1"/>
  <c r="N71" i="3"/>
  <c r="AF70" i="3"/>
  <c r="AD70" i="3"/>
  <c r="AB70" i="3"/>
  <c r="Y70" i="3"/>
  <c r="T70" i="3"/>
  <c r="P70" i="3"/>
  <c r="Q70" i="3" s="1"/>
  <c r="N70" i="3"/>
  <c r="AF69" i="3"/>
  <c r="AD69" i="3"/>
  <c r="AB69" i="3"/>
  <c r="Y69" i="3"/>
  <c r="T69" i="3"/>
  <c r="P69" i="3"/>
  <c r="N69" i="3"/>
  <c r="AF68" i="3"/>
  <c r="AD68" i="3"/>
  <c r="AB68" i="3"/>
  <c r="Y68" i="3"/>
  <c r="T68" i="3"/>
  <c r="P68" i="3"/>
  <c r="S68" i="3" s="1"/>
  <c r="N68" i="3"/>
  <c r="AF67" i="3"/>
  <c r="AD67" i="3"/>
  <c r="AB67" i="3"/>
  <c r="Y67" i="3"/>
  <c r="T67" i="3"/>
  <c r="P67" i="3"/>
  <c r="S67" i="3" s="1"/>
  <c r="N67" i="3"/>
  <c r="AF66" i="3"/>
  <c r="AD66" i="3"/>
  <c r="AB66" i="3"/>
  <c r="Y66" i="3"/>
  <c r="T66" i="3"/>
  <c r="P66" i="3"/>
  <c r="S66" i="3" s="1"/>
  <c r="N66" i="3"/>
  <c r="AF65" i="3"/>
  <c r="AD65" i="3"/>
  <c r="AB65" i="3"/>
  <c r="Y65" i="3"/>
  <c r="T65" i="3"/>
  <c r="P65" i="3"/>
  <c r="S65" i="3" s="1"/>
  <c r="N65" i="3"/>
  <c r="AF64" i="3"/>
  <c r="AD64" i="3"/>
  <c r="AB64" i="3"/>
  <c r="Y64" i="3"/>
  <c r="T64" i="3"/>
  <c r="P64" i="3"/>
  <c r="S64" i="3" s="1"/>
  <c r="N64" i="3"/>
  <c r="AF63" i="3"/>
  <c r="AD63" i="3"/>
  <c r="AB63" i="3"/>
  <c r="Y63" i="3"/>
  <c r="T63" i="3"/>
  <c r="P63" i="3"/>
  <c r="N63" i="3"/>
  <c r="AF62" i="3"/>
  <c r="AD62" i="3"/>
  <c r="AB62" i="3"/>
  <c r="Y62" i="3"/>
  <c r="T62" i="3"/>
  <c r="P62" i="3"/>
  <c r="AF61" i="3"/>
  <c r="AD61" i="3"/>
  <c r="AB61" i="3"/>
  <c r="Y61" i="3"/>
  <c r="T61" i="3"/>
  <c r="P61" i="3"/>
  <c r="Q61" i="3" s="1"/>
  <c r="N61" i="3"/>
  <c r="AF60" i="3"/>
  <c r="AD60" i="3"/>
  <c r="AB60" i="3"/>
  <c r="Y60" i="3"/>
  <c r="T60" i="3"/>
  <c r="P60" i="3"/>
  <c r="Q60" i="3" s="1"/>
  <c r="N60" i="3"/>
  <c r="AF59" i="3"/>
  <c r="AD59" i="3"/>
  <c r="AB59" i="3"/>
  <c r="Y59" i="3"/>
  <c r="T59" i="3"/>
  <c r="P59" i="3"/>
  <c r="Q59" i="3" s="1"/>
  <c r="N59" i="3"/>
  <c r="AF58" i="3"/>
  <c r="AD58" i="3"/>
  <c r="AB58" i="3"/>
  <c r="Y58" i="3"/>
  <c r="T58" i="3"/>
  <c r="P58" i="3"/>
  <c r="Q58" i="3" s="1"/>
  <c r="N58" i="3"/>
  <c r="AF57" i="3"/>
  <c r="AD57" i="3"/>
  <c r="AB57" i="3"/>
  <c r="Y57" i="3"/>
  <c r="T57" i="3"/>
  <c r="P57" i="3"/>
  <c r="Q57" i="3" s="1"/>
  <c r="N57" i="3"/>
  <c r="AF56" i="3"/>
  <c r="AD56" i="3"/>
  <c r="AB56" i="3"/>
  <c r="Y56" i="3"/>
  <c r="T56" i="3"/>
  <c r="P56" i="3"/>
  <c r="Q56" i="3" s="1"/>
  <c r="N56" i="3"/>
  <c r="AF55" i="3"/>
  <c r="AD55" i="3"/>
  <c r="AB55" i="3"/>
  <c r="Y55" i="3"/>
  <c r="T55" i="3"/>
  <c r="P55" i="3"/>
  <c r="Q55" i="3" s="1"/>
  <c r="N55" i="3"/>
  <c r="AF54" i="3"/>
  <c r="AD54" i="3"/>
  <c r="AB54" i="3"/>
  <c r="Y54" i="3"/>
  <c r="T54" i="3"/>
  <c r="P54" i="3"/>
  <c r="Q54" i="3" s="1"/>
  <c r="N54" i="3"/>
  <c r="AF53" i="3"/>
  <c r="AD53" i="3"/>
  <c r="AB53" i="3"/>
  <c r="Y53" i="3"/>
  <c r="T53" i="3"/>
  <c r="P53" i="3"/>
  <c r="Q53" i="3" s="1"/>
  <c r="N53" i="3"/>
  <c r="AF52" i="3"/>
  <c r="AD52" i="3"/>
  <c r="AB52" i="3"/>
  <c r="Y52" i="3"/>
  <c r="T52" i="3"/>
  <c r="P52" i="3"/>
  <c r="Q52" i="3" s="1"/>
  <c r="N52" i="3"/>
  <c r="AF51" i="3"/>
  <c r="AD51" i="3"/>
  <c r="AB51" i="3"/>
  <c r="Y51" i="3"/>
  <c r="T51" i="3"/>
  <c r="P51" i="3"/>
  <c r="Q51" i="3" s="1"/>
  <c r="N51" i="3"/>
  <c r="AF50" i="3"/>
  <c r="AD50" i="3"/>
  <c r="AB50" i="3"/>
  <c r="Y50" i="3"/>
  <c r="T50" i="3"/>
  <c r="P50" i="3"/>
  <c r="Q50" i="3" s="1"/>
  <c r="N50" i="3"/>
  <c r="AF49" i="3"/>
  <c r="AD49" i="3"/>
  <c r="AB49" i="3"/>
  <c r="Y49" i="3"/>
  <c r="T49" i="3"/>
  <c r="P49" i="3"/>
  <c r="N49" i="3"/>
  <c r="AF48" i="3"/>
  <c r="AD48" i="3"/>
  <c r="AB48" i="3"/>
  <c r="Y48" i="3"/>
  <c r="T48" i="3"/>
  <c r="P48" i="3"/>
  <c r="S48" i="3" s="1"/>
  <c r="N48" i="3"/>
  <c r="AF47" i="3"/>
  <c r="AD47" i="3"/>
  <c r="AB47" i="3"/>
  <c r="Y47" i="3"/>
  <c r="T47" i="3"/>
  <c r="P47" i="3"/>
  <c r="S47" i="3" s="1"/>
  <c r="N47" i="3"/>
  <c r="AF46" i="3"/>
  <c r="AD46" i="3"/>
  <c r="AB46" i="3"/>
  <c r="Y46" i="3"/>
  <c r="T46" i="3"/>
  <c r="P46" i="3"/>
  <c r="N46" i="3"/>
  <c r="AF45" i="3"/>
  <c r="AD45" i="3"/>
  <c r="AB45" i="3"/>
  <c r="Y45" i="3"/>
  <c r="T45" i="3"/>
  <c r="P45" i="3"/>
  <c r="Q45" i="3" s="1"/>
  <c r="N45" i="3"/>
  <c r="AF44" i="3"/>
  <c r="AD44" i="3"/>
  <c r="AB44" i="3"/>
  <c r="Y44" i="3"/>
  <c r="T44" i="3"/>
  <c r="P44" i="3"/>
  <c r="N44" i="3"/>
  <c r="AF43" i="3"/>
  <c r="AD43" i="3"/>
  <c r="AB43" i="3"/>
  <c r="Y43" i="3"/>
  <c r="T43" i="3"/>
  <c r="Q43" i="3"/>
  <c r="P43" i="3"/>
  <c r="S43" i="3" s="1"/>
  <c r="N43" i="3"/>
  <c r="AF42" i="3"/>
  <c r="AD42" i="3"/>
  <c r="AB42" i="3"/>
  <c r="Y42" i="3"/>
  <c r="T42" i="3"/>
  <c r="Q42" i="3"/>
  <c r="P42" i="3"/>
  <c r="S42" i="3" s="1"/>
  <c r="N42" i="3"/>
  <c r="AF41" i="3"/>
  <c r="AD41" i="3"/>
  <c r="AB41" i="3"/>
  <c r="Y41" i="3"/>
  <c r="T41" i="3"/>
  <c r="P41" i="3"/>
  <c r="N41" i="3"/>
  <c r="AF40" i="3"/>
  <c r="AD40" i="3"/>
  <c r="AB40" i="3"/>
  <c r="Y40" i="3"/>
  <c r="T40" i="3"/>
  <c r="P40" i="3"/>
  <c r="Q40" i="3" s="1"/>
  <c r="N40" i="3"/>
  <c r="AF39" i="3"/>
  <c r="AD39" i="3"/>
  <c r="AB39" i="3"/>
  <c r="Y39" i="3"/>
  <c r="T39" i="3"/>
  <c r="P39" i="3"/>
  <c r="N39" i="3"/>
  <c r="AF38" i="3"/>
  <c r="AD38" i="3"/>
  <c r="AB38" i="3"/>
  <c r="Y38" i="3"/>
  <c r="T38" i="3"/>
  <c r="P38" i="3"/>
  <c r="S38" i="3" s="1"/>
  <c r="N38" i="3"/>
  <c r="AF37" i="3"/>
  <c r="AD37" i="3"/>
  <c r="AB37" i="3"/>
  <c r="Y37" i="3"/>
  <c r="T37" i="3"/>
  <c r="P37" i="3"/>
  <c r="S37" i="3" s="1"/>
  <c r="N37" i="3"/>
  <c r="AF36" i="3"/>
  <c r="AD36" i="3"/>
  <c r="AB36" i="3"/>
  <c r="Y36" i="3"/>
  <c r="T36" i="3"/>
  <c r="P36" i="3"/>
  <c r="S36" i="3" s="1"/>
  <c r="N36" i="3"/>
  <c r="AF35" i="3"/>
  <c r="AD35" i="3"/>
  <c r="AB35" i="3"/>
  <c r="Y35" i="3"/>
  <c r="T35" i="3"/>
  <c r="P35" i="3"/>
  <c r="S35" i="3" s="1"/>
  <c r="N35" i="3"/>
  <c r="AF34" i="3"/>
  <c r="AD34" i="3"/>
  <c r="AB34" i="3"/>
  <c r="Y34" i="3"/>
  <c r="T34" i="3"/>
  <c r="P34" i="3"/>
  <c r="S34" i="3" s="1"/>
  <c r="N34" i="3"/>
  <c r="AF33" i="3"/>
  <c r="AD33" i="3"/>
  <c r="AB33" i="3"/>
  <c r="Y33" i="3"/>
  <c r="T33" i="3"/>
  <c r="P33" i="3"/>
  <c r="S33" i="3" s="1"/>
  <c r="N33" i="3"/>
  <c r="AF32" i="3"/>
  <c r="AD32" i="3"/>
  <c r="AB32" i="3"/>
  <c r="Y32" i="3"/>
  <c r="T32" i="3"/>
  <c r="P32" i="3"/>
  <c r="S32" i="3" s="1"/>
  <c r="N32" i="3"/>
  <c r="AF31" i="3"/>
  <c r="AD31" i="3"/>
  <c r="AB31" i="3"/>
  <c r="Y31" i="3"/>
  <c r="T31" i="3"/>
  <c r="P31" i="3"/>
  <c r="Q31" i="3" s="1"/>
  <c r="N31" i="3"/>
  <c r="AF30" i="3"/>
  <c r="AD30" i="3"/>
  <c r="AB30" i="3"/>
  <c r="Y30" i="3"/>
  <c r="T30" i="3"/>
  <c r="P30" i="3"/>
  <c r="AF29" i="3"/>
  <c r="AD29" i="3"/>
  <c r="AB29" i="3"/>
  <c r="Y29" i="3"/>
  <c r="T29" i="3"/>
  <c r="P29" i="3"/>
  <c r="Q29" i="3" s="1"/>
  <c r="N29" i="3"/>
  <c r="AF28" i="3"/>
  <c r="AD28" i="3"/>
  <c r="AB28" i="3"/>
  <c r="Y28" i="3"/>
  <c r="T28" i="3"/>
  <c r="P28" i="3"/>
  <c r="N28" i="3"/>
  <c r="AF27" i="3"/>
  <c r="AD27" i="3"/>
  <c r="AB27" i="3"/>
  <c r="Y27" i="3"/>
  <c r="T27" i="3"/>
  <c r="Q27" i="3"/>
  <c r="P27" i="3"/>
  <c r="S27" i="3" s="1"/>
  <c r="N27" i="3"/>
  <c r="AF26" i="3"/>
  <c r="AD26" i="3"/>
  <c r="AB26" i="3"/>
  <c r="Y26" i="3"/>
  <c r="T26" i="3"/>
  <c r="Q26" i="3"/>
  <c r="P26" i="3"/>
  <c r="S26" i="3" s="1"/>
  <c r="N26" i="3"/>
  <c r="AF25" i="3"/>
  <c r="AD25" i="3"/>
  <c r="AB25" i="3"/>
  <c r="Y25" i="3"/>
  <c r="T25" i="3"/>
  <c r="Q25" i="3"/>
  <c r="P25" i="3"/>
  <c r="S25" i="3" s="1"/>
  <c r="N25" i="3"/>
  <c r="AF24" i="3"/>
  <c r="AD24" i="3"/>
  <c r="AB24" i="3"/>
  <c r="Y24" i="3"/>
  <c r="T24" i="3"/>
  <c r="Q24" i="3"/>
  <c r="P24" i="3"/>
  <c r="S24" i="3" s="1"/>
  <c r="N24" i="3"/>
  <c r="AF23" i="3"/>
  <c r="AD23" i="3"/>
  <c r="AB23" i="3"/>
  <c r="Y23" i="3"/>
  <c r="T23" i="3"/>
  <c r="P23" i="3"/>
  <c r="N23" i="3"/>
  <c r="AF22" i="3"/>
  <c r="AD22" i="3"/>
  <c r="AB22" i="3"/>
  <c r="Y22" i="3"/>
  <c r="T22" i="3"/>
  <c r="P22" i="3"/>
  <c r="Q22" i="3" s="1"/>
  <c r="N22" i="3"/>
  <c r="AF21" i="3"/>
  <c r="AD21" i="3"/>
  <c r="AB21" i="3"/>
  <c r="Y21" i="3"/>
  <c r="T21" i="3"/>
  <c r="P21" i="3"/>
  <c r="Q21" i="3" s="1"/>
  <c r="N21" i="3"/>
  <c r="AF20" i="3"/>
  <c r="AD20" i="3"/>
  <c r="AB20" i="3"/>
  <c r="Y20" i="3"/>
  <c r="T20" i="3"/>
  <c r="P20" i="3"/>
  <c r="N20" i="3"/>
  <c r="AF19" i="3"/>
  <c r="AD19" i="3"/>
  <c r="AB19" i="3"/>
  <c r="Y19" i="3"/>
  <c r="T19" i="3"/>
  <c r="Q19" i="3"/>
  <c r="P19" i="3"/>
  <c r="S19" i="3" s="1"/>
  <c r="N19" i="3"/>
  <c r="AF18" i="3"/>
  <c r="AD18" i="3"/>
  <c r="AB18" i="3"/>
  <c r="Y18" i="3"/>
  <c r="T18" i="3"/>
  <c r="Q18" i="3"/>
  <c r="P18" i="3"/>
  <c r="S18" i="3" s="1"/>
  <c r="N18" i="3"/>
  <c r="AF17" i="3"/>
  <c r="AD17" i="3"/>
  <c r="AB17" i="3"/>
  <c r="Y17" i="3"/>
  <c r="T17" i="3"/>
  <c r="Q17" i="3"/>
  <c r="P17" i="3"/>
  <c r="S17" i="3" s="1"/>
  <c r="N17" i="3"/>
  <c r="AF16" i="3"/>
  <c r="AD16" i="3"/>
  <c r="AB16" i="3"/>
  <c r="Y16" i="3"/>
  <c r="T16" i="3"/>
  <c r="Q16" i="3"/>
  <c r="P16" i="3"/>
  <c r="S16" i="3" s="1"/>
  <c r="N16" i="3"/>
  <c r="AF15" i="3"/>
  <c r="AD15" i="3"/>
  <c r="AB15" i="3"/>
  <c r="Y15" i="3"/>
  <c r="T15" i="3"/>
  <c r="Q15" i="3"/>
  <c r="P15" i="3"/>
  <c r="S15" i="3" s="1"/>
  <c r="N15" i="3"/>
  <c r="AF14" i="3"/>
  <c r="AD14" i="3"/>
  <c r="AB14" i="3"/>
  <c r="Y14" i="3"/>
  <c r="T14" i="3"/>
  <c r="P14" i="3"/>
  <c r="AF13" i="3"/>
  <c r="AD13" i="3"/>
  <c r="AB13" i="3"/>
  <c r="Y13" i="3"/>
  <c r="T13" i="3"/>
  <c r="P13" i="3"/>
  <c r="Q13" i="3" s="1"/>
  <c r="N13" i="3"/>
  <c r="AF12" i="3"/>
  <c r="AD12" i="3"/>
  <c r="AB12" i="3"/>
  <c r="Y12" i="3"/>
  <c r="T12" i="3"/>
  <c r="P12" i="3"/>
  <c r="Q12" i="3" s="1"/>
  <c r="N12" i="3"/>
  <c r="AF11" i="3"/>
  <c r="AD11" i="3"/>
  <c r="AB11" i="3"/>
  <c r="Y11" i="3"/>
  <c r="T11" i="3"/>
  <c r="P11" i="3"/>
  <c r="Q11" i="3" s="1"/>
  <c r="N11" i="3"/>
  <c r="AF10" i="3"/>
  <c r="AD10" i="3"/>
  <c r="AB10" i="3"/>
  <c r="Y10" i="3"/>
  <c r="T10" i="3"/>
  <c r="P10" i="3"/>
  <c r="Q10" i="3" s="1"/>
  <c r="N10" i="3"/>
  <c r="AF9" i="3"/>
  <c r="AD9" i="3"/>
  <c r="AB9" i="3"/>
  <c r="Y9" i="3"/>
  <c r="T9" i="3"/>
  <c r="P9" i="3"/>
  <c r="Q9" i="3" s="1"/>
  <c r="N9" i="3"/>
  <c r="AF8" i="3"/>
  <c r="AD8" i="3"/>
  <c r="AB8" i="3"/>
  <c r="Y8" i="3"/>
  <c r="T8" i="3"/>
  <c r="P8" i="3"/>
  <c r="Q8" i="3" s="1"/>
  <c r="N8" i="3"/>
  <c r="AF7" i="3"/>
  <c r="AD7" i="3"/>
  <c r="AB7" i="3"/>
  <c r="Y7" i="3"/>
  <c r="T7" i="3"/>
  <c r="P7" i="3"/>
  <c r="N7" i="3"/>
  <c r="C6" i="3"/>
  <c r="D6" i="3" s="1"/>
  <c r="E6" i="3" s="1"/>
  <c r="F6" i="3" s="1"/>
  <c r="G6" i="3" s="1"/>
  <c r="H6" i="3" s="1"/>
  <c r="I6" i="3" s="1"/>
  <c r="J6" i="3" s="1"/>
  <c r="K6" i="3" s="1"/>
  <c r="B6" i="3"/>
  <c r="T103" i="3" l="1"/>
  <c r="AB103" i="3"/>
  <c r="AF103" i="3"/>
  <c r="U15" i="3"/>
  <c r="U16" i="3"/>
  <c r="U17" i="3"/>
  <c r="U18" i="3"/>
  <c r="U19" i="3"/>
  <c r="U24" i="3"/>
  <c r="U25" i="3"/>
  <c r="U26" i="3"/>
  <c r="U27" i="3"/>
  <c r="Q32" i="3"/>
  <c r="Q33" i="3"/>
  <c r="Q34" i="3"/>
  <c r="Q35" i="3"/>
  <c r="Q36" i="3"/>
  <c r="Q37" i="3"/>
  <c r="Q38" i="3"/>
  <c r="U42" i="3"/>
  <c r="U43" i="3"/>
  <c r="Q47" i="3"/>
  <c r="Q48" i="3"/>
  <c r="Q64" i="3"/>
  <c r="Q65" i="3"/>
  <c r="Q66" i="3"/>
  <c r="Q67" i="3"/>
  <c r="Q68" i="3"/>
  <c r="U81" i="3"/>
  <c r="U82" i="3"/>
  <c r="U83" i="3"/>
  <c r="U84" i="3"/>
  <c r="U87" i="3"/>
  <c r="U88" i="3"/>
  <c r="U89" i="3"/>
  <c r="U94" i="3"/>
  <c r="Q100" i="3"/>
  <c r="Q102" i="3"/>
  <c r="U32" i="3"/>
  <c r="U33" i="3"/>
  <c r="U34" i="3"/>
  <c r="U35" i="3"/>
  <c r="U36" i="3"/>
  <c r="U37" i="3"/>
  <c r="U38" i="3"/>
  <c r="U47" i="3"/>
  <c r="U48" i="3"/>
  <c r="U64" i="3"/>
  <c r="U65" i="3"/>
  <c r="U66" i="3"/>
  <c r="U67" i="3"/>
  <c r="U68" i="3"/>
  <c r="U100" i="3"/>
  <c r="U102" i="3"/>
  <c r="L6" i="3"/>
  <c r="M6" i="3" s="1"/>
  <c r="N6" i="3" s="1"/>
  <c r="O6" i="3" s="1"/>
  <c r="P6" i="3" s="1"/>
  <c r="N4" i="3"/>
  <c r="S8" i="3"/>
  <c r="U8" i="3"/>
  <c r="S9" i="3"/>
  <c r="U9" i="3"/>
  <c r="S10" i="3"/>
  <c r="U10" i="3"/>
  <c r="S11" i="3"/>
  <c r="U11" i="3"/>
  <c r="S12" i="3"/>
  <c r="U12" i="3"/>
  <c r="S13" i="3"/>
  <c r="S22" i="3"/>
  <c r="U22" i="3"/>
  <c r="S29" i="3"/>
  <c r="U29" i="3"/>
  <c r="S31" i="3"/>
  <c r="P103" i="3"/>
  <c r="Q103" i="3" s="1"/>
  <c r="Y103" i="3"/>
  <c r="AD103" i="3"/>
  <c r="U31" i="3"/>
  <c r="S40" i="3"/>
  <c r="U40" i="3"/>
  <c r="S45" i="3"/>
  <c r="U45" i="3"/>
  <c r="S50" i="3"/>
  <c r="U50" i="3"/>
  <c r="S51" i="3"/>
  <c r="U51" i="3"/>
  <c r="S52" i="3"/>
  <c r="U52" i="3"/>
  <c r="S53" i="3"/>
  <c r="U53" i="3"/>
  <c r="S54" i="3"/>
  <c r="U54" i="3"/>
  <c r="S55" i="3"/>
  <c r="U55" i="3"/>
  <c r="S56" i="3"/>
  <c r="U56" i="3"/>
  <c r="S57" i="3"/>
  <c r="U57" i="3"/>
  <c r="S58" i="3"/>
  <c r="U58" i="3"/>
  <c r="S59" i="3"/>
  <c r="U59" i="3"/>
  <c r="S60" i="3"/>
  <c r="U60" i="3"/>
  <c r="S61" i="3"/>
  <c r="U61" i="3"/>
  <c r="S70" i="3"/>
  <c r="U70" i="3"/>
  <c r="S71" i="3"/>
  <c r="U71" i="3"/>
  <c r="S72" i="3"/>
  <c r="U72" i="3"/>
  <c r="S73" i="3"/>
  <c r="U73" i="3"/>
  <c r="S74" i="3"/>
  <c r="U74" i="3"/>
  <c r="S75" i="3"/>
  <c r="U75" i="3"/>
  <c r="S78" i="3"/>
  <c r="U78" i="3"/>
  <c r="S92" i="3"/>
  <c r="U92" i="3"/>
  <c r="S96" i="3"/>
  <c r="U96" i="3"/>
  <c r="S97" i="3"/>
  <c r="U97" i="3"/>
  <c r="S98" i="3"/>
  <c r="U98" i="3"/>
  <c r="S103" i="3" l="1"/>
  <c r="U103" i="3"/>
  <c r="Q6" i="3"/>
  <c r="R6" i="3" s="1"/>
  <c r="Q5" i="3"/>
  <c r="AF46" i="1"/>
  <c r="AD46" i="1"/>
  <c r="AB46" i="1"/>
  <c r="Y46" i="1"/>
  <c r="T46" i="1"/>
  <c r="P46" i="1"/>
  <c r="N46" i="1"/>
  <c r="AF77" i="1"/>
  <c r="AD77" i="1"/>
  <c r="AB77" i="1"/>
  <c r="Y77" i="1"/>
  <c r="T77" i="1"/>
  <c r="P77" i="1"/>
  <c r="N77" i="1"/>
  <c r="AF90" i="1"/>
  <c r="AD90" i="1"/>
  <c r="AB90" i="1"/>
  <c r="Y90" i="1"/>
  <c r="T90" i="1"/>
  <c r="P90" i="1"/>
  <c r="N90" i="1"/>
  <c r="AF95" i="1"/>
  <c r="AD95" i="1"/>
  <c r="AB95" i="1"/>
  <c r="Y95" i="1"/>
  <c r="T95" i="1"/>
  <c r="P95" i="1"/>
  <c r="N95" i="1"/>
  <c r="AF99" i="1"/>
  <c r="AD99" i="1"/>
  <c r="AB99" i="1"/>
  <c r="Y99" i="1"/>
  <c r="T99" i="1"/>
  <c r="P99" i="1"/>
  <c r="N99" i="1"/>
  <c r="S5" i="3" l="1"/>
  <c r="S6" i="3"/>
  <c r="T6" i="3" s="1"/>
  <c r="B6" i="1"/>
  <c r="C6" i="1" s="1"/>
  <c r="D6" i="1" s="1"/>
  <c r="E6" i="1" s="1"/>
  <c r="F6" i="1" s="1"/>
  <c r="G6" i="1" s="1"/>
  <c r="H6" i="1" s="1"/>
  <c r="N7" i="1"/>
  <c r="P7" i="1"/>
  <c r="T7" i="1"/>
  <c r="Y7" i="1"/>
  <c r="AB7" i="1"/>
  <c r="AD7" i="1"/>
  <c r="AF7" i="1"/>
  <c r="N8" i="1"/>
  <c r="P8" i="1"/>
  <c r="Q8" i="1" s="1"/>
  <c r="T8" i="1"/>
  <c r="U8" i="1" s="1"/>
  <c r="Y8" i="1"/>
  <c r="AB8" i="1"/>
  <c r="AD8" i="1"/>
  <c r="AF8" i="1"/>
  <c r="N9" i="1"/>
  <c r="P9" i="1"/>
  <c r="Q9" i="1" s="1"/>
  <c r="T9" i="1"/>
  <c r="Y9" i="1"/>
  <c r="AB9" i="1"/>
  <c r="AD9" i="1"/>
  <c r="AF9" i="1"/>
  <c r="N10" i="1"/>
  <c r="P10" i="1"/>
  <c r="Q10" i="1" s="1"/>
  <c r="T10" i="1"/>
  <c r="U10" i="1" s="1"/>
  <c r="Y10" i="1"/>
  <c r="AB10" i="1"/>
  <c r="AD10" i="1"/>
  <c r="AF10" i="1"/>
  <c r="N11" i="1"/>
  <c r="P11" i="1"/>
  <c r="Q11" i="1" s="1"/>
  <c r="T11" i="1"/>
  <c r="Y11" i="1"/>
  <c r="AB11" i="1"/>
  <c r="AD11" i="1"/>
  <c r="AF11" i="1"/>
  <c r="N12" i="1"/>
  <c r="P12" i="1"/>
  <c r="Q12" i="1" s="1"/>
  <c r="T12" i="1"/>
  <c r="U12" i="1" s="1"/>
  <c r="Y12" i="1"/>
  <c r="AB12" i="1"/>
  <c r="AD12" i="1"/>
  <c r="AF12" i="1"/>
  <c r="N13" i="1"/>
  <c r="P13" i="1"/>
  <c r="Q13" i="1" s="1"/>
  <c r="T13" i="1"/>
  <c r="Y13" i="1"/>
  <c r="AB13" i="1"/>
  <c r="AD13" i="1"/>
  <c r="AF13" i="1"/>
  <c r="P14" i="1"/>
  <c r="T14" i="1"/>
  <c r="Y14" i="1"/>
  <c r="AB14" i="1"/>
  <c r="AD14" i="1"/>
  <c r="AF14" i="1"/>
  <c r="N15" i="1"/>
  <c r="P15" i="1"/>
  <c r="Q15" i="1" s="1"/>
  <c r="T15" i="1"/>
  <c r="Y15" i="1"/>
  <c r="AB15" i="1"/>
  <c r="AD15" i="1"/>
  <c r="AF15" i="1"/>
  <c r="N16" i="1"/>
  <c r="P16" i="1"/>
  <c r="Q16" i="1" s="1"/>
  <c r="T16" i="1"/>
  <c r="Y16" i="1"/>
  <c r="AB16" i="1"/>
  <c r="AD16" i="1"/>
  <c r="AF16" i="1"/>
  <c r="N17" i="1"/>
  <c r="P17" i="1"/>
  <c r="Q17" i="1" s="1"/>
  <c r="T17" i="1"/>
  <c r="Y17" i="1"/>
  <c r="AB17" i="1"/>
  <c r="AD17" i="1"/>
  <c r="AF17" i="1"/>
  <c r="N18" i="1"/>
  <c r="P18" i="1"/>
  <c r="Q18" i="1" s="1"/>
  <c r="T18" i="1"/>
  <c r="Y18" i="1"/>
  <c r="AB18" i="1"/>
  <c r="AD18" i="1"/>
  <c r="AF18" i="1"/>
  <c r="N19" i="1"/>
  <c r="P19" i="1"/>
  <c r="Q19" i="1" s="1"/>
  <c r="T19" i="1"/>
  <c r="Y19" i="1"/>
  <c r="AB19" i="1"/>
  <c r="AD19" i="1"/>
  <c r="AF19" i="1"/>
  <c r="N20" i="1"/>
  <c r="P20" i="1"/>
  <c r="T20" i="1"/>
  <c r="Y20" i="1"/>
  <c r="AB20" i="1"/>
  <c r="AD20" i="1"/>
  <c r="AF20" i="1"/>
  <c r="N21" i="1"/>
  <c r="P21" i="1"/>
  <c r="Q21" i="1" s="1"/>
  <c r="T21" i="1"/>
  <c r="Y21" i="1"/>
  <c r="AB21" i="1"/>
  <c r="AD21" i="1"/>
  <c r="AF21" i="1"/>
  <c r="N22" i="1"/>
  <c r="P22" i="1"/>
  <c r="Q22" i="1" s="1"/>
  <c r="T22" i="1"/>
  <c r="Y22" i="1"/>
  <c r="AB22" i="1"/>
  <c r="AD22" i="1"/>
  <c r="AF22" i="1"/>
  <c r="N23" i="1"/>
  <c r="P23" i="1"/>
  <c r="T23" i="1"/>
  <c r="Y23" i="1"/>
  <c r="AB23" i="1"/>
  <c r="AD23" i="1"/>
  <c r="AF23" i="1"/>
  <c r="N24" i="1"/>
  <c r="P24" i="1"/>
  <c r="Q24" i="1" s="1"/>
  <c r="T24" i="1"/>
  <c r="Y24" i="1"/>
  <c r="AB24" i="1"/>
  <c r="AD24" i="1"/>
  <c r="AF24" i="1"/>
  <c r="N25" i="1"/>
  <c r="P25" i="1"/>
  <c r="Q25" i="1" s="1"/>
  <c r="T25" i="1"/>
  <c r="Y25" i="1"/>
  <c r="AB25" i="1"/>
  <c r="AD25" i="1"/>
  <c r="AF25" i="1"/>
  <c r="N26" i="1"/>
  <c r="P26" i="1"/>
  <c r="Q26" i="1" s="1"/>
  <c r="T26" i="1"/>
  <c r="Y26" i="1"/>
  <c r="AB26" i="1"/>
  <c r="AD26" i="1"/>
  <c r="AF26" i="1"/>
  <c r="N27" i="1"/>
  <c r="P27" i="1"/>
  <c r="Q27" i="1" s="1"/>
  <c r="T27" i="1"/>
  <c r="Y27" i="1"/>
  <c r="AB27" i="1"/>
  <c r="AD27" i="1"/>
  <c r="AF27" i="1"/>
  <c r="N28" i="1"/>
  <c r="P28" i="1"/>
  <c r="T28" i="1"/>
  <c r="Y28" i="1"/>
  <c r="AB28" i="1"/>
  <c r="AD28" i="1"/>
  <c r="AF28" i="1"/>
  <c r="N29" i="1"/>
  <c r="P29" i="1"/>
  <c r="Q29" i="1" s="1"/>
  <c r="T29" i="1"/>
  <c r="Y29" i="1"/>
  <c r="AB29" i="1"/>
  <c r="AD29" i="1"/>
  <c r="AF29" i="1"/>
  <c r="P30" i="1"/>
  <c r="T30" i="1"/>
  <c r="Y30" i="1"/>
  <c r="AB30" i="1"/>
  <c r="AD30" i="1"/>
  <c r="AF30" i="1"/>
  <c r="N31" i="1"/>
  <c r="P31" i="1"/>
  <c r="Q31" i="1" s="1"/>
  <c r="T31" i="1"/>
  <c r="Y31" i="1"/>
  <c r="AB31" i="1"/>
  <c r="AD31" i="1"/>
  <c r="AF31" i="1"/>
  <c r="N32" i="1"/>
  <c r="P32" i="1"/>
  <c r="Q32" i="1" s="1"/>
  <c r="T32" i="1"/>
  <c r="Y32" i="1"/>
  <c r="AB32" i="1"/>
  <c r="AD32" i="1"/>
  <c r="AF32" i="1"/>
  <c r="N33" i="1"/>
  <c r="P33" i="1"/>
  <c r="Q33" i="1" s="1"/>
  <c r="T33" i="1"/>
  <c r="Y33" i="1"/>
  <c r="AB33" i="1"/>
  <c r="AD33" i="1"/>
  <c r="AF33" i="1"/>
  <c r="N34" i="1"/>
  <c r="P34" i="1"/>
  <c r="Q34" i="1" s="1"/>
  <c r="T34" i="1"/>
  <c r="Y34" i="1"/>
  <c r="AB34" i="1"/>
  <c r="AD34" i="1"/>
  <c r="AF34" i="1"/>
  <c r="N35" i="1"/>
  <c r="P35" i="1"/>
  <c r="Q35" i="1" s="1"/>
  <c r="T35" i="1"/>
  <c r="Y35" i="1"/>
  <c r="AB35" i="1"/>
  <c r="AD35" i="1"/>
  <c r="AF35" i="1"/>
  <c r="N36" i="1"/>
  <c r="P36" i="1"/>
  <c r="Q36" i="1" s="1"/>
  <c r="T36" i="1"/>
  <c r="Y36" i="1"/>
  <c r="AB36" i="1"/>
  <c r="AD36" i="1"/>
  <c r="AF36" i="1"/>
  <c r="N37" i="1"/>
  <c r="P37" i="1"/>
  <c r="Q37" i="1" s="1"/>
  <c r="T37" i="1"/>
  <c r="Y37" i="1"/>
  <c r="AB37" i="1"/>
  <c r="AD37" i="1"/>
  <c r="AF37" i="1"/>
  <c r="N38" i="1"/>
  <c r="P38" i="1"/>
  <c r="Q38" i="1" s="1"/>
  <c r="T38" i="1"/>
  <c r="Y38" i="1"/>
  <c r="AB38" i="1"/>
  <c r="AD38" i="1"/>
  <c r="AF38" i="1"/>
  <c r="N39" i="1"/>
  <c r="P39" i="1"/>
  <c r="T39" i="1"/>
  <c r="Y39" i="1"/>
  <c r="AB39" i="1"/>
  <c r="AD39" i="1"/>
  <c r="AF39" i="1"/>
  <c r="N40" i="1"/>
  <c r="P40" i="1"/>
  <c r="Q40" i="1" s="1"/>
  <c r="T40" i="1"/>
  <c r="Y40" i="1"/>
  <c r="AB40" i="1"/>
  <c r="AD40" i="1"/>
  <c r="AF40" i="1"/>
  <c r="N41" i="1"/>
  <c r="P41" i="1"/>
  <c r="T41" i="1"/>
  <c r="Y41" i="1"/>
  <c r="AB41" i="1"/>
  <c r="AD41" i="1"/>
  <c r="AF41" i="1"/>
  <c r="N42" i="1"/>
  <c r="P42" i="1"/>
  <c r="Q42" i="1" s="1"/>
  <c r="T42" i="1"/>
  <c r="Y42" i="1"/>
  <c r="AB42" i="1"/>
  <c r="AD42" i="1"/>
  <c r="AF42" i="1"/>
  <c r="N43" i="1"/>
  <c r="P43" i="1"/>
  <c r="Q43" i="1" s="1"/>
  <c r="T43" i="1"/>
  <c r="Y43" i="1"/>
  <c r="AB43" i="1"/>
  <c r="AD43" i="1"/>
  <c r="AF43" i="1"/>
  <c r="N44" i="1"/>
  <c r="P44" i="1"/>
  <c r="T44" i="1"/>
  <c r="Y44" i="1"/>
  <c r="AB44" i="1"/>
  <c r="AD44" i="1"/>
  <c r="AF44" i="1"/>
  <c r="N45" i="1"/>
  <c r="P45" i="1"/>
  <c r="Q45" i="1" s="1"/>
  <c r="T45" i="1"/>
  <c r="Y45" i="1"/>
  <c r="AB45" i="1"/>
  <c r="AD45" i="1"/>
  <c r="AF45" i="1"/>
  <c r="N47" i="1"/>
  <c r="P47" i="1"/>
  <c r="Q47" i="1" s="1"/>
  <c r="T47" i="1"/>
  <c r="Y47" i="1"/>
  <c r="AB47" i="1"/>
  <c r="AD47" i="1"/>
  <c r="AF47" i="1"/>
  <c r="N48" i="1"/>
  <c r="P48" i="1"/>
  <c r="Q48" i="1" s="1"/>
  <c r="T48" i="1"/>
  <c r="Y48" i="1"/>
  <c r="AB48" i="1"/>
  <c r="AD48" i="1"/>
  <c r="AF48" i="1"/>
  <c r="N49" i="1"/>
  <c r="P49" i="1"/>
  <c r="T49" i="1"/>
  <c r="Y49" i="1"/>
  <c r="AB49" i="1"/>
  <c r="AD49" i="1"/>
  <c r="AF49" i="1"/>
  <c r="N50" i="1"/>
  <c r="P50" i="1"/>
  <c r="Q50" i="1" s="1"/>
  <c r="T50" i="1"/>
  <c r="U50" i="1" s="1"/>
  <c r="Y50" i="1"/>
  <c r="AB50" i="1"/>
  <c r="AD50" i="1"/>
  <c r="AF50" i="1"/>
  <c r="N51" i="1"/>
  <c r="P51" i="1"/>
  <c r="Q51" i="1" s="1"/>
  <c r="T51" i="1"/>
  <c r="Y51" i="1"/>
  <c r="AB51" i="1"/>
  <c r="AD51" i="1"/>
  <c r="AF51" i="1"/>
  <c r="N52" i="1"/>
  <c r="P52" i="1"/>
  <c r="Q52" i="1" s="1"/>
  <c r="T52" i="1"/>
  <c r="U52" i="1" s="1"/>
  <c r="Y52" i="1"/>
  <c r="AB52" i="1"/>
  <c r="AD52" i="1"/>
  <c r="AF52" i="1"/>
  <c r="N53" i="1"/>
  <c r="P53" i="1"/>
  <c r="Q53" i="1" s="1"/>
  <c r="T53" i="1"/>
  <c r="Y53" i="1"/>
  <c r="AB53" i="1"/>
  <c r="AD53" i="1"/>
  <c r="AF53" i="1"/>
  <c r="N54" i="1"/>
  <c r="P54" i="1"/>
  <c r="Q54" i="1" s="1"/>
  <c r="T54" i="1"/>
  <c r="U54" i="1" s="1"/>
  <c r="Y54" i="1"/>
  <c r="AB54" i="1"/>
  <c r="AD54" i="1"/>
  <c r="AF54" i="1"/>
  <c r="N55" i="1"/>
  <c r="P55" i="1"/>
  <c r="Q55" i="1" s="1"/>
  <c r="T55" i="1"/>
  <c r="Y55" i="1"/>
  <c r="AB55" i="1"/>
  <c r="AD55" i="1"/>
  <c r="AF55" i="1"/>
  <c r="N56" i="1"/>
  <c r="P56" i="1"/>
  <c r="Q56" i="1" s="1"/>
  <c r="T56" i="1"/>
  <c r="U56" i="1" s="1"/>
  <c r="Y56" i="1"/>
  <c r="AB56" i="1"/>
  <c r="AD56" i="1"/>
  <c r="AF56" i="1"/>
  <c r="N57" i="1"/>
  <c r="P57" i="1"/>
  <c r="Q57" i="1" s="1"/>
  <c r="T57" i="1"/>
  <c r="Y57" i="1"/>
  <c r="AB57" i="1"/>
  <c r="AD57" i="1"/>
  <c r="AF57" i="1"/>
  <c r="N58" i="1"/>
  <c r="P58" i="1"/>
  <c r="Q58" i="1" s="1"/>
  <c r="T58" i="1"/>
  <c r="U58" i="1" s="1"/>
  <c r="Y58" i="1"/>
  <c r="AB58" i="1"/>
  <c r="AD58" i="1"/>
  <c r="AF58" i="1"/>
  <c r="N59" i="1"/>
  <c r="P59" i="1"/>
  <c r="Q59" i="1" s="1"/>
  <c r="T59" i="1"/>
  <c r="Y59" i="1"/>
  <c r="AB59" i="1"/>
  <c r="AD59" i="1"/>
  <c r="AF59" i="1"/>
  <c r="N60" i="1"/>
  <c r="P60" i="1"/>
  <c r="Q60" i="1" s="1"/>
  <c r="T60" i="1"/>
  <c r="U60" i="1" s="1"/>
  <c r="Y60" i="1"/>
  <c r="AB60" i="1"/>
  <c r="AD60" i="1"/>
  <c r="AF60" i="1"/>
  <c r="N61" i="1"/>
  <c r="P61" i="1"/>
  <c r="Q61" i="1" s="1"/>
  <c r="T61" i="1"/>
  <c r="Y61" i="1"/>
  <c r="AB61" i="1"/>
  <c r="AD61" i="1"/>
  <c r="AF61" i="1"/>
  <c r="P62" i="1"/>
  <c r="T62" i="1"/>
  <c r="Y62" i="1"/>
  <c r="AB62" i="1"/>
  <c r="AD62" i="1"/>
  <c r="AF62" i="1"/>
  <c r="N63" i="1"/>
  <c r="P63" i="1"/>
  <c r="T63" i="1"/>
  <c r="Y63" i="1"/>
  <c r="AB63" i="1"/>
  <c r="AD63" i="1"/>
  <c r="AF63" i="1"/>
  <c r="N64" i="1"/>
  <c r="P64" i="1"/>
  <c r="Q64" i="1" s="1"/>
  <c r="T64" i="1"/>
  <c r="Y64" i="1"/>
  <c r="AB64" i="1"/>
  <c r="AD64" i="1"/>
  <c r="AF64" i="1"/>
  <c r="N65" i="1"/>
  <c r="P65" i="1"/>
  <c r="Q65" i="1" s="1"/>
  <c r="T65" i="1"/>
  <c r="Y65" i="1"/>
  <c r="AB65" i="1"/>
  <c r="AD65" i="1"/>
  <c r="AF65" i="1"/>
  <c r="N66" i="1"/>
  <c r="P66" i="1"/>
  <c r="Q66" i="1" s="1"/>
  <c r="T66" i="1"/>
  <c r="Y66" i="1"/>
  <c r="AB66" i="1"/>
  <c r="AD66" i="1"/>
  <c r="AF66" i="1"/>
  <c r="N67" i="1"/>
  <c r="P67" i="1"/>
  <c r="Q67" i="1" s="1"/>
  <c r="S67" i="1"/>
  <c r="T67" i="1"/>
  <c r="Y67" i="1"/>
  <c r="AB67" i="1"/>
  <c r="AD67" i="1"/>
  <c r="AF67" i="1"/>
  <c r="N68" i="1"/>
  <c r="P68" i="1"/>
  <c r="Q68" i="1" s="1"/>
  <c r="T68" i="1"/>
  <c r="Y68" i="1"/>
  <c r="AB68" i="1"/>
  <c r="AD68" i="1"/>
  <c r="AF68" i="1"/>
  <c r="N69" i="1"/>
  <c r="P69" i="1"/>
  <c r="T69" i="1"/>
  <c r="Y69" i="1"/>
  <c r="AB69" i="1"/>
  <c r="AD69" i="1"/>
  <c r="AF69" i="1"/>
  <c r="N70" i="1"/>
  <c r="P70" i="1"/>
  <c r="Q70" i="1" s="1"/>
  <c r="T70" i="1"/>
  <c r="Y70" i="1"/>
  <c r="AB70" i="1"/>
  <c r="AD70" i="1"/>
  <c r="AF70" i="1"/>
  <c r="N71" i="1"/>
  <c r="P71" i="1"/>
  <c r="Q71" i="1" s="1"/>
  <c r="T71" i="1"/>
  <c r="Y71" i="1"/>
  <c r="AB71" i="1"/>
  <c r="AD71" i="1"/>
  <c r="AF71" i="1"/>
  <c r="N72" i="1"/>
  <c r="P72" i="1"/>
  <c r="Q72" i="1" s="1"/>
  <c r="T72" i="1"/>
  <c r="Y72" i="1"/>
  <c r="AB72" i="1"/>
  <c r="AD72" i="1"/>
  <c r="AF72" i="1"/>
  <c r="N73" i="1"/>
  <c r="P73" i="1"/>
  <c r="Q73" i="1" s="1"/>
  <c r="T73" i="1"/>
  <c r="Y73" i="1"/>
  <c r="AB73" i="1"/>
  <c r="AD73" i="1"/>
  <c r="AF73" i="1"/>
  <c r="N74" i="1"/>
  <c r="P74" i="1"/>
  <c r="Q74" i="1" s="1"/>
  <c r="T74" i="1"/>
  <c r="Y74" i="1"/>
  <c r="AB74" i="1"/>
  <c r="AD74" i="1"/>
  <c r="AF74" i="1"/>
  <c r="N75" i="1"/>
  <c r="P75" i="1"/>
  <c r="Q75" i="1" s="1"/>
  <c r="T75" i="1"/>
  <c r="Y75" i="1"/>
  <c r="AB75" i="1"/>
  <c r="AD75" i="1"/>
  <c r="AF75" i="1"/>
  <c r="N76" i="1"/>
  <c r="P76" i="1"/>
  <c r="T76" i="1"/>
  <c r="Y76" i="1"/>
  <c r="AB76" i="1"/>
  <c r="AD76" i="1"/>
  <c r="AF76" i="1"/>
  <c r="N78" i="1"/>
  <c r="P78" i="1"/>
  <c r="Q78" i="1" s="1"/>
  <c r="T78" i="1"/>
  <c r="Y78" i="1"/>
  <c r="AB78" i="1"/>
  <c r="AD78" i="1"/>
  <c r="AF78" i="1"/>
  <c r="P79" i="1"/>
  <c r="T79" i="1"/>
  <c r="Y79" i="1"/>
  <c r="AB79" i="1"/>
  <c r="AD79" i="1"/>
  <c r="AF79" i="1"/>
  <c r="N80" i="1"/>
  <c r="P80" i="1"/>
  <c r="T80" i="1"/>
  <c r="Y80" i="1"/>
  <c r="AB80" i="1"/>
  <c r="AD80" i="1"/>
  <c r="AF80" i="1"/>
  <c r="N81" i="1"/>
  <c r="P81" i="1"/>
  <c r="Q81" i="1" s="1"/>
  <c r="T81" i="1"/>
  <c r="Y81" i="1"/>
  <c r="AB81" i="1"/>
  <c r="AD81" i="1"/>
  <c r="AF81" i="1"/>
  <c r="N82" i="1"/>
  <c r="P82" i="1"/>
  <c r="Q82" i="1" s="1"/>
  <c r="T82" i="1"/>
  <c r="Y82" i="1"/>
  <c r="AB82" i="1"/>
  <c r="AD82" i="1"/>
  <c r="AF82" i="1"/>
  <c r="N83" i="1"/>
  <c r="P83" i="1"/>
  <c r="Q83" i="1" s="1"/>
  <c r="T83" i="1"/>
  <c r="Y83" i="1"/>
  <c r="AB83" i="1"/>
  <c r="AD83" i="1"/>
  <c r="AF83" i="1"/>
  <c r="N84" i="1"/>
  <c r="P84" i="1"/>
  <c r="Q84" i="1" s="1"/>
  <c r="T84" i="1"/>
  <c r="Y84" i="1"/>
  <c r="AB84" i="1"/>
  <c r="AD84" i="1"/>
  <c r="AF84" i="1"/>
  <c r="N85" i="1"/>
  <c r="P85" i="1"/>
  <c r="T85" i="1"/>
  <c r="Y85" i="1"/>
  <c r="AB85" i="1"/>
  <c r="AD85" i="1"/>
  <c r="AF85" i="1"/>
  <c r="N86" i="1"/>
  <c r="P86" i="1"/>
  <c r="T86" i="1"/>
  <c r="Y86" i="1"/>
  <c r="AB86" i="1"/>
  <c r="AD86" i="1"/>
  <c r="AF86" i="1"/>
  <c r="N87" i="1"/>
  <c r="P87" i="1"/>
  <c r="Q87" i="1" s="1"/>
  <c r="T87" i="1"/>
  <c r="Y87" i="1"/>
  <c r="AB87" i="1"/>
  <c r="AD87" i="1"/>
  <c r="AF87" i="1"/>
  <c r="N88" i="1"/>
  <c r="P88" i="1"/>
  <c r="Q88" i="1" s="1"/>
  <c r="T88" i="1"/>
  <c r="Y88" i="1"/>
  <c r="AB88" i="1"/>
  <c r="AD88" i="1"/>
  <c r="AF88" i="1"/>
  <c r="N89" i="1"/>
  <c r="P89" i="1"/>
  <c r="Q89" i="1" s="1"/>
  <c r="T89" i="1"/>
  <c r="Y89" i="1"/>
  <c r="AB89" i="1"/>
  <c r="AD89" i="1"/>
  <c r="AF89" i="1"/>
  <c r="N91" i="1"/>
  <c r="P91" i="1"/>
  <c r="Q91" i="1" s="1"/>
  <c r="T91" i="1"/>
  <c r="Y91" i="1"/>
  <c r="AB91" i="1"/>
  <c r="AD91" i="1"/>
  <c r="AF91" i="1"/>
  <c r="N92" i="1"/>
  <c r="P92" i="1"/>
  <c r="Q92" i="1" s="1"/>
  <c r="T92" i="1"/>
  <c r="Y92" i="1"/>
  <c r="AB92" i="1"/>
  <c r="AD92" i="1"/>
  <c r="AF92" i="1"/>
  <c r="N93" i="1"/>
  <c r="P93" i="1"/>
  <c r="T93" i="1"/>
  <c r="Y93" i="1"/>
  <c r="AB93" i="1"/>
  <c r="AD93" i="1"/>
  <c r="AF93" i="1"/>
  <c r="N94" i="1"/>
  <c r="P94" i="1"/>
  <c r="Q94" i="1" s="1"/>
  <c r="T94" i="1"/>
  <c r="Y94" i="1"/>
  <c r="AB94" i="1"/>
  <c r="AD94" i="1"/>
  <c r="AF94" i="1"/>
  <c r="N96" i="1"/>
  <c r="P96" i="1"/>
  <c r="Q96" i="1" s="1"/>
  <c r="T96" i="1"/>
  <c r="Y96" i="1"/>
  <c r="AB96" i="1"/>
  <c r="AD96" i="1"/>
  <c r="AF96" i="1"/>
  <c r="N97" i="1"/>
  <c r="P97" i="1"/>
  <c r="Q97" i="1" s="1"/>
  <c r="T97" i="1"/>
  <c r="Y97" i="1"/>
  <c r="AB97" i="1"/>
  <c r="AD97" i="1"/>
  <c r="AF97" i="1"/>
  <c r="N98" i="1"/>
  <c r="P98" i="1"/>
  <c r="Q98" i="1" s="1"/>
  <c r="T98" i="1"/>
  <c r="Y98" i="1"/>
  <c r="AB98" i="1"/>
  <c r="AD98" i="1"/>
  <c r="AF98" i="1"/>
  <c r="N100" i="1"/>
  <c r="P100" i="1"/>
  <c r="Q100" i="1" s="1"/>
  <c r="T100" i="1"/>
  <c r="Y100" i="1"/>
  <c r="AB100" i="1"/>
  <c r="AD100" i="1"/>
  <c r="AF100" i="1"/>
  <c r="N101" i="1"/>
  <c r="P101" i="1"/>
  <c r="Q101" i="1" s="1"/>
  <c r="T101" i="1"/>
  <c r="Y101" i="1"/>
  <c r="AB101" i="1"/>
  <c r="AD101" i="1"/>
  <c r="AF101" i="1"/>
  <c r="N102" i="1"/>
  <c r="P102" i="1"/>
  <c r="Q102" i="1" s="1"/>
  <c r="T102" i="1"/>
  <c r="Y102" i="1"/>
  <c r="AB102" i="1"/>
  <c r="AD102" i="1"/>
  <c r="AF102" i="1"/>
  <c r="O103" i="1"/>
  <c r="R103" i="1"/>
  <c r="T103" i="1"/>
  <c r="V103" i="1"/>
  <c r="W103" i="1"/>
  <c r="X103" i="1"/>
  <c r="Z103" i="1"/>
  <c r="AA103" i="1"/>
  <c r="AB103" i="1"/>
  <c r="AC103" i="1"/>
  <c r="AD103" i="1"/>
  <c r="AE103" i="1"/>
  <c r="AF103" i="1"/>
  <c r="P103" i="1" l="1"/>
  <c r="U103" i="1" s="1"/>
  <c r="S48" i="1"/>
  <c r="U43" i="1"/>
  <c r="U37" i="1"/>
  <c r="U35" i="1"/>
  <c r="U33" i="1"/>
  <c r="U31" i="1"/>
  <c r="U26" i="1"/>
  <c r="S10" i="1"/>
  <c r="I6" i="1"/>
  <c r="J6" i="1" s="1"/>
  <c r="K6" i="1" s="1"/>
  <c r="Y4" i="5"/>
  <c r="U6" i="3"/>
  <c r="V6" i="3" s="1"/>
  <c r="U5" i="3"/>
  <c r="N103" i="1"/>
  <c r="S8" i="1"/>
  <c r="S78" i="1"/>
  <c r="U75" i="1"/>
  <c r="U73" i="1"/>
  <c r="U71" i="1"/>
  <c r="U67" i="1"/>
  <c r="U65" i="1"/>
  <c r="S60" i="1"/>
  <c r="S58" i="1"/>
  <c r="S56" i="1"/>
  <c r="S54" i="1"/>
  <c r="S52" i="1"/>
  <c r="S50" i="1"/>
  <c r="U48" i="1"/>
  <c r="S47" i="1"/>
  <c r="S26" i="1"/>
  <c r="S25" i="1"/>
  <c r="S24" i="1"/>
  <c r="U22" i="1"/>
  <c r="U18" i="1"/>
  <c r="S12" i="1"/>
  <c r="S45" i="1"/>
  <c r="Q103" i="1"/>
  <c r="S97" i="1"/>
  <c r="U83" i="1"/>
  <c r="S103" i="1"/>
  <c r="U88" i="1"/>
  <c r="U84" i="1"/>
  <c r="S83" i="1"/>
  <c r="U81" i="1"/>
  <c r="S16" i="1"/>
  <c r="S100" i="1"/>
  <c r="U97" i="1"/>
  <c r="S96" i="1"/>
  <c r="S94" i="1"/>
  <c r="U92" i="1"/>
  <c r="U89" i="1"/>
  <c r="U87" i="1"/>
  <c r="U82" i="1"/>
  <c r="S81" i="1"/>
  <c r="U74" i="1"/>
  <c r="U72" i="1"/>
  <c r="U70" i="1"/>
  <c r="S65" i="1"/>
  <c r="S64" i="1"/>
  <c r="U42" i="1"/>
  <c r="U38" i="1"/>
  <c r="U36" i="1"/>
  <c r="U34" i="1"/>
  <c r="U32" i="1"/>
  <c r="U29" i="1"/>
  <c r="S18" i="1"/>
  <c r="U16" i="1"/>
  <c r="S15" i="1"/>
  <c r="U11" i="1"/>
  <c r="U61" i="1"/>
  <c r="U59" i="1"/>
  <c r="U57" i="1"/>
  <c r="U55" i="1"/>
  <c r="U53" i="1"/>
  <c r="U51" i="1"/>
  <c r="U45" i="1"/>
  <c r="S43" i="1"/>
  <c r="S37" i="1"/>
  <c r="S35" i="1"/>
  <c r="S33" i="1"/>
  <c r="S31" i="1"/>
  <c r="S27" i="1"/>
  <c r="U24" i="1"/>
  <c r="S22" i="1"/>
  <c r="S19" i="1"/>
  <c r="Y103" i="1"/>
  <c r="S102" i="1"/>
  <c r="U100" i="1"/>
  <c r="S98" i="1"/>
  <c r="U94" i="1"/>
  <c r="S92" i="1"/>
  <c r="S89" i="1"/>
  <c r="S87" i="1"/>
  <c r="U78" i="1"/>
  <c r="S75" i="1"/>
  <c r="S73" i="1"/>
  <c r="S71" i="1"/>
  <c r="S68" i="1"/>
  <c r="S17" i="1"/>
  <c r="U9" i="1"/>
  <c r="S66" i="1"/>
  <c r="S40" i="1"/>
  <c r="U102" i="1"/>
  <c r="U98" i="1"/>
  <c r="U96" i="1"/>
  <c r="S88" i="1"/>
  <c r="S84" i="1"/>
  <c r="S82" i="1"/>
  <c r="S74" i="1"/>
  <c r="S72" i="1"/>
  <c r="S70" i="1"/>
  <c r="U68" i="1"/>
  <c r="U66" i="1"/>
  <c r="U64" i="1"/>
  <c r="S61" i="1"/>
  <c r="S59" i="1"/>
  <c r="S57" i="1"/>
  <c r="S55" i="1"/>
  <c r="S53" i="1"/>
  <c r="S51" i="1"/>
  <c r="U47" i="1"/>
  <c r="S42" i="1"/>
  <c r="U40" i="1"/>
  <c r="S38" i="1"/>
  <c r="S36" i="1"/>
  <c r="S34" i="1"/>
  <c r="S32" i="1"/>
  <c r="S29" i="1"/>
  <c r="U27" i="1"/>
  <c r="U25" i="1"/>
  <c r="U19" i="1"/>
  <c r="U17" i="1"/>
  <c r="U15" i="1"/>
  <c r="S13" i="1"/>
  <c r="S11" i="1"/>
  <c r="S9" i="1"/>
  <c r="N4" i="1"/>
  <c r="L6" i="1"/>
  <c r="M6" i="1" s="1"/>
  <c r="N6" i="1" s="1"/>
  <c r="O6" i="1" s="1"/>
  <c r="P6" i="1" s="1"/>
  <c r="Y4" i="3" l="1"/>
  <c r="W6" i="3"/>
  <c r="X6" i="3" s="1"/>
  <c r="Y6" i="3" s="1"/>
  <c r="Z6" i="3" s="1"/>
  <c r="Q5" i="1"/>
  <c r="Q6" i="1"/>
  <c r="R6" i="1" s="1"/>
  <c r="AA6" i="3" l="1"/>
  <c r="AA5" i="3"/>
  <c r="S6" i="1"/>
  <c r="T6" i="1" s="1"/>
  <c r="S5" i="1"/>
  <c r="AB6" i="3" l="1"/>
  <c r="AC6" i="3" s="1"/>
  <c r="AF5" i="3"/>
  <c r="AB5" i="3"/>
  <c r="U5" i="1"/>
  <c r="U6" i="1"/>
  <c r="V6" i="1" s="1"/>
  <c r="AD6" i="3" l="1"/>
  <c r="AD5" i="3"/>
  <c r="W6" i="1"/>
  <c r="X6" i="1" s="1"/>
  <c r="Y6" i="1" s="1"/>
  <c r="Z6" i="1" s="1"/>
  <c r="Y4" i="1"/>
  <c r="AA6" i="1" l="1"/>
  <c r="AA5" i="1"/>
  <c r="AB5" i="1" l="1"/>
  <c r="AF5" i="1"/>
  <c r="AB6" i="1"/>
  <c r="AC6" i="1" s="1"/>
  <c r="AD5" i="1" l="1"/>
  <c r="AD6" i="1"/>
</calcChain>
</file>

<file path=xl/sharedStrings.xml><?xml version="1.0" encoding="utf-8"?>
<sst xmlns="http://schemas.openxmlformats.org/spreadsheetml/2006/main" count="21353" uniqueCount="289">
  <si>
    <t>Реквізити контракту (договору)</t>
  </si>
  <si>
    <t>ПІБ адвоката</t>
  </si>
  <si>
    <t>фактичні видатки (зареєстровані та взяті на облік у ДКСУ)</t>
  </si>
  <si>
    <t>№ з/п</t>
  </si>
  <si>
    <t>Район, місто обласного значення, де знаходиться робоче місце адвоката      (за ЄРАУ)</t>
  </si>
  <si>
    <t>у т.ч. для захисту особи, затриманої за підозрою у вчиненні злочину та/або до якої застосовано  запобіжний захід у вигляді тримання під вартою</t>
  </si>
  <si>
    <t>у т.ч. для здійснення захисту за призначенням</t>
  </si>
  <si>
    <t>касові видатки (виплачені)</t>
  </si>
  <si>
    <t>сума, грн.</t>
  </si>
  <si>
    <t>кількість</t>
  </si>
  <si>
    <t>загальна кількість</t>
  </si>
  <si>
    <t>Доручення, видані адвокату протягом попереднього бюджетного періоду</t>
  </si>
  <si>
    <t>Протягом попереднього бюджетного періоду</t>
  </si>
  <si>
    <t>Протягом поточного бюджетного періоду</t>
  </si>
  <si>
    <t xml:space="preserve">фактичні видатки (зареєстровані та взяті на облік у ДКСУ) </t>
  </si>
  <si>
    <t xml:space="preserve">касові видатки (виплачені) </t>
  </si>
  <si>
    <t xml:space="preserve">кредиторська заборгованість </t>
  </si>
  <si>
    <t>Доручення, видані адвокату протягом попереднього бюджетного періоду, за якими центром прийнято акти</t>
  </si>
  <si>
    <t>Видатки та зобов’язання за прийнятими центром актами про виконання доручень, виданих адвокату протягом попереднього бюджетного періоду</t>
  </si>
  <si>
    <t>сума, що підлягає оплаті за прийнятими актами, грн.</t>
  </si>
  <si>
    <t>Загальна сума за контрактом адвоката</t>
  </si>
  <si>
    <t>Організаційна форма адвокатської діяльності (індивідуально, адвокатське бюро, адвокатське об’єднання)</t>
  </si>
  <si>
    <t>Назва адвокатського бюро чи адвокатського об’єднання</t>
  </si>
  <si>
    <t>кількість доручень, термін дії яких закінчено/які скасовано</t>
  </si>
  <si>
    <t>кількість актів, прийнятих центром</t>
  </si>
  <si>
    <t>Всього:</t>
  </si>
  <si>
    <t>Видатки та зобов’язання за прийнятими центром актами про виконання доручень, виданих адвокату протягом поточного бюджетного періоду 2014</t>
  </si>
  <si>
    <t>Амельченко Ніна Олександрівна</t>
  </si>
  <si>
    <t>Анатоленко Євгеній Юрійович</t>
  </si>
  <si>
    <t>Андросов Сергій Володимирович</t>
  </si>
  <si>
    <t>Баженов Дмитро Вікторович</t>
  </si>
  <si>
    <t>Балабан Валентин Петрович</t>
  </si>
  <si>
    <t>Балабан Оксана Іванівна</t>
  </si>
  <si>
    <t>Басараб Володимир Васильович</t>
  </si>
  <si>
    <t>Басаргіна Ганна Сергіївна</t>
  </si>
  <si>
    <t>Башук Віра Феодосіївна</t>
  </si>
  <si>
    <t>Безушко Сергій Вікторович</t>
  </si>
  <si>
    <t>Бережнова Ілона Валеріївна</t>
  </si>
  <si>
    <t>Бороденко Роксолана Василівна</t>
  </si>
  <si>
    <t>Бугаєнко Дмитро Борисович</t>
  </si>
  <si>
    <t>Вакуліч Катерина Іванівна</t>
  </si>
  <si>
    <t>Валешинська Оксана Сергіївна</t>
  </si>
  <si>
    <t>Валюшок Ігор Георгійович</t>
  </si>
  <si>
    <t>Веретельник Володимир Васильович</t>
  </si>
  <si>
    <t>Вишневський Анатолій Васильович</t>
  </si>
  <si>
    <t>Вороненко Тамара Миколаївна</t>
  </si>
  <si>
    <t>Восковенко Вадим Миколайович</t>
  </si>
  <si>
    <t>Габун Анжела Леонідівна</t>
  </si>
  <si>
    <t>Гадюков Роман Миколайович</t>
  </si>
  <si>
    <t>Галагуза Анна Володимирівна</t>
  </si>
  <si>
    <t>Гладун Дар'я Володимирівна</t>
  </si>
  <si>
    <t>Горбенко Юрій Миколайович</t>
  </si>
  <si>
    <t>Гордейчук Микола Олександрович</t>
  </si>
  <si>
    <t>Гордейчук Юлія Олександрівна</t>
  </si>
  <si>
    <t>Давиденко Євгеній Сергійович</t>
  </si>
  <si>
    <t>Данилюк Валерій Васильович</t>
  </si>
  <si>
    <t>Деміда Володимир Володимирович</t>
  </si>
  <si>
    <t>Дорошенко Микола Васильович</t>
  </si>
  <si>
    <t>Дулдієр Олександр Анатолійович</t>
  </si>
  <si>
    <t>Естеркін Олександр Михайлович</t>
  </si>
  <si>
    <t>Жосан Вікторія Михайлівна</t>
  </si>
  <si>
    <t>Завадська Лариса Миколаївна</t>
  </si>
  <si>
    <t>Завгородній Євген Георгійович</t>
  </si>
  <si>
    <t>Івкін Олександр Миколайович</t>
  </si>
  <si>
    <t>Казарян Ірина Сергіївна</t>
  </si>
  <si>
    <t>Канівець Руслан Володимирович</t>
  </si>
  <si>
    <t>Капінос Іван Іванович</t>
  </si>
  <si>
    <t>Кащенко Станіслав Олексійович</t>
  </si>
  <si>
    <t>Керімов Володимир Гейдарович</t>
  </si>
  <si>
    <t>Кесельман Майя Петрівна</t>
  </si>
  <si>
    <t>Клименко Юрій Миколайович</t>
  </si>
  <si>
    <t>Клис Анатолій Іванович</t>
  </si>
  <si>
    <t>Клис Андрій Анатолійович</t>
  </si>
  <si>
    <t>Корець Сергій Валерійович</t>
  </si>
  <si>
    <t>Коробкова Олена Олександрівна</t>
  </si>
  <si>
    <t>Крупка Юрій Миколайович</t>
  </si>
  <si>
    <t>Куліков Іван Володимирович</t>
  </si>
  <si>
    <t>Курганов Олег Юрійович</t>
  </si>
  <si>
    <t>Кутовий Борис Борисович</t>
  </si>
  <si>
    <t>Кутовий Борис Макарович</t>
  </si>
  <si>
    <t>Куценко Юрій Олександрович</t>
  </si>
  <si>
    <t>Кучера Владислав Людвикович</t>
  </si>
  <si>
    <t>Ляшенко Микола Дмитрович</t>
  </si>
  <si>
    <t>Мантуленко Олена Володимирівна</t>
  </si>
  <si>
    <t>Матвєєв Вадим Валерійович</t>
  </si>
  <si>
    <t>Матвієнко Вікторія Василівна</t>
  </si>
  <si>
    <t xml:space="preserve">Матвієнко Олег Михайлович </t>
  </si>
  <si>
    <t>Молчанов Олександр Гаврилович</t>
  </si>
  <si>
    <t>Нестер Сергій Васильович</t>
  </si>
  <si>
    <t>Павловський Віталій Ігорович</t>
  </si>
  <si>
    <t>Паїку Петро Іванович</t>
  </si>
  <si>
    <t>Пантелеймонова Дар'я Олександрівна</t>
  </si>
  <si>
    <t>Петренко Олена Миколаївна</t>
  </si>
  <si>
    <t>Питомець Ганна Петрівна</t>
  </si>
  <si>
    <t>Плотніков Сергій Олексійович</t>
  </si>
  <si>
    <t>Присенко Ольга Олександрівна</t>
  </si>
  <si>
    <t>Радкевич Вікторія Миколаївна</t>
  </si>
  <si>
    <t>Рідош-Шаповал Валентина Іванівна</t>
  </si>
  <si>
    <t>Руденко Володимир Миколайович</t>
  </si>
  <si>
    <t>Свідзинський Роман Михайлович</t>
  </si>
  <si>
    <t>Сидорика Андрій Леонідович</t>
  </si>
  <si>
    <t>Сливчук Михайло Іванович</t>
  </si>
  <si>
    <t>Стрюк Олександр Сергійович</t>
  </si>
  <si>
    <t>Терлецька Тетяна Олексіївна</t>
  </si>
  <si>
    <t>Титаренко Юрій Олександрович</t>
  </si>
  <si>
    <t>Тодоренко Віра Вікторівна</t>
  </si>
  <si>
    <t>Уколов Михайло Іванович</t>
  </si>
  <si>
    <t>Усіков Олексій Віталійович</t>
  </si>
  <si>
    <t>Чернетченко Владислав Вікторович</t>
  </si>
  <si>
    <t>Чиста Тамара Іванівна</t>
  </si>
  <si>
    <t>Шелудченко Надія Олександрівна</t>
  </si>
  <si>
    <t>Шоломон Олександр Васильович</t>
  </si>
  <si>
    <t>Щербакова Анна Олександрівна</t>
  </si>
  <si>
    <t>Ященко Віталій Володимирович</t>
  </si>
  <si>
    <t>Індивідуально</t>
  </si>
  <si>
    <t>адвокатське бюро</t>
  </si>
  <si>
    <t>АБ "Матвієнко О.М."</t>
  </si>
  <si>
    <t>АБ "Валешинська О.С."</t>
  </si>
  <si>
    <t>м.Миколаїв</t>
  </si>
  <si>
    <t>02</t>
  </si>
  <si>
    <t>м.Миколаїв, райони області</t>
  </si>
  <si>
    <t>04</t>
  </si>
  <si>
    <t>05</t>
  </si>
  <si>
    <t>06</t>
  </si>
  <si>
    <t>07</t>
  </si>
  <si>
    <t>81</t>
  </si>
  <si>
    <t>09</t>
  </si>
  <si>
    <t>Доманівський район</t>
  </si>
  <si>
    <t>10</t>
  </si>
  <si>
    <t>11</t>
  </si>
  <si>
    <t>Вознесенський район</t>
  </si>
  <si>
    <t>12</t>
  </si>
  <si>
    <t>13</t>
  </si>
  <si>
    <t>Єланецький, Братський р-ни</t>
  </si>
  <si>
    <t>14</t>
  </si>
  <si>
    <t>15</t>
  </si>
  <si>
    <t>74</t>
  </si>
  <si>
    <t>Березанський район</t>
  </si>
  <si>
    <t>Первомайський район</t>
  </si>
  <si>
    <t>16</t>
  </si>
  <si>
    <t>22</t>
  </si>
  <si>
    <t>97</t>
  </si>
  <si>
    <t>82</t>
  </si>
  <si>
    <t>29</t>
  </si>
  <si>
    <t>19</t>
  </si>
  <si>
    <t>86</t>
  </si>
  <si>
    <t>87</t>
  </si>
  <si>
    <t>20</t>
  </si>
  <si>
    <t>25</t>
  </si>
  <si>
    <t>Новобузький район</t>
  </si>
  <si>
    <t>69</t>
  </si>
  <si>
    <t>79</t>
  </si>
  <si>
    <t>23</t>
  </si>
  <si>
    <t>Кривоозерський район</t>
  </si>
  <si>
    <t>26</t>
  </si>
  <si>
    <t>31</t>
  </si>
  <si>
    <t>27</t>
  </si>
  <si>
    <t>28</t>
  </si>
  <si>
    <t>90/1</t>
  </si>
  <si>
    <t>30</t>
  </si>
  <si>
    <t>90</t>
  </si>
  <si>
    <t>80</t>
  </si>
  <si>
    <t>75</t>
  </si>
  <si>
    <t>42</t>
  </si>
  <si>
    <t>41</t>
  </si>
  <si>
    <t>Очаківський район</t>
  </si>
  <si>
    <t>38</t>
  </si>
  <si>
    <t>37</t>
  </si>
  <si>
    <t>Баштанський район</t>
  </si>
  <si>
    <t>40</t>
  </si>
  <si>
    <t>35</t>
  </si>
  <si>
    <t>Арбузинський район</t>
  </si>
  <si>
    <t>44</t>
  </si>
  <si>
    <t>88</t>
  </si>
  <si>
    <t>Врадіївський район</t>
  </si>
  <si>
    <t xml:space="preserve">36 </t>
  </si>
  <si>
    <t>99</t>
  </si>
  <si>
    <t>Снігурівський район</t>
  </si>
  <si>
    <t>43</t>
  </si>
  <si>
    <t>33</t>
  </si>
  <si>
    <t>39</t>
  </si>
  <si>
    <t>78</t>
  </si>
  <si>
    <t>Казанківський район</t>
  </si>
  <si>
    <t>45</t>
  </si>
  <si>
    <t>95</t>
  </si>
  <si>
    <t>46</t>
  </si>
  <si>
    <t>47</t>
  </si>
  <si>
    <t>67</t>
  </si>
  <si>
    <t>Березнегуватський район</t>
  </si>
  <si>
    <t>73</t>
  </si>
  <si>
    <t>91</t>
  </si>
  <si>
    <t>92</t>
  </si>
  <si>
    <t>Веселинівський район</t>
  </si>
  <si>
    <t>48</t>
  </si>
  <si>
    <t>72</t>
  </si>
  <si>
    <t>Новоодеський район</t>
  </si>
  <si>
    <t>49</t>
  </si>
  <si>
    <t>98</t>
  </si>
  <si>
    <t>94</t>
  </si>
  <si>
    <t>71</t>
  </si>
  <si>
    <t>68</t>
  </si>
  <si>
    <t>51</t>
  </si>
  <si>
    <t>93</t>
  </si>
  <si>
    <t>54</t>
  </si>
  <si>
    <t>53</t>
  </si>
  <si>
    <t>52</t>
  </si>
  <si>
    <t>102</t>
  </si>
  <si>
    <t>Березнигуватський район</t>
  </si>
  <si>
    <t>56</t>
  </si>
  <si>
    <t>96</t>
  </si>
  <si>
    <t>57</t>
  </si>
  <si>
    <t>58</t>
  </si>
  <si>
    <t>85</t>
  </si>
  <si>
    <t>60</t>
  </si>
  <si>
    <t>61</t>
  </si>
  <si>
    <t>63</t>
  </si>
  <si>
    <t>64</t>
  </si>
  <si>
    <t>65</t>
  </si>
  <si>
    <t>Гриненко Тетяна Вікторівна</t>
  </si>
  <si>
    <t>Калитаєв Володимир Владиславович</t>
  </si>
  <si>
    <t>Непом`яща Леся Богданівна</t>
  </si>
  <si>
    <t>Непом`ящий Віталій Леонідович</t>
  </si>
  <si>
    <t>Петренко Олена Володимирівна</t>
  </si>
  <si>
    <t>Солом'янюк Інна Миколаївна</t>
  </si>
  <si>
    <t>Тімохін Олександр Іванович</t>
  </si>
  <si>
    <t>Цуркан Максим Ігорович</t>
  </si>
  <si>
    <t>Шептицький Олег Григорович</t>
  </si>
  <si>
    <t>Братський район</t>
  </si>
  <si>
    <t>Южноукраїнськ</t>
  </si>
  <si>
    <t>.</t>
  </si>
  <si>
    <t>108</t>
  </si>
  <si>
    <t>21</t>
  </si>
  <si>
    <t>106</t>
  </si>
  <si>
    <t>105</t>
  </si>
  <si>
    <t>107</t>
  </si>
  <si>
    <t>109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</si>
  <si>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05.01.2015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</si>
  <si>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12.01.2015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</si>
  <si>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19.01.2015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</si>
  <si>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26.01.2015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</si>
  <si>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02.02.2015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</si>
  <si>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09.02.2015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</si>
  <si>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16.02.2015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</si>
  <si>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23.02.2015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</si>
  <si>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02.03.2015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</si>
  <si>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09.03.2015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</si>
  <si>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16.03.2015</t>
  </si>
  <si>
    <t>101</t>
  </si>
  <si>
    <t>104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</si>
  <si>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23.03.2015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</si>
  <si>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30.03.2015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</si>
  <si>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06.04.2015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</si>
  <si>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13.04.2015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</si>
  <si>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20.04.2015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</si>
  <si>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27.04.2015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</si>
  <si>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04.05.2015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</si>
  <si>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11.05.2015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</si>
  <si>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18.05.2015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</si>
  <si>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25.05.2015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</si>
  <si>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15.06.2015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</si>
  <si>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22.06.2015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</si>
  <si>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29.06.2015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</si>
  <si>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06.07.2015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</si>
  <si>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13.07.2015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</si>
  <si>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20.07.2015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</si>
  <si>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27.07.2015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</si>
  <si>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03.08.2015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</si>
  <si>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10.08.2015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</si>
  <si>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17.08.2015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</si>
  <si>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24.08.2015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</si>
  <si>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31.08.2015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</si>
  <si>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07.09.2015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</si>
  <si>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14.09.2015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</si>
  <si>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21.09.2015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</si>
  <si>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28.09.2015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</si>
  <si>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05.10.2015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</si>
  <si>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12.10.2015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</si>
  <si>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19.10.2015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</si>
  <si>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26.10.2015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</si>
  <si>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02.11.2015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</si>
  <si>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09.11.2015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</si>
  <si>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16.11.2015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</si>
  <si>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23.11.2015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</si>
  <si>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30.11.2015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</si>
  <si>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07.12.2015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</si>
  <si>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14.12.2015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</si>
  <si>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21.12.2015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</si>
  <si>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28.12.2015</t>
  </si>
  <si>
    <t>Оперативна інформація Миколаївського обласного центру з надання безоплатної вторинної правової допомоги щодо доручень, виданих у попередньому бюджетному періоді адвокатам, які надають безоплатну вторинну правову допомогу, оплати їх послуг та відшкодування витрат
станом на 31.12.2015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</si>
</sst>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b/>
      <sz val="11"/>
      <name val="Calibri"/>
      <family val="2"/>
      <charset val="204"/>
    </font>
    <font>
      <sz val="9"/>
      <name val="Calibri"/>
      <family val="2"/>
      <charset val="204"/>
      <scheme val="minor"/>
    </font>
    <font>
      <b/>
      <sz val="10"/>
      <name val="Calibri"/>
      <family val="2"/>
      <charset val="204"/>
    </font>
    <font>
      <b/>
      <sz val="10"/>
      <color theme="1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65">
    <xf numFmtId="0" fontId="0" fillId="0" borderId="0" xfId="0"/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center" vertical="center"/>
    </xf>
    <xf numFmtId="2" fontId="3" fillId="3" borderId="1" xfId="0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/>
    </xf>
    <xf numFmtId="0" fontId="3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1" fontId="3" fillId="3" borderId="0" xfId="0" applyNumberFormat="1" applyFont="1" applyFill="1" applyAlignment="1">
      <alignment vertical="center"/>
    </xf>
    <xf numFmtId="0" fontId="3" fillId="3" borderId="1" xfId="0" applyFont="1" applyFill="1" applyBorder="1" applyAlignment="1">
      <alignment vertical="center"/>
    </xf>
    <xf numFmtId="0" fontId="5" fillId="0" borderId="1" xfId="0" applyFont="1" applyBorder="1" applyAlignment="1">
      <alignment vertical="center"/>
    </xf>
    <xf numFmtId="2" fontId="3" fillId="3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6" fillId="0" borderId="1" xfId="0" applyFont="1" applyBorder="1" applyAlignment="1">
      <alignment vertical="center"/>
    </xf>
    <xf numFmtId="0" fontId="5" fillId="0" borderId="9" xfId="0" applyFont="1" applyBorder="1" applyAlignment="1">
      <alignment horizontal="center" vertical="center"/>
    </xf>
    <xf numFmtId="1" fontId="3" fillId="3" borderId="1" xfId="0" applyNumberFormat="1" applyFont="1" applyFill="1" applyBorder="1" applyAlignment="1">
      <alignment horizontal="left" vertical="center" wrapText="1"/>
    </xf>
    <xf numFmtId="0" fontId="3" fillId="3" borderId="0" xfId="0" applyFont="1" applyFill="1" applyAlignment="1">
      <alignment horizontal="left" vertical="center"/>
    </xf>
    <xf numFmtId="4" fontId="5" fillId="3" borderId="1" xfId="0" applyNumberFormat="1" applyFont="1" applyFill="1" applyBorder="1" applyAlignment="1">
      <alignment horizontal="left" vertical="center"/>
    </xf>
    <xf numFmtId="0" fontId="7" fillId="3" borderId="0" xfId="0" applyFont="1" applyFill="1" applyAlignment="1">
      <alignment vertical="center"/>
    </xf>
    <xf numFmtId="0" fontId="3" fillId="0" borderId="1" xfId="0" applyFont="1" applyBorder="1" applyAlignment="1">
      <alignment horizontal="center" vertical="top" wrapText="1"/>
    </xf>
    <xf numFmtId="0" fontId="3" fillId="3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1" fontId="3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top"/>
    </xf>
    <xf numFmtId="0" fontId="3" fillId="0" borderId="0" xfId="0" applyFont="1" applyFill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4" xfId="0" applyFont="1" applyBorder="1" applyAlignment="1">
      <alignment vertical="top"/>
    </xf>
    <xf numFmtId="0" fontId="8" fillId="0" borderId="1" xfId="0" applyFont="1" applyBorder="1" applyAlignment="1">
      <alignment vertical="top"/>
    </xf>
    <xf numFmtId="0" fontId="5" fillId="0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1" fontId="3" fillId="3" borderId="0" xfId="0" applyNumberFormat="1" applyFont="1" applyFill="1" applyAlignment="1">
      <alignment horizontal="center" vertical="center"/>
    </xf>
    <xf numFmtId="4" fontId="4" fillId="3" borderId="1" xfId="0" applyNumberFormat="1" applyFont="1" applyFill="1" applyBorder="1" applyAlignment="1">
      <alignment horizontal="center" vertical="center"/>
    </xf>
    <xf numFmtId="4" fontId="2" fillId="3" borderId="1" xfId="0" applyNumberFormat="1" applyFont="1" applyFill="1" applyBorder="1" applyAlignment="1">
      <alignment horizontal="center" vertical="center"/>
    </xf>
    <xf numFmtId="2" fontId="3" fillId="3" borderId="1" xfId="0" applyNumberFormat="1" applyFont="1" applyFill="1" applyBorder="1" applyAlignment="1">
      <alignment horizontal="center" vertical="center"/>
    </xf>
    <xf numFmtId="1" fontId="9" fillId="2" borderId="1" xfId="0" applyNumberFormat="1" applyFont="1" applyFill="1" applyBorder="1" applyAlignment="1">
      <alignment horizontal="center" vertical="center"/>
    </xf>
    <xf numFmtId="4" fontId="9" fillId="2" borderId="1" xfId="0" applyNumberFormat="1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4" fontId="3" fillId="3" borderId="0" xfId="0" applyNumberFormat="1" applyFont="1" applyFill="1" applyAlignment="1">
      <alignment horizontal="center" vertical="center"/>
    </xf>
    <xf numFmtId="0" fontId="3" fillId="3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/>
    </xf>
    <xf numFmtId="4" fontId="3" fillId="3" borderId="1" xfId="0" applyNumberFormat="1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top" wrapText="1"/>
    </xf>
    <xf numFmtId="0" fontId="5" fillId="0" borderId="1" xfId="0" applyFont="1" applyFill="1" applyBorder="1" applyAlignment="1">
      <alignment horizontal="right" vertical="top" wrapText="1"/>
    </xf>
    <xf numFmtId="1" fontId="3" fillId="3" borderId="1" xfId="0" applyNumberFormat="1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6" fillId="3" borderId="1" xfId="0" applyFont="1" applyFill="1" applyBorder="1" applyAlignment="1">
      <alignment horizontal="right" vertical="center"/>
    </xf>
    <xf numFmtId="2" fontId="6" fillId="3" borderId="1" xfId="0" applyNumberFormat="1" applyFont="1" applyFill="1" applyBorder="1" applyAlignment="1">
      <alignment horizontal="right" vertical="center"/>
    </xf>
    <xf numFmtId="2" fontId="3" fillId="3" borderId="1" xfId="0" applyNumberFormat="1" applyFont="1" applyFill="1" applyBorder="1" applyAlignment="1">
      <alignment horizontal="right" vertical="center"/>
    </xf>
    <xf numFmtId="0" fontId="3" fillId="3" borderId="0" xfId="0" applyFont="1" applyFill="1" applyAlignment="1">
      <alignment horizontal="right" vertical="center"/>
    </xf>
    <xf numFmtId="0" fontId="3" fillId="3" borderId="1" xfId="0" applyFont="1" applyFill="1" applyBorder="1" applyAlignment="1">
      <alignment horizontal="right" vertical="top"/>
    </xf>
    <xf numFmtId="0" fontId="5" fillId="0" borderId="1" xfId="0" applyFont="1" applyFill="1" applyBorder="1" applyAlignment="1">
      <alignment horizontal="right" vertical="top"/>
    </xf>
    <xf numFmtId="0" fontId="5" fillId="0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top"/>
    </xf>
    <xf numFmtId="0" fontId="8" fillId="0" borderId="1" xfId="0" applyFont="1" applyFill="1" applyBorder="1" applyAlignment="1">
      <alignment horizontal="right" vertical="top"/>
    </xf>
    <xf numFmtId="0" fontId="7" fillId="2" borderId="1" xfId="0" applyFont="1" applyFill="1" applyBorder="1" applyAlignment="1">
      <alignment horizontal="right" vertical="center"/>
    </xf>
    <xf numFmtId="1" fontId="11" fillId="2" borderId="1" xfId="0" applyNumberFormat="1" applyFont="1" applyFill="1" applyBorder="1" applyAlignment="1">
      <alignment horizontal="right" vertical="center"/>
    </xf>
    <xf numFmtId="4" fontId="7" fillId="2" borderId="1" xfId="0" applyNumberFormat="1" applyFont="1" applyFill="1" applyBorder="1" applyAlignment="1">
      <alignment horizontal="right" vertical="center"/>
    </xf>
    <xf numFmtId="4" fontId="11" fillId="2" borderId="1" xfId="0" applyNumberFormat="1" applyFont="1" applyFill="1" applyBorder="1" applyAlignment="1">
      <alignment horizontal="right" vertical="center"/>
    </xf>
    <xf numFmtId="1" fontId="12" fillId="2" borderId="1" xfId="0" applyNumberFormat="1" applyFont="1" applyFill="1" applyBorder="1" applyAlignment="1">
      <alignment horizontal="right" vertical="center"/>
    </xf>
    <xf numFmtId="2" fontId="12" fillId="2" borderId="1" xfId="0" applyNumberFormat="1" applyFont="1" applyFill="1" applyBorder="1" applyAlignment="1">
      <alignment horizontal="right" vertical="center"/>
    </xf>
    <xf numFmtId="0" fontId="7" fillId="3" borderId="0" xfId="0" applyFont="1" applyFill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4" fontId="5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right" wrapText="1"/>
    </xf>
    <xf numFmtId="2" fontId="3" fillId="0" borderId="1" xfId="0" applyNumberFormat="1" applyFont="1" applyFill="1" applyBorder="1" applyAlignment="1">
      <alignment horizontal="right"/>
    </xf>
    <xf numFmtId="0" fontId="3" fillId="0" borderId="1" xfId="0" applyFont="1" applyFill="1" applyBorder="1" applyAlignment="1">
      <alignment horizontal="right" wrapText="1"/>
    </xf>
    <xf numFmtId="1" fontId="3" fillId="0" borderId="1" xfId="0" applyNumberFormat="1" applyFont="1" applyFill="1" applyBorder="1" applyAlignment="1">
      <alignment horizontal="right"/>
    </xf>
    <xf numFmtId="0" fontId="3" fillId="0" borderId="1" xfId="0" applyFont="1" applyFill="1" applyBorder="1" applyAlignment="1">
      <alignment horizontal="right"/>
    </xf>
    <xf numFmtId="4" fontId="3" fillId="0" borderId="1" xfId="0" applyNumberFormat="1" applyFont="1" applyFill="1" applyBorder="1" applyAlignment="1">
      <alignment horizontal="right"/>
    </xf>
    <xf numFmtId="49" fontId="5" fillId="0" borderId="1" xfId="0" applyNumberFormat="1" applyFont="1" applyFill="1" applyBorder="1" applyAlignment="1">
      <alignment horizontal="right" wrapText="1"/>
    </xf>
    <xf numFmtId="0" fontId="5" fillId="0" borderId="1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left" vertical="center"/>
    </xf>
    <xf numFmtId="0" fontId="5" fillId="0" borderId="4" xfId="0" applyFont="1" applyFill="1" applyBorder="1" applyAlignment="1">
      <alignment vertical="top"/>
    </xf>
    <xf numFmtId="0" fontId="5" fillId="0" borderId="1" xfId="0" applyFont="1" applyFill="1" applyBorder="1" applyAlignment="1">
      <alignment vertical="top"/>
    </xf>
    <xf numFmtId="0" fontId="5" fillId="0" borderId="9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right"/>
    </xf>
    <xf numFmtId="1" fontId="11" fillId="2" borderId="1" xfId="0" applyNumberFormat="1" applyFont="1" applyFill="1" applyBorder="1" applyAlignment="1">
      <alignment horizontal="right"/>
    </xf>
    <xf numFmtId="4" fontId="7" fillId="2" borderId="1" xfId="0" applyNumberFormat="1" applyFont="1" applyFill="1" applyBorder="1" applyAlignment="1">
      <alignment horizontal="right"/>
    </xf>
    <xf numFmtId="4" fontId="11" fillId="2" borderId="1" xfId="0" applyNumberFormat="1" applyFont="1" applyFill="1" applyBorder="1" applyAlignment="1">
      <alignment horizontal="right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right"/>
    </xf>
    <xf numFmtId="4" fontId="3" fillId="0" borderId="0" xfId="0" applyNumberFormat="1" applyFont="1" applyFill="1" applyAlignment="1">
      <alignment horizontal="right"/>
    </xf>
    <xf numFmtId="0" fontId="5" fillId="3" borderId="1" xfId="0" applyFont="1" applyFill="1" applyBorder="1" applyAlignment="1">
      <alignment horizontal="right" wrapText="1"/>
    </xf>
    <xf numFmtId="2" fontId="3" fillId="3" borderId="1" xfId="0" applyNumberFormat="1" applyFont="1" applyFill="1" applyBorder="1" applyAlignment="1">
      <alignment horizontal="right"/>
    </xf>
    <xf numFmtId="0" fontId="3" fillId="0" borderId="1" xfId="0" applyFont="1" applyBorder="1" applyAlignment="1">
      <alignment horizontal="right" wrapText="1"/>
    </xf>
    <xf numFmtId="1" fontId="3" fillId="3" borderId="1" xfId="0" applyNumberFormat="1" applyFont="1" applyFill="1" applyBorder="1" applyAlignment="1">
      <alignment horizontal="right"/>
    </xf>
    <xf numFmtId="0" fontId="3" fillId="3" borderId="1" xfId="0" applyFont="1" applyFill="1" applyBorder="1" applyAlignment="1">
      <alignment horizontal="right"/>
    </xf>
    <xf numFmtId="4" fontId="3" fillId="3" borderId="1" xfId="0" applyNumberFormat="1" applyFont="1" applyFill="1" applyBorder="1" applyAlignment="1">
      <alignment horizontal="right"/>
    </xf>
    <xf numFmtId="49" fontId="5" fillId="3" borderId="1" xfId="0" applyNumberFormat="1" applyFont="1" applyFill="1" applyBorder="1" applyAlignment="1">
      <alignment horizontal="right" wrapText="1"/>
    </xf>
    <xf numFmtId="0" fontId="3" fillId="0" borderId="1" xfId="0" applyFont="1" applyBorder="1" applyAlignment="1">
      <alignment vertical="center"/>
    </xf>
    <xf numFmtId="0" fontId="5" fillId="0" borderId="4" xfId="0" applyFont="1" applyBorder="1" applyAlignment="1">
      <alignment vertical="top"/>
    </xf>
    <xf numFmtId="0" fontId="3" fillId="0" borderId="1" xfId="0" applyFont="1" applyBorder="1" applyAlignment="1">
      <alignment horizontal="right"/>
    </xf>
    <xf numFmtId="0" fontId="5" fillId="0" borderId="1" xfId="0" applyFont="1" applyBorder="1" applyAlignment="1">
      <alignment vertical="top"/>
    </xf>
    <xf numFmtId="0" fontId="3" fillId="3" borderId="0" xfId="0" applyFont="1" applyFill="1" applyAlignment="1">
      <alignment horizontal="right"/>
    </xf>
    <xf numFmtId="4" fontId="3" fillId="3" borderId="0" xfId="0" applyNumberFormat="1" applyFont="1" applyFill="1" applyAlignment="1">
      <alignment horizontal="right"/>
    </xf>
    <xf numFmtId="0" fontId="3" fillId="3" borderId="1" xfId="0" applyFont="1" applyFill="1" applyBorder="1" applyAlignment="1">
      <alignment horizontal="center"/>
    </xf>
    <xf numFmtId="4" fontId="3" fillId="3" borderId="1" xfId="0" applyNumberFormat="1" applyFont="1" applyFill="1" applyBorder="1" applyAlignment="1">
      <alignment horizontal="center"/>
    </xf>
    <xf numFmtId="1" fontId="11" fillId="2" borderId="1" xfId="0" applyNumberFormat="1" applyFont="1" applyFill="1" applyBorder="1" applyAlignment="1">
      <alignment horizontal="center"/>
    </xf>
    <xf numFmtId="4" fontId="11" fillId="2" borderId="1" xfId="0" applyNumberFormat="1" applyFont="1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4" fontId="5" fillId="2" borderId="1" xfId="0" applyNumberFormat="1" applyFont="1" applyFill="1" applyBorder="1" applyAlignment="1">
      <alignment horizontal="right"/>
    </xf>
    <xf numFmtId="1" fontId="3" fillId="3" borderId="1" xfId="0" applyNumberFormat="1" applyFont="1" applyFill="1" applyBorder="1" applyAlignment="1">
      <alignment horizontal="center" wrapText="1"/>
    </xf>
    <xf numFmtId="1" fontId="3" fillId="0" borderId="1" xfId="0" applyNumberFormat="1" applyFont="1" applyFill="1" applyBorder="1" applyAlignment="1">
      <alignment horizontal="center" wrapText="1"/>
    </xf>
    <xf numFmtId="1" fontId="3" fillId="3" borderId="1" xfId="0" applyNumberFormat="1" applyFont="1" applyFill="1" applyBorder="1" applyAlignment="1">
      <alignment horizontal="center"/>
    </xf>
    <xf numFmtId="1" fontId="3" fillId="3" borderId="0" xfId="0" applyNumberFormat="1" applyFont="1" applyFill="1" applyAlignment="1">
      <alignment horizontal="center"/>
    </xf>
    <xf numFmtId="4" fontId="5" fillId="3" borderId="4" xfId="0" applyNumberFormat="1" applyFont="1" applyFill="1" applyBorder="1" applyAlignment="1">
      <alignment horizontal="left" vertical="center"/>
    </xf>
    <xf numFmtId="3" fontId="3" fillId="3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right"/>
    </xf>
    <xf numFmtId="0" fontId="5" fillId="4" borderId="1" xfId="0" applyFont="1" applyFill="1" applyBorder="1" applyAlignment="1">
      <alignment horizontal="right"/>
    </xf>
    <xf numFmtId="4" fontId="5" fillId="4" borderId="1" xfId="0" applyNumberFormat="1" applyFont="1" applyFill="1" applyBorder="1" applyAlignment="1">
      <alignment horizontal="right"/>
    </xf>
    <xf numFmtId="4" fontId="5" fillId="0" borderId="1" xfId="0" applyNumberFormat="1" applyFont="1" applyFill="1" applyBorder="1" applyAlignment="1">
      <alignment horizontal="right"/>
    </xf>
    <xf numFmtId="0" fontId="2" fillId="3" borderId="5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right" vertical="center"/>
    </xf>
    <xf numFmtId="0" fontId="7" fillId="2" borderId="3" xfId="0" applyFont="1" applyFill="1" applyBorder="1" applyAlignment="1">
      <alignment horizontal="right" vertical="center"/>
    </xf>
    <xf numFmtId="0" fontId="7" fillId="2" borderId="4" xfId="0" applyFont="1" applyFill="1" applyBorder="1" applyAlignment="1">
      <alignment horizontal="right" vertical="center"/>
    </xf>
    <xf numFmtId="4" fontId="3" fillId="3" borderId="9" xfId="0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center" vertical="center" wrapText="1"/>
    </xf>
    <xf numFmtId="4" fontId="3" fillId="3" borderId="4" xfId="0" applyNumberFormat="1" applyFont="1" applyFill="1" applyBorder="1" applyAlignment="1">
      <alignment horizontal="center" vertical="center" wrapText="1"/>
    </xf>
    <xf numFmtId="4" fontId="3" fillId="3" borderId="7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 vertical="center" wrapText="1"/>
    </xf>
    <xf numFmtId="2" fontId="3" fillId="3" borderId="7" xfId="0" applyNumberFormat="1" applyFont="1" applyFill="1" applyBorder="1" applyAlignment="1">
      <alignment horizontal="center" vertical="center" wrapText="1"/>
    </xf>
    <xf numFmtId="2" fontId="3" fillId="3" borderId="2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center" vertical="center" wrapText="1"/>
    </xf>
    <xf numFmtId="2" fontId="6" fillId="3" borderId="2" xfId="0" applyNumberFormat="1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2" fontId="3" fillId="0" borderId="7" xfId="0" applyNumberFormat="1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 wrapText="1"/>
    </xf>
    <xf numFmtId="4" fontId="3" fillId="3" borderId="8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2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42;\Downloads\region_lawyers_workload_fees_2014_26.01.15_&#1051;&#1072;&#1088;&#1080;&#1089;&#107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42;\Downloads\region_lawyers_workload_fees_(2014)_16.02.15_&#1051;&#1072;&#1088;&#1080;&#1089;&#1072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42;\Downloads\region_lawyers_workload_fees_(2014)_23.03.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42;\Downloads\region_lawyers_workload_fees(2014)_05.05.1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42;\Downloads\region_lawyers_workload_fees(2014)_12.05.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.01.2015"/>
      <sheetName val="Лист1"/>
    </sheetNames>
    <sheetDataSet>
      <sheetData sheetId="0" refreshError="1">
        <row r="6">
          <cell r="H6">
            <v>8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.02.15 (сайт)"/>
      <sheetName val="Лист1"/>
    </sheetNames>
    <sheetDataSet>
      <sheetData sheetId="0" refreshError="1">
        <row r="6">
          <cell r="H6">
            <v>8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.03.15 (сайт)"/>
      <sheetName val="Лист1"/>
    </sheetNames>
    <sheetDataSet>
      <sheetData sheetId="0" refreshError="1">
        <row r="6">
          <cell r="H6">
            <v>8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7.04.15 (сайт)"/>
      <sheetName val="Лист1"/>
    </sheetNames>
    <sheetDataSet>
      <sheetData sheetId="0">
        <row r="6">
          <cell r="H6">
            <v>8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.05.15 (сайт)"/>
      <sheetName val="Лист1"/>
    </sheetNames>
    <sheetDataSet>
      <sheetData sheetId="0" refreshError="1">
        <row r="6">
          <cell r="H6">
            <v>8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/>
  <dimension ref="A1:AK103"/>
  <sheetViews>
    <sheetView zoomScale="80" zoomScaleNormal="80" zoomScaleSheetLayoutView="130" workbookViewId="0">
      <pane ySplit="7" topLeftCell="A8" activePane="bottomLeft" state="frozen"/>
      <selection activeCell="D2" sqref="D2"/>
      <selection pane="bottomLeft" activeCell="J107" sqref="J107"/>
    </sheetView>
  </sheetViews>
  <sheetFormatPr defaultColWidth="9.7109375" defaultRowHeight="12.75" x14ac:dyDescent="0.25"/>
  <cols>
    <col min="1" max="1" width="6" style="9" bestFit="1" customWidth="1"/>
    <col min="2" max="2" width="13.42578125" style="9" customWidth="1"/>
    <col min="3" max="3" width="12.28515625" style="9" customWidth="1"/>
    <col min="4" max="4" width="19.42578125" style="9" customWidth="1"/>
    <col min="5" max="5" width="11.5703125" style="18" customWidth="1"/>
    <col min="6" max="6" width="10.7109375" style="28" customWidth="1"/>
    <col min="7" max="7" width="11.28515625" style="9" customWidth="1"/>
    <col min="8" max="8" width="9.7109375" style="9"/>
    <col min="9" max="10" width="9.7109375" style="28"/>
    <col min="11" max="11" width="9.7109375" style="34"/>
    <col min="12" max="12" width="10.28515625" style="34" bestFit="1" customWidth="1"/>
    <col min="13" max="13" width="9.7109375" style="34"/>
    <col min="14" max="14" width="17.5703125" style="34" customWidth="1"/>
    <col min="15" max="15" width="15.7109375" style="43" customWidth="1"/>
    <col min="16" max="16" width="12.42578125" style="43" bestFit="1" customWidth="1"/>
    <col min="17" max="17" width="9.85546875" style="43" bestFit="1" customWidth="1"/>
    <col min="18" max="18" width="12.42578125" style="43" bestFit="1" customWidth="1"/>
    <col min="19" max="19" width="11" style="43" customWidth="1"/>
    <col min="20" max="20" width="10.85546875" style="43" bestFit="1" customWidth="1"/>
    <col min="21" max="21" width="11.28515625" style="43" customWidth="1"/>
    <col min="22" max="28" width="9.7109375" style="34"/>
    <col min="29" max="29" width="9.7109375" style="34" customWidth="1"/>
    <col min="30" max="30" width="11" style="34" customWidth="1"/>
    <col min="31" max="31" width="9.7109375" style="34"/>
    <col min="32" max="32" width="11.42578125" style="34" customWidth="1"/>
    <col min="33" max="37" width="9.7109375" style="34"/>
    <col min="38" max="16384" width="9.7109375" style="9"/>
  </cols>
  <sheetData>
    <row r="1" spans="1:37" s="8" customFormat="1" ht="63.75" customHeight="1" x14ac:dyDescent="0.25">
      <c r="A1" s="124" t="s">
        <v>236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33"/>
      <c r="AH1" s="33"/>
      <c r="AI1" s="33"/>
      <c r="AJ1" s="33"/>
      <c r="AK1" s="33"/>
    </row>
    <row r="2" spans="1:37" s="8" customFormat="1" ht="15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31" t="s">
        <v>0</v>
      </c>
      <c r="G2" s="128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  <c r="AG2" s="33"/>
      <c r="AH2" s="33"/>
      <c r="AI2" s="33"/>
      <c r="AJ2" s="33"/>
      <c r="AK2" s="33"/>
    </row>
    <row r="3" spans="1:37" ht="65.25" customHeight="1" x14ac:dyDescent="0.25">
      <c r="A3" s="129"/>
      <c r="B3" s="129"/>
      <c r="C3" s="129"/>
      <c r="D3" s="129"/>
      <c r="E3" s="129"/>
      <c r="F3" s="132"/>
      <c r="G3" s="129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ht="104.25" customHeight="1" x14ac:dyDescent="0.25">
      <c r="A4" s="129"/>
      <c r="B4" s="129"/>
      <c r="C4" s="129"/>
      <c r="D4" s="129"/>
      <c r="E4" s="129"/>
      <c r="F4" s="132"/>
      <c r="G4" s="129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(гр."&amp;V6&amp;"/гр."&amp;'05.01.2015'!H6&amp;"*100)"</f>
        <v>відсоток  до загальної кількості виданих доручень (гр.22/гр.8*100)</v>
      </c>
      <c r="Z4" s="149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ht="76.5" customHeight="1" x14ac:dyDescent="0.25">
      <c r="A5" s="130"/>
      <c r="B5" s="130"/>
      <c r="C5" s="130"/>
      <c r="D5" s="130"/>
      <c r="E5" s="130"/>
      <c r="F5" s="133"/>
      <c r="G5" s="130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50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.75" customHeight="1" x14ac:dyDescent="0.25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17">
        <f t="shared" si="0"/>
        <v>5</v>
      </c>
      <c r="F6" s="24">
        <f t="shared" si="0"/>
        <v>6</v>
      </c>
      <c r="G6" s="6">
        <f t="shared" si="0"/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6">
        <f t="shared" si="0"/>
        <v>26</v>
      </c>
      <c r="AA6" s="6">
        <f t="shared" si="0"/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6">
        <v>31</v>
      </c>
      <c r="AF6" s="6">
        <v>32</v>
      </c>
      <c r="AG6" s="35"/>
      <c r="AH6" s="35"/>
      <c r="AI6" s="35"/>
      <c r="AJ6" s="35"/>
      <c r="AK6" s="35"/>
    </row>
    <row r="7" spans="1:37" ht="15.75" customHeight="1" x14ac:dyDescent="0.25">
      <c r="A7" s="2">
        <v>1</v>
      </c>
      <c r="B7" s="11" t="s">
        <v>114</v>
      </c>
      <c r="C7" s="12"/>
      <c r="D7" s="12" t="s">
        <v>27</v>
      </c>
      <c r="E7" s="19" t="s">
        <v>118</v>
      </c>
      <c r="F7" s="45" t="s">
        <v>229</v>
      </c>
      <c r="G7" s="13"/>
      <c r="H7" s="21">
        <v>1</v>
      </c>
      <c r="I7" s="25">
        <v>0</v>
      </c>
      <c r="J7" s="25">
        <v>1</v>
      </c>
      <c r="K7" s="3">
        <v>0</v>
      </c>
      <c r="L7" s="2">
        <v>0</v>
      </c>
      <c r="M7" s="2"/>
      <c r="N7" s="36">
        <f t="shared" ref="N7:N13" si="1">K7/H7*100</f>
        <v>0</v>
      </c>
      <c r="O7" s="37">
        <v>0</v>
      </c>
      <c r="P7" s="37">
        <f t="shared" ref="P7:P71" si="2">O7</f>
        <v>0</v>
      </c>
      <c r="Q7" s="36">
        <v>0</v>
      </c>
      <c r="R7" s="36">
        <v>0</v>
      </c>
      <c r="S7" s="36">
        <v>0</v>
      </c>
      <c r="T7" s="36">
        <f>O7-R7</f>
        <v>0</v>
      </c>
      <c r="U7" s="36">
        <v>0</v>
      </c>
      <c r="V7" s="2">
        <v>0</v>
      </c>
      <c r="W7" s="2">
        <v>0</v>
      </c>
      <c r="X7" s="2">
        <v>0</v>
      </c>
      <c r="Y7" s="38">
        <f>IF(H7=0,0,V7/H7)*100</f>
        <v>0</v>
      </c>
      <c r="Z7" s="38">
        <v>0</v>
      </c>
      <c r="AA7" s="38">
        <v>0</v>
      </c>
      <c r="AB7" s="38">
        <f t="shared" ref="AB7:AB10" si="3">IF(Z7=0,0,AA7/Z7)*100</f>
        <v>0</v>
      </c>
      <c r="AC7" s="38">
        <v>0</v>
      </c>
      <c r="AD7" s="38">
        <f t="shared" ref="AD7:AD10" si="4">IF(AA7=0,0,AC7/AA7)*100</f>
        <v>0</v>
      </c>
      <c r="AE7" s="38">
        <v>0</v>
      </c>
      <c r="AF7" s="38">
        <f t="shared" ref="AF7:AF10" si="5">IF(AA7=0,0,AE7/AA7)*100</f>
        <v>0</v>
      </c>
    </row>
    <row r="8" spans="1:37" ht="15.75" customHeight="1" x14ac:dyDescent="0.25">
      <c r="A8" s="2">
        <v>2</v>
      </c>
      <c r="B8" s="11" t="s">
        <v>114</v>
      </c>
      <c r="C8" s="12"/>
      <c r="D8" s="12" t="s">
        <v>28</v>
      </c>
      <c r="E8" s="19" t="s">
        <v>118</v>
      </c>
      <c r="F8" s="46">
        <v>84</v>
      </c>
      <c r="G8" s="13">
        <v>30.45</v>
      </c>
      <c r="H8" s="22">
        <v>20</v>
      </c>
      <c r="I8" s="26">
        <v>9</v>
      </c>
      <c r="J8" s="26">
        <v>8</v>
      </c>
      <c r="K8" s="3">
        <v>17</v>
      </c>
      <c r="L8" s="2">
        <v>19</v>
      </c>
      <c r="M8" s="2"/>
      <c r="N8" s="36">
        <f t="shared" si="1"/>
        <v>85</v>
      </c>
      <c r="O8" s="37">
        <v>8664.0299999999988</v>
      </c>
      <c r="P8" s="37">
        <f t="shared" si="2"/>
        <v>8664.0299999999988</v>
      </c>
      <c r="Q8" s="36">
        <f t="shared" ref="Q8:Q72" si="6">P8/O8*100</f>
        <v>100</v>
      </c>
      <c r="R8" s="36">
        <v>6757.5299999999988</v>
      </c>
      <c r="S8" s="36">
        <f>R8/P8*100</f>
        <v>77.995228548377611</v>
      </c>
      <c r="T8" s="36">
        <f>O8-R8</f>
        <v>1906.5</v>
      </c>
      <c r="U8" s="36">
        <f t="shared" ref="U8:U72" si="7">T8/P8*100</f>
        <v>22.0047714516224</v>
      </c>
      <c r="V8" s="2">
        <v>0</v>
      </c>
      <c r="W8" s="2">
        <v>0</v>
      </c>
      <c r="X8" s="2">
        <v>0</v>
      </c>
      <c r="Y8" s="38">
        <f t="shared" ref="Y8:Y10" si="8">IF(H8=0,0,V8/H8)*100</f>
        <v>0</v>
      </c>
      <c r="Z8" s="38">
        <v>0</v>
      </c>
      <c r="AA8" s="38">
        <v>0</v>
      </c>
      <c r="AB8" s="38">
        <f t="shared" si="3"/>
        <v>0</v>
      </c>
      <c r="AC8" s="38">
        <v>0</v>
      </c>
      <c r="AD8" s="38">
        <f t="shared" si="4"/>
        <v>0</v>
      </c>
      <c r="AE8" s="38">
        <v>0</v>
      </c>
      <c r="AF8" s="38">
        <f t="shared" si="5"/>
        <v>0</v>
      </c>
    </row>
    <row r="9" spans="1:37" ht="15.75" customHeight="1" x14ac:dyDescent="0.25">
      <c r="A9" s="2">
        <v>3</v>
      </c>
      <c r="B9" s="11" t="s">
        <v>114</v>
      </c>
      <c r="C9" s="12"/>
      <c r="D9" s="12" t="s">
        <v>29</v>
      </c>
      <c r="E9" s="19" t="s">
        <v>118</v>
      </c>
      <c r="F9" s="46" t="s">
        <v>119</v>
      </c>
      <c r="G9" s="13">
        <v>30.45</v>
      </c>
      <c r="H9" s="22">
        <v>12</v>
      </c>
      <c r="I9" s="26">
        <v>4</v>
      </c>
      <c r="J9" s="26">
        <v>6</v>
      </c>
      <c r="K9" s="3">
        <v>9</v>
      </c>
      <c r="L9" s="2">
        <v>6</v>
      </c>
      <c r="M9" s="2"/>
      <c r="N9" s="36">
        <f t="shared" si="1"/>
        <v>75</v>
      </c>
      <c r="O9" s="37">
        <v>20412.350000000002</v>
      </c>
      <c r="P9" s="37">
        <f t="shared" si="2"/>
        <v>20412.350000000002</v>
      </c>
      <c r="Q9" s="36">
        <f t="shared" si="6"/>
        <v>100</v>
      </c>
      <c r="R9" s="36">
        <v>20412.350000000002</v>
      </c>
      <c r="S9" s="36">
        <f t="shared" ref="S9:S73" si="9">R9/P9*100</f>
        <v>100</v>
      </c>
      <c r="T9" s="36">
        <f t="shared" ref="T9:T73" si="10">O9-R9</f>
        <v>0</v>
      </c>
      <c r="U9" s="36">
        <f t="shared" si="7"/>
        <v>0</v>
      </c>
      <c r="V9" s="2">
        <v>0</v>
      </c>
      <c r="W9" s="2">
        <v>0</v>
      </c>
      <c r="X9" s="2">
        <v>0</v>
      </c>
      <c r="Y9" s="38">
        <f t="shared" si="8"/>
        <v>0</v>
      </c>
      <c r="Z9" s="38">
        <v>0</v>
      </c>
      <c r="AA9" s="38">
        <v>0</v>
      </c>
      <c r="AB9" s="38">
        <f t="shared" si="3"/>
        <v>0</v>
      </c>
      <c r="AC9" s="38">
        <v>0</v>
      </c>
      <c r="AD9" s="38">
        <f t="shared" si="4"/>
        <v>0</v>
      </c>
      <c r="AE9" s="38">
        <v>0</v>
      </c>
      <c r="AF9" s="38">
        <f t="shared" si="5"/>
        <v>0</v>
      </c>
    </row>
    <row r="10" spans="1:37" ht="15.75" customHeight="1" x14ac:dyDescent="0.25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46">
        <v>103</v>
      </c>
      <c r="G10" s="13">
        <v>30.45</v>
      </c>
      <c r="H10" s="22">
        <v>75</v>
      </c>
      <c r="I10" s="26">
        <v>26</v>
      </c>
      <c r="J10" s="26">
        <v>23</v>
      </c>
      <c r="K10" s="3">
        <v>1</v>
      </c>
      <c r="L10" s="2">
        <v>1</v>
      </c>
      <c r="M10" s="2"/>
      <c r="N10" s="36">
        <f t="shared" si="1"/>
        <v>1.3333333333333335</v>
      </c>
      <c r="O10" s="37">
        <v>58.36</v>
      </c>
      <c r="P10" s="37">
        <f t="shared" si="2"/>
        <v>58.36</v>
      </c>
      <c r="Q10" s="36">
        <f t="shared" si="6"/>
        <v>100</v>
      </c>
      <c r="R10" s="36">
        <v>58.36</v>
      </c>
      <c r="S10" s="36">
        <f t="shared" si="9"/>
        <v>100</v>
      </c>
      <c r="T10" s="36">
        <f t="shared" si="10"/>
        <v>0</v>
      </c>
      <c r="U10" s="36">
        <f t="shared" si="7"/>
        <v>0</v>
      </c>
      <c r="V10" s="2">
        <v>0</v>
      </c>
      <c r="W10" s="2">
        <v>0</v>
      </c>
      <c r="X10" s="2">
        <v>0</v>
      </c>
      <c r="Y10" s="38">
        <f t="shared" si="8"/>
        <v>0</v>
      </c>
      <c r="Z10" s="38">
        <v>0</v>
      </c>
      <c r="AA10" s="38">
        <v>0</v>
      </c>
      <c r="AB10" s="38">
        <f t="shared" si="3"/>
        <v>0</v>
      </c>
      <c r="AC10" s="38">
        <v>0</v>
      </c>
      <c r="AD10" s="38">
        <f t="shared" si="4"/>
        <v>0</v>
      </c>
      <c r="AE10" s="38">
        <v>0</v>
      </c>
      <c r="AF10" s="38">
        <f t="shared" si="5"/>
        <v>0</v>
      </c>
    </row>
    <row r="11" spans="1:37" ht="15.75" customHeight="1" x14ac:dyDescent="0.25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46" t="s">
        <v>121</v>
      </c>
      <c r="G11" s="13">
        <v>30.45</v>
      </c>
      <c r="H11" s="22">
        <v>17</v>
      </c>
      <c r="I11" s="26">
        <v>5</v>
      </c>
      <c r="J11" s="26">
        <v>9</v>
      </c>
      <c r="K11" s="3">
        <v>10</v>
      </c>
      <c r="L11" s="2">
        <v>11</v>
      </c>
      <c r="M11" s="2"/>
      <c r="N11" s="36">
        <f t="shared" si="1"/>
        <v>58.82352941176471</v>
      </c>
      <c r="O11" s="37">
        <v>7226.18</v>
      </c>
      <c r="P11" s="37">
        <f t="shared" si="2"/>
        <v>7226.18</v>
      </c>
      <c r="Q11" s="36">
        <f t="shared" si="6"/>
        <v>100</v>
      </c>
      <c r="R11" s="36">
        <v>3356.46</v>
      </c>
      <c r="S11" s="36">
        <f t="shared" si="9"/>
        <v>46.448607701441148</v>
      </c>
      <c r="T11" s="36">
        <f t="shared" si="10"/>
        <v>3869.7200000000003</v>
      </c>
      <c r="U11" s="36">
        <f t="shared" si="7"/>
        <v>53.551392298558852</v>
      </c>
      <c r="V11" s="2">
        <v>0</v>
      </c>
      <c r="W11" s="2">
        <v>0</v>
      </c>
      <c r="X11" s="2">
        <v>0</v>
      </c>
      <c r="Y11" s="38">
        <f t="shared" ref="Y11:Y75" si="11">IF(H11=0,0,V11/H11)*100</f>
        <v>0</v>
      </c>
      <c r="Z11" s="38">
        <v>0</v>
      </c>
      <c r="AA11" s="38">
        <v>0</v>
      </c>
      <c r="AB11" s="38">
        <f t="shared" ref="AB11:AB75" si="12">IF(Z11=0,0,AA11/Z11)*100</f>
        <v>0</v>
      </c>
      <c r="AC11" s="38">
        <v>0</v>
      </c>
      <c r="AD11" s="38">
        <f t="shared" ref="AD11:AD75" si="13">IF(AA11=0,0,AC11/AA11)*100</f>
        <v>0</v>
      </c>
      <c r="AE11" s="38">
        <v>0</v>
      </c>
      <c r="AF11" s="38">
        <f t="shared" ref="AF11:AF75" si="14">IF(AA11=0,0,AE11/AA11)*100</f>
        <v>0</v>
      </c>
    </row>
    <row r="12" spans="1:37" ht="15.75" customHeight="1" x14ac:dyDescent="0.25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46" t="s">
        <v>122</v>
      </c>
      <c r="G12" s="13">
        <v>30.45</v>
      </c>
      <c r="H12" s="22">
        <v>17</v>
      </c>
      <c r="I12" s="26">
        <v>3</v>
      </c>
      <c r="J12" s="26">
        <v>14</v>
      </c>
      <c r="K12" s="3">
        <v>15</v>
      </c>
      <c r="L12" s="2">
        <v>20</v>
      </c>
      <c r="M12" s="2"/>
      <c r="N12" s="36">
        <f t="shared" si="1"/>
        <v>88.235294117647058</v>
      </c>
      <c r="O12" s="37">
        <v>10060.76</v>
      </c>
      <c r="P12" s="37">
        <f t="shared" si="2"/>
        <v>10060.76</v>
      </c>
      <c r="Q12" s="36">
        <f t="shared" si="6"/>
        <v>100</v>
      </c>
      <c r="R12" s="36">
        <v>7866.78</v>
      </c>
      <c r="S12" s="36">
        <f t="shared" si="9"/>
        <v>78.192701147825801</v>
      </c>
      <c r="T12" s="36">
        <f t="shared" si="10"/>
        <v>2193.9800000000005</v>
      </c>
      <c r="U12" s="36">
        <f t="shared" si="7"/>
        <v>21.807298852174196</v>
      </c>
      <c r="V12" s="2">
        <v>0</v>
      </c>
      <c r="W12" s="2">
        <v>0</v>
      </c>
      <c r="X12" s="2">
        <v>0</v>
      </c>
      <c r="Y12" s="38">
        <f t="shared" si="11"/>
        <v>0</v>
      </c>
      <c r="Z12" s="38">
        <v>0</v>
      </c>
      <c r="AA12" s="38">
        <v>0</v>
      </c>
      <c r="AB12" s="38">
        <f t="shared" si="12"/>
        <v>0</v>
      </c>
      <c r="AC12" s="38">
        <v>0</v>
      </c>
      <c r="AD12" s="38">
        <f t="shared" si="13"/>
        <v>0</v>
      </c>
      <c r="AE12" s="38">
        <v>0</v>
      </c>
      <c r="AF12" s="38">
        <f t="shared" si="14"/>
        <v>0</v>
      </c>
    </row>
    <row r="13" spans="1:37" ht="15.75" customHeight="1" x14ac:dyDescent="0.25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46" t="s">
        <v>123</v>
      </c>
      <c r="G13" s="13">
        <v>30.45</v>
      </c>
      <c r="H13" s="22">
        <v>3</v>
      </c>
      <c r="I13" s="26">
        <v>0</v>
      </c>
      <c r="J13" s="26">
        <v>3</v>
      </c>
      <c r="K13" s="3">
        <v>1</v>
      </c>
      <c r="L13" s="2">
        <v>1</v>
      </c>
      <c r="M13" s="2"/>
      <c r="N13" s="36">
        <f t="shared" si="1"/>
        <v>33.333333333333329</v>
      </c>
      <c r="O13" s="37">
        <v>2679.6</v>
      </c>
      <c r="P13" s="37">
        <f t="shared" si="2"/>
        <v>2679.6</v>
      </c>
      <c r="Q13" s="36">
        <f t="shared" si="6"/>
        <v>100</v>
      </c>
      <c r="R13" s="36">
        <v>0</v>
      </c>
      <c r="S13" s="36">
        <f t="shared" si="9"/>
        <v>0</v>
      </c>
      <c r="T13" s="36">
        <f t="shared" si="10"/>
        <v>2679.6</v>
      </c>
      <c r="U13" s="36">
        <v>0</v>
      </c>
      <c r="V13" s="2">
        <v>0</v>
      </c>
      <c r="W13" s="2">
        <v>0</v>
      </c>
      <c r="X13" s="2">
        <v>0</v>
      </c>
      <c r="Y13" s="38">
        <f t="shared" si="11"/>
        <v>0</v>
      </c>
      <c r="Z13" s="38">
        <v>0</v>
      </c>
      <c r="AA13" s="38">
        <v>0</v>
      </c>
      <c r="AB13" s="38">
        <f t="shared" si="12"/>
        <v>0</v>
      </c>
      <c r="AC13" s="38">
        <v>0</v>
      </c>
      <c r="AD13" s="38">
        <f t="shared" si="13"/>
        <v>0</v>
      </c>
      <c r="AE13" s="38">
        <v>0</v>
      </c>
      <c r="AF13" s="38">
        <f t="shared" si="14"/>
        <v>0</v>
      </c>
    </row>
    <row r="14" spans="1:37" ht="15.75" customHeight="1" x14ac:dyDescent="0.25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46">
        <v>89</v>
      </c>
      <c r="G14" s="13">
        <v>30.45</v>
      </c>
      <c r="H14" s="22">
        <v>1</v>
      </c>
      <c r="I14" s="26">
        <v>0</v>
      </c>
      <c r="J14" s="26">
        <v>0</v>
      </c>
      <c r="K14" s="3">
        <v>0</v>
      </c>
      <c r="L14" s="2">
        <v>0</v>
      </c>
      <c r="M14" s="2"/>
      <c r="N14" s="36">
        <v>0</v>
      </c>
      <c r="O14" s="37">
        <v>0</v>
      </c>
      <c r="P14" s="37">
        <f t="shared" si="2"/>
        <v>0</v>
      </c>
      <c r="Q14" s="36">
        <v>0</v>
      </c>
      <c r="R14" s="36">
        <v>0</v>
      </c>
      <c r="S14" s="36">
        <v>0</v>
      </c>
      <c r="T14" s="36">
        <f t="shared" si="10"/>
        <v>0</v>
      </c>
      <c r="U14" s="36">
        <v>0</v>
      </c>
      <c r="V14" s="2">
        <v>0</v>
      </c>
      <c r="W14" s="2">
        <v>0</v>
      </c>
      <c r="X14" s="2">
        <v>0</v>
      </c>
      <c r="Y14" s="38">
        <f t="shared" si="11"/>
        <v>0</v>
      </c>
      <c r="Z14" s="38">
        <v>0</v>
      </c>
      <c r="AA14" s="38">
        <v>0</v>
      </c>
      <c r="AB14" s="38">
        <f t="shared" si="12"/>
        <v>0</v>
      </c>
      <c r="AC14" s="38">
        <v>0</v>
      </c>
      <c r="AD14" s="38">
        <f t="shared" si="13"/>
        <v>0</v>
      </c>
      <c r="AE14" s="38">
        <v>0</v>
      </c>
      <c r="AF14" s="38">
        <f t="shared" si="14"/>
        <v>0</v>
      </c>
    </row>
    <row r="15" spans="1:37" ht="15.75" customHeight="1" x14ac:dyDescent="0.25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46" t="s">
        <v>124</v>
      </c>
      <c r="G15" s="13">
        <v>30.45</v>
      </c>
      <c r="H15" s="22">
        <v>83</v>
      </c>
      <c r="I15" s="26">
        <v>19</v>
      </c>
      <c r="J15" s="26">
        <v>29</v>
      </c>
      <c r="K15" s="3">
        <v>76</v>
      </c>
      <c r="L15" s="2">
        <v>97</v>
      </c>
      <c r="M15" s="2"/>
      <c r="N15" s="36">
        <f t="shared" ref="N15:N29" si="15">K15/H15*100</f>
        <v>91.566265060240966</v>
      </c>
      <c r="O15" s="37">
        <v>51732.32</v>
      </c>
      <c r="P15" s="37">
        <f t="shared" si="2"/>
        <v>51732.32</v>
      </c>
      <c r="Q15" s="36">
        <f t="shared" si="6"/>
        <v>100</v>
      </c>
      <c r="R15" s="36">
        <v>42661.44999999999</v>
      </c>
      <c r="S15" s="36">
        <f t="shared" si="9"/>
        <v>82.465758349905798</v>
      </c>
      <c r="T15" s="36">
        <f t="shared" si="10"/>
        <v>9070.8700000000099</v>
      </c>
      <c r="U15" s="36">
        <f t="shared" si="7"/>
        <v>17.534241650094195</v>
      </c>
      <c r="V15" s="2">
        <v>0</v>
      </c>
      <c r="W15" s="2">
        <v>0</v>
      </c>
      <c r="X15" s="2">
        <v>0</v>
      </c>
      <c r="Y15" s="38">
        <f t="shared" si="11"/>
        <v>0</v>
      </c>
      <c r="Z15" s="38">
        <v>0</v>
      </c>
      <c r="AA15" s="38">
        <v>0</v>
      </c>
      <c r="AB15" s="38">
        <f t="shared" si="12"/>
        <v>0</v>
      </c>
      <c r="AC15" s="38">
        <v>0</v>
      </c>
      <c r="AD15" s="38">
        <f t="shared" si="13"/>
        <v>0</v>
      </c>
      <c r="AE15" s="38">
        <v>0</v>
      </c>
      <c r="AF15" s="38">
        <f t="shared" si="14"/>
        <v>0</v>
      </c>
    </row>
    <row r="16" spans="1:37" ht="15.75" customHeight="1" x14ac:dyDescent="0.25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46" t="s">
        <v>125</v>
      </c>
      <c r="G16" s="13">
        <v>30.45</v>
      </c>
      <c r="H16" s="22">
        <v>53</v>
      </c>
      <c r="I16" s="26">
        <v>20</v>
      </c>
      <c r="J16" s="26">
        <v>18</v>
      </c>
      <c r="K16" s="3">
        <v>39</v>
      </c>
      <c r="L16" s="2">
        <v>25</v>
      </c>
      <c r="M16" s="2"/>
      <c r="N16" s="36">
        <f t="shared" si="15"/>
        <v>73.584905660377359</v>
      </c>
      <c r="O16" s="37">
        <v>12706.95</v>
      </c>
      <c r="P16" s="37">
        <f t="shared" si="2"/>
        <v>12706.95</v>
      </c>
      <c r="Q16" s="36">
        <f t="shared" si="6"/>
        <v>100</v>
      </c>
      <c r="R16" s="36">
        <v>12706.95</v>
      </c>
      <c r="S16" s="36">
        <f t="shared" si="9"/>
        <v>100</v>
      </c>
      <c r="T16" s="36">
        <f t="shared" si="10"/>
        <v>0</v>
      </c>
      <c r="U16" s="36">
        <f t="shared" si="7"/>
        <v>0</v>
      </c>
      <c r="V16" s="2">
        <v>0</v>
      </c>
      <c r="W16" s="2">
        <v>0</v>
      </c>
      <c r="X16" s="2">
        <v>0</v>
      </c>
      <c r="Y16" s="38">
        <f t="shared" si="11"/>
        <v>0</v>
      </c>
      <c r="Z16" s="38">
        <v>0</v>
      </c>
      <c r="AA16" s="38">
        <v>0</v>
      </c>
      <c r="AB16" s="38">
        <f t="shared" si="12"/>
        <v>0</v>
      </c>
      <c r="AC16" s="38">
        <v>0</v>
      </c>
      <c r="AD16" s="38">
        <f t="shared" si="13"/>
        <v>0</v>
      </c>
      <c r="AE16" s="38">
        <v>0</v>
      </c>
      <c r="AF16" s="38">
        <f t="shared" si="14"/>
        <v>0</v>
      </c>
    </row>
    <row r="17" spans="1:32" s="9" customFormat="1" ht="15.75" customHeight="1" x14ac:dyDescent="0.25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46" t="s">
        <v>126</v>
      </c>
      <c r="G17" s="13">
        <v>30.45</v>
      </c>
      <c r="H17" s="22">
        <v>49</v>
      </c>
      <c r="I17" s="26">
        <v>12</v>
      </c>
      <c r="J17" s="26">
        <v>25</v>
      </c>
      <c r="K17" s="3">
        <v>43</v>
      </c>
      <c r="L17" s="2">
        <v>55</v>
      </c>
      <c r="M17" s="2"/>
      <c r="N17" s="36">
        <f t="shared" si="15"/>
        <v>87.755102040816325</v>
      </c>
      <c r="O17" s="37">
        <v>32504.67</v>
      </c>
      <c r="P17" s="37">
        <f t="shared" si="2"/>
        <v>32504.67</v>
      </c>
      <c r="Q17" s="36">
        <f t="shared" si="6"/>
        <v>100</v>
      </c>
      <c r="R17" s="36">
        <v>25384.409999999996</v>
      </c>
      <c r="S17" s="36">
        <f t="shared" si="9"/>
        <v>78.094655321835276</v>
      </c>
      <c r="T17" s="36">
        <f t="shared" si="10"/>
        <v>7120.260000000002</v>
      </c>
      <c r="U17" s="36">
        <f t="shared" si="7"/>
        <v>21.905344678164713</v>
      </c>
      <c r="V17" s="2">
        <v>0</v>
      </c>
      <c r="W17" s="2">
        <v>0</v>
      </c>
      <c r="X17" s="2">
        <v>0</v>
      </c>
      <c r="Y17" s="38">
        <f t="shared" si="11"/>
        <v>0</v>
      </c>
      <c r="Z17" s="38">
        <v>0</v>
      </c>
      <c r="AA17" s="38">
        <v>0</v>
      </c>
      <c r="AB17" s="38">
        <f t="shared" si="12"/>
        <v>0</v>
      </c>
      <c r="AC17" s="38">
        <v>0</v>
      </c>
      <c r="AD17" s="38">
        <f t="shared" si="13"/>
        <v>0</v>
      </c>
      <c r="AE17" s="38">
        <v>0</v>
      </c>
      <c r="AF17" s="38">
        <f t="shared" si="14"/>
        <v>0</v>
      </c>
    </row>
    <row r="18" spans="1:32" s="9" customFormat="1" ht="15.75" customHeight="1" x14ac:dyDescent="0.25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46" t="s">
        <v>128</v>
      </c>
      <c r="G18" s="13">
        <v>30.45</v>
      </c>
      <c r="H18" s="22">
        <v>26</v>
      </c>
      <c r="I18" s="26">
        <v>15</v>
      </c>
      <c r="J18" s="26">
        <v>10</v>
      </c>
      <c r="K18" s="3">
        <v>13</v>
      </c>
      <c r="L18" s="2">
        <v>19</v>
      </c>
      <c r="M18" s="2"/>
      <c r="N18" s="36">
        <f t="shared" si="15"/>
        <v>50</v>
      </c>
      <c r="O18" s="37">
        <v>15821.75</v>
      </c>
      <c r="P18" s="37">
        <f t="shared" si="2"/>
        <v>15821.75</v>
      </c>
      <c r="Q18" s="36">
        <f t="shared" si="6"/>
        <v>100</v>
      </c>
      <c r="R18" s="36">
        <v>7352.0499999999993</v>
      </c>
      <c r="S18" s="36">
        <f t="shared" si="9"/>
        <v>46.467995006873444</v>
      </c>
      <c r="T18" s="36">
        <f t="shared" si="10"/>
        <v>8469.7000000000007</v>
      </c>
      <c r="U18" s="36">
        <f t="shared" si="7"/>
        <v>53.532004993126556</v>
      </c>
      <c r="V18" s="2">
        <v>0</v>
      </c>
      <c r="W18" s="2">
        <v>0</v>
      </c>
      <c r="X18" s="2">
        <v>0</v>
      </c>
      <c r="Y18" s="38">
        <f t="shared" si="11"/>
        <v>0</v>
      </c>
      <c r="Z18" s="38">
        <v>0</v>
      </c>
      <c r="AA18" s="38">
        <v>0</v>
      </c>
      <c r="AB18" s="38">
        <f t="shared" si="12"/>
        <v>0</v>
      </c>
      <c r="AC18" s="38">
        <v>0</v>
      </c>
      <c r="AD18" s="38">
        <f t="shared" si="13"/>
        <v>0</v>
      </c>
      <c r="AE18" s="38">
        <v>0</v>
      </c>
      <c r="AF18" s="38">
        <f t="shared" si="14"/>
        <v>0</v>
      </c>
    </row>
    <row r="19" spans="1:32" s="9" customFormat="1" ht="15.75" customHeight="1" x14ac:dyDescent="0.25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46" t="s">
        <v>129</v>
      </c>
      <c r="G19" s="13">
        <v>30.45</v>
      </c>
      <c r="H19" s="22">
        <v>58</v>
      </c>
      <c r="I19" s="26">
        <v>6</v>
      </c>
      <c r="J19" s="26">
        <v>44</v>
      </c>
      <c r="K19" s="3">
        <v>47</v>
      </c>
      <c r="L19" s="2">
        <v>60</v>
      </c>
      <c r="M19" s="2"/>
      <c r="N19" s="36">
        <f t="shared" si="15"/>
        <v>81.034482758620683</v>
      </c>
      <c r="O19" s="37">
        <v>46398.919999999991</v>
      </c>
      <c r="P19" s="37">
        <f t="shared" si="2"/>
        <v>46398.919999999991</v>
      </c>
      <c r="Q19" s="36">
        <f t="shared" si="6"/>
        <v>100</v>
      </c>
      <c r="R19" s="36">
        <v>30533.749999999993</v>
      </c>
      <c r="S19" s="36">
        <f t="shared" si="9"/>
        <v>65.807027404948215</v>
      </c>
      <c r="T19" s="36">
        <f t="shared" si="10"/>
        <v>15865.169999999998</v>
      </c>
      <c r="U19" s="36">
        <f t="shared" si="7"/>
        <v>34.192972595051785</v>
      </c>
      <c r="V19" s="2">
        <v>0</v>
      </c>
      <c r="W19" s="2">
        <v>0</v>
      </c>
      <c r="X19" s="2">
        <v>0</v>
      </c>
      <c r="Y19" s="38">
        <f t="shared" si="11"/>
        <v>0</v>
      </c>
      <c r="Z19" s="38">
        <v>0</v>
      </c>
      <c r="AA19" s="38">
        <v>0</v>
      </c>
      <c r="AB19" s="38">
        <f t="shared" si="12"/>
        <v>0</v>
      </c>
      <c r="AC19" s="38">
        <v>0</v>
      </c>
      <c r="AD19" s="38">
        <f t="shared" si="13"/>
        <v>0</v>
      </c>
      <c r="AE19" s="38">
        <v>0</v>
      </c>
      <c r="AF19" s="38">
        <f t="shared" si="14"/>
        <v>0</v>
      </c>
    </row>
    <row r="20" spans="1:32" s="9" customFormat="1" ht="15.75" customHeight="1" x14ac:dyDescent="0.25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46" t="s">
        <v>131</v>
      </c>
      <c r="G20" s="13">
        <v>30.45</v>
      </c>
      <c r="H20" s="22">
        <v>3</v>
      </c>
      <c r="I20" s="26">
        <v>2</v>
      </c>
      <c r="J20" s="26">
        <v>0</v>
      </c>
      <c r="K20" s="3">
        <v>0</v>
      </c>
      <c r="L20" s="2">
        <v>0</v>
      </c>
      <c r="M20" s="2"/>
      <c r="N20" s="36">
        <f t="shared" si="15"/>
        <v>0</v>
      </c>
      <c r="O20" s="37">
        <v>0</v>
      </c>
      <c r="P20" s="37">
        <f t="shared" si="2"/>
        <v>0</v>
      </c>
      <c r="Q20" s="36">
        <v>0</v>
      </c>
      <c r="R20" s="36">
        <v>0</v>
      </c>
      <c r="S20" s="36">
        <v>0</v>
      </c>
      <c r="T20" s="36">
        <f t="shared" si="10"/>
        <v>0</v>
      </c>
      <c r="U20" s="36">
        <v>0</v>
      </c>
      <c r="V20" s="2">
        <v>0</v>
      </c>
      <c r="W20" s="2">
        <v>0</v>
      </c>
      <c r="X20" s="2">
        <v>0</v>
      </c>
      <c r="Y20" s="38">
        <f t="shared" si="11"/>
        <v>0</v>
      </c>
      <c r="Z20" s="38">
        <v>0</v>
      </c>
      <c r="AA20" s="38">
        <v>0</v>
      </c>
      <c r="AB20" s="38">
        <f t="shared" si="12"/>
        <v>0</v>
      </c>
      <c r="AC20" s="38">
        <v>0</v>
      </c>
      <c r="AD20" s="38">
        <f t="shared" si="13"/>
        <v>0</v>
      </c>
      <c r="AE20" s="38">
        <v>0</v>
      </c>
      <c r="AF20" s="38">
        <f t="shared" si="14"/>
        <v>0</v>
      </c>
    </row>
    <row r="21" spans="1:32" s="9" customFormat="1" ht="15.75" customHeight="1" x14ac:dyDescent="0.25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46" t="s">
        <v>132</v>
      </c>
      <c r="G21" s="13">
        <v>30.45</v>
      </c>
      <c r="H21" s="22">
        <v>9</v>
      </c>
      <c r="I21" s="26">
        <v>4</v>
      </c>
      <c r="J21" s="26">
        <v>4</v>
      </c>
      <c r="K21" s="3">
        <v>8</v>
      </c>
      <c r="L21" s="2">
        <v>10</v>
      </c>
      <c r="M21" s="2"/>
      <c r="N21" s="36">
        <f t="shared" si="15"/>
        <v>88.888888888888886</v>
      </c>
      <c r="O21" s="37">
        <v>4799.1099999999997</v>
      </c>
      <c r="P21" s="37">
        <f t="shared" si="2"/>
        <v>4799.1099999999997</v>
      </c>
      <c r="Q21" s="36">
        <f t="shared" si="6"/>
        <v>100</v>
      </c>
      <c r="R21" s="36">
        <v>0</v>
      </c>
      <c r="S21" s="36">
        <v>0</v>
      </c>
      <c r="T21" s="36">
        <f t="shared" si="10"/>
        <v>4799.1099999999997</v>
      </c>
      <c r="U21" s="36">
        <v>0</v>
      </c>
      <c r="V21" s="2">
        <v>0</v>
      </c>
      <c r="W21" s="2">
        <v>0</v>
      </c>
      <c r="X21" s="2">
        <v>0</v>
      </c>
      <c r="Y21" s="38">
        <f t="shared" si="11"/>
        <v>0</v>
      </c>
      <c r="Z21" s="38">
        <v>0</v>
      </c>
      <c r="AA21" s="38">
        <v>0</v>
      </c>
      <c r="AB21" s="38">
        <f t="shared" si="12"/>
        <v>0</v>
      </c>
      <c r="AC21" s="38">
        <v>0</v>
      </c>
      <c r="AD21" s="38">
        <f t="shared" si="13"/>
        <v>0</v>
      </c>
      <c r="AE21" s="38">
        <v>0</v>
      </c>
      <c r="AF21" s="38">
        <f t="shared" si="14"/>
        <v>0</v>
      </c>
    </row>
    <row r="22" spans="1:32" s="9" customFormat="1" ht="15.75" customHeight="1" x14ac:dyDescent="0.25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46" t="s">
        <v>134</v>
      </c>
      <c r="G22" s="13">
        <v>30.45</v>
      </c>
      <c r="H22" s="22">
        <v>41</v>
      </c>
      <c r="I22" s="26">
        <v>10</v>
      </c>
      <c r="J22" s="26">
        <v>18</v>
      </c>
      <c r="K22" s="3">
        <v>35</v>
      </c>
      <c r="L22" s="2">
        <v>40</v>
      </c>
      <c r="M22" s="2"/>
      <c r="N22" s="36">
        <f t="shared" si="15"/>
        <v>85.365853658536579</v>
      </c>
      <c r="O22" s="37">
        <v>19091.53</v>
      </c>
      <c r="P22" s="37">
        <f t="shared" si="2"/>
        <v>19091.53</v>
      </c>
      <c r="Q22" s="36">
        <f t="shared" si="6"/>
        <v>100</v>
      </c>
      <c r="R22" s="36">
        <v>11002.24</v>
      </c>
      <c r="S22" s="36">
        <f t="shared" si="9"/>
        <v>57.628906640798306</v>
      </c>
      <c r="T22" s="36">
        <f t="shared" si="10"/>
        <v>8089.2899999999991</v>
      </c>
      <c r="U22" s="36">
        <f t="shared" si="7"/>
        <v>42.371093359201694</v>
      </c>
      <c r="V22" s="2">
        <v>0</v>
      </c>
      <c r="W22" s="2">
        <v>0</v>
      </c>
      <c r="X22" s="2">
        <v>0</v>
      </c>
      <c r="Y22" s="38">
        <f t="shared" si="11"/>
        <v>0</v>
      </c>
      <c r="Z22" s="38">
        <v>0</v>
      </c>
      <c r="AA22" s="38">
        <v>0</v>
      </c>
      <c r="AB22" s="38">
        <f t="shared" si="12"/>
        <v>0</v>
      </c>
      <c r="AC22" s="38">
        <v>0</v>
      </c>
      <c r="AD22" s="38">
        <f t="shared" si="13"/>
        <v>0</v>
      </c>
      <c r="AE22" s="38">
        <v>0</v>
      </c>
      <c r="AF22" s="38">
        <f t="shared" si="14"/>
        <v>0</v>
      </c>
    </row>
    <row r="23" spans="1:32" s="9" customFormat="1" ht="15.75" customHeight="1" x14ac:dyDescent="0.25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46" t="s">
        <v>135</v>
      </c>
      <c r="G23" s="13">
        <v>30.45</v>
      </c>
      <c r="H23" s="22">
        <v>3</v>
      </c>
      <c r="I23" s="26">
        <v>1</v>
      </c>
      <c r="J23" s="26">
        <v>2</v>
      </c>
      <c r="K23" s="3">
        <v>0</v>
      </c>
      <c r="L23" s="2">
        <v>0</v>
      </c>
      <c r="M23" s="2"/>
      <c r="N23" s="36">
        <f t="shared" si="15"/>
        <v>0</v>
      </c>
      <c r="O23" s="37">
        <v>0</v>
      </c>
      <c r="P23" s="37">
        <f t="shared" si="2"/>
        <v>0</v>
      </c>
      <c r="Q23" s="36">
        <v>0</v>
      </c>
      <c r="R23" s="36">
        <v>0</v>
      </c>
      <c r="S23" s="36">
        <v>0</v>
      </c>
      <c r="T23" s="36">
        <f t="shared" si="10"/>
        <v>0</v>
      </c>
      <c r="U23" s="36">
        <v>0</v>
      </c>
      <c r="V23" s="2">
        <v>0</v>
      </c>
      <c r="W23" s="2">
        <v>0</v>
      </c>
      <c r="X23" s="2">
        <v>0</v>
      </c>
      <c r="Y23" s="38">
        <f t="shared" si="11"/>
        <v>0</v>
      </c>
      <c r="Z23" s="38">
        <v>0</v>
      </c>
      <c r="AA23" s="38">
        <v>0</v>
      </c>
      <c r="AB23" s="38">
        <f t="shared" si="12"/>
        <v>0</v>
      </c>
      <c r="AC23" s="38">
        <v>0</v>
      </c>
      <c r="AD23" s="38">
        <f t="shared" si="13"/>
        <v>0</v>
      </c>
      <c r="AE23" s="38">
        <v>0</v>
      </c>
      <c r="AF23" s="38">
        <f t="shared" si="14"/>
        <v>0</v>
      </c>
    </row>
    <row r="24" spans="1:32" s="9" customFormat="1" ht="15.75" customHeight="1" x14ac:dyDescent="0.25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46" t="s">
        <v>136</v>
      </c>
      <c r="G24" s="13">
        <v>30.45</v>
      </c>
      <c r="H24" s="22">
        <v>71</v>
      </c>
      <c r="I24" s="26">
        <v>27</v>
      </c>
      <c r="J24" s="26">
        <v>28</v>
      </c>
      <c r="K24" s="3">
        <v>58</v>
      </c>
      <c r="L24" s="2">
        <v>49</v>
      </c>
      <c r="M24" s="2"/>
      <c r="N24" s="36">
        <f t="shared" si="15"/>
        <v>81.690140845070431</v>
      </c>
      <c r="O24" s="37">
        <v>31605.72</v>
      </c>
      <c r="P24" s="37">
        <f t="shared" si="2"/>
        <v>31605.72</v>
      </c>
      <c r="Q24" s="36">
        <f t="shared" si="6"/>
        <v>100</v>
      </c>
      <c r="R24" s="36">
        <v>16741.59</v>
      </c>
      <c r="S24" s="36">
        <f t="shared" si="9"/>
        <v>52.970126926391799</v>
      </c>
      <c r="T24" s="36">
        <f t="shared" si="10"/>
        <v>14864.130000000001</v>
      </c>
      <c r="U24" s="36">
        <f t="shared" si="7"/>
        <v>47.029873073608201</v>
      </c>
      <c r="V24" s="2">
        <v>0</v>
      </c>
      <c r="W24" s="2">
        <v>0</v>
      </c>
      <c r="X24" s="2">
        <v>0</v>
      </c>
      <c r="Y24" s="38">
        <f t="shared" si="11"/>
        <v>0</v>
      </c>
      <c r="Z24" s="38">
        <v>0</v>
      </c>
      <c r="AA24" s="38">
        <v>0</v>
      </c>
      <c r="AB24" s="38">
        <f t="shared" si="12"/>
        <v>0</v>
      </c>
      <c r="AC24" s="38">
        <v>0</v>
      </c>
      <c r="AD24" s="38">
        <f t="shared" si="13"/>
        <v>0</v>
      </c>
      <c r="AE24" s="38">
        <v>0</v>
      </c>
      <c r="AF24" s="38">
        <f t="shared" si="14"/>
        <v>0</v>
      </c>
    </row>
    <row r="25" spans="1:32" s="9" customFormat="1" ht="15.75" customHeight="1" x14ac:dyDescent="0.25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46">
        <v>17</v>
      </c>
      <c r="G25" s="13">
        <v>30.45</v>
      </c>
      <c r="H25" s="22">
        <v>206</v>
      </c>
      <c r="I25" s="26">
        <v>16</v>
      </c>
      <c r="J25" s="26">
        <v>29</v>
      </c>
      <c r="K25" s="3">
        <v>190</v>
      </c>
      <c r="L25" s="2">
        <v>189</v>
      </c>
      <c r="M25" s="2"/>
      <c r="N25" s="36">
        <f t="shared" si="15"/>
        <v>92.233009708737868</v>
      </c>
      <c r="O25" s="37">
        <v>43809.06</v>
      </c>
      <c r="P25" s="37">
        <f t="shared" si="2"/>
        <v>43809.06</v>
      </c>
      <c r="Q25" s="36">
        <f t="shared" si="6"/>
        <v>100</v>
      </c>
      <c r="R25" s="36">
        <v>28259.139999999992</v>
      </c>
      <c r="S25" s="36">
        <f t="shared" si="9"/>
        <v>64.505241609840496</v>
      </c>
      <c r="T25" s="36">
        <f t="shared" si="10"/>
        <v>15549.920000000006</v>
      </c>
      <c r="U25" s="36">
        <f t="shared" si="7"/>
        <v>35.49475839015949</v>
      </c>
      <c r="V25" s="2">
        <v>0</v>
      </c>
      <c r="W25" s="2">
        <v>0</v>
      </c>
      <c r="X25" s="2">
        <v>0</v>
      </c>
      <c r="Y25" s="38">
        <f t="shared" si="11"/>
        <v>0</v>
      </c>
      <c r="Z25" s="38">
        <v>0</v>
      </c>
      <c r="AA25" s="38">
        <v>0</v>
      </c>
      <c r="AB25" s="38">
        <f t="shared" si="12"/>
        <v>0</v>
      </c>
      <c r="AC25" s="38">
        <v>0</v>
      </c>
      <c r="AD25" s="38">
        <f t="shared" si="13"/>
        <v>0</v>
      </c>
      <c r="AE25" s="38">
        <v>0</v>
      </c>
      <c r="AF25" s="38">
        <f t="shared" si="14"/>
        <v>0</v>
      </c>
    </row>
    <row r="26" spans="1:32" s="9" customFormat="1" ht="15.75" customHeight="1" x14ac:dyDescent="0.25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46" t="s">
        <v>139</v>
      </c>
      <c r="G26" s="13">
        <v>30.45</v>
      </c>
      <c r="H26" s="22">
        <v>24</v>
      </c>
      <c r="I26" s="26">
        <v>1</v>
      </c>
      <c r="J26" s="26">
        <v>11</v>
      </c>
      <c r="K26" s="3">
        <v>14</v>
      </c>
      <c r="L26" s="2">
        <v>18</v>
      </c>
      <c r="M26" s="2"/>
      <c r="N26" s="36">
        <f t="shared" si="15"/>
        <v>58.333333333333336</v>
      </c>
      <c r="O26" s="37">
        <v>13200.15</v>
      </c>
      <c r="P26" s="37">
        <f t="shared" si="2"/>
        <v>13200.15</v>
      </c>
      <c r="Q26" s="36">
        <f t="shared" si="6"/>
        <v>100</v>
      </c>
      <c r="R26" s="36">
        <v>8489.880000000001</v>
      </c>
      <c r="S26" s="36">
        <f t="shared" si="9"/>
        <v>64.31654185747891</v>
      </c>
      <c r="T26" s="36">
        <f t="shared" si="10"/>
        <v>4710.2699999999986</v>
      </c>
      <c r="U26" s="36">
        <f t="shared" si="7"/>
        <v>35.683458142521097</v>
      </c>
      <c r="V26" s="2">
        <v>0</v>
      </c>
      <c r="W26" s="2">
        <v>0</v>
      </c>
      <c r="X26" s="2">
        <v>0</v>
      </c>
      <c r="Y26" s="38">
        <f t="shared" si="11"/>
        <v>0</v>
      </c>
      <c r="Z26" s="38">
        <v>0</v>
      </c>
      <c r="AA26" s="38">
        <v>0</v>
      </c>
      <c r="AB26" s="38">
        <f t="shared" si="12"/>
        <v>0</v>
      </c>
      <c r="AC26" s="38">
        <v>0</v>
      </c>
      <c r="AD26" s="38">
        <f t="shared" si="13"/>
        <v>0</v>
      </c>
      <c r="AE26" s="38">
        <v>0</v>
      </c>
      <c r="AF26" s="38">
        <f t="shared" si="14"/>
        <v>0</v>
      </c>
    </row>
    <row r="27" spans="1:32" s="9" customFormat="1" ht="15.75" customHeight="1" x14ac:dyDescent="0.25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46" t="s">
        <v>140</v>
      </c>
      <c r="G27" s="13">
        <v>30.45</v>
      </c>
      <c r="H27" s="22">
        <v>16</v>
      </c>
      <c r="I27" s="26">
        <v>2</v>
      </c>
      <c r="J27" s="26">
        <v>8</v>
      </c>
      <c r="K27" s="3">
        <v>10</v>
      </c>
      <c r="L27" s="2">
        <v>13</v>
      </c>
      <c r="M27" s="2"/>
      <c r="N27" s="36">
        <f t="shared" si="15"/>
        <v>62.5</v>
      </c>
      <c r="O27" s="37">
        <v>12723.78</v>
      </c>
      <c r="P27" s="37">
        <f t="shared" si="2"/>
        <v>12723.78</v>
      </c>
      <c r="Q27" s="36">
        <f t="shared" si="6"/>
        <v>100</v>
      </c>
      <c r="R27" s="36">
        <v>11733.55</v>
      </c>
      <c r="S27" s="36">
        <f t="shared" si="9"/>
        <v>92.217485684285634</v>
      </c>
      <c r="T27" s="36">
        <f t="shared" si="10"/>
        <v>990.23000000000138</v>
      </c>
      <c r="U27" s="36">
        <f t="shared" si="7"/>
        <v>7.7825143157143657</v>
      </c>
      <c r="V27" s="2">
        <v>0</v>
      </c>
      <c r="W27" s="2">
        <v>0</v>
      </c>
      <c r="X27" s="2">
        <v>0</v>
      </c>
      <c r="Y27" s="38">
        <f t="shared" si="11"/>
        <v>0</v>
      </c>
      <c r="Z27" s="38">
        <v>0</v>
      </c>
      <c r="AA27" s="38">
        <v>0</v>
      </c>
      <c r="AB27" s="38">
        <f t="shared" si="12"/>
        <v>0</v>
      </c>
      <c r="AC27" s="38">
        <v>0</v>
      </c>
      <c r="AD27" s="38">
        <f t="shared" si="13"/>
        <v>0</v>
      </c>
      <c r="AE27" s="38">
        <v>0</v>
      </c>
      <c r="AF27" s="38">
        <f t="shared" si="14"/>
        <v>0</v>
      </c>
    </row>
    <row r="28" spans="1:32" s="9" customFormat="1" ht="15.75" customHeight="1" x14ac:dyDescent="0.25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46" t="s">
        <v>141</v>
      </c>
      <c r="G28" s="13">
        <v>30.45</v>
      </c>
      <c r="H28" s="22">
        <v>9</v>
      </c>
      <c r="I28" s="26">
        <v>4</v>
      </c>
      <c r="J28" s="26">
        <v>3</v>
      </c>
      <c r="K28" s="3">
        <v>0</v>
      </c>
      <c r="L28" s="2">
        <v>0</v>
      </c>
      <c r="M28" s="2"/>
      <c r="N28" s="36">
        <f t="shared" si="15"/>
        <v>0</v>
      </c>
      <c r="O28" s="37">
        <v>0</v>
      </c>
      <c r="P28" s="37">
        <f t="shared" si="2"/>
        <v>0</v>
      </c>
      <c r="Q28" s="36">
        <v>0</v>
      </c>
      <c r="R28" s="36">
        <v>0</v>
      </c>
      <c r="S28" s="36">
        <v>0</v>
      </c>
      <c r="T28" s="36">
        <f t="shared" si="10"/>
        <v>0</v>
      </c>
      <c r="U28" s="36">
        <v>0</v>
      </c>
      <c r="V28" s="2">
        <v>0</v>
      </c>
      <c r="W28" s="2">
        <v>0</v>
      </c>
      <c r="X28" s="2">
        <v>0</v>
      </c>
      <c r="Y28" s="38">
        <f t="shared" si="11"/>
        <v>0</v>
      </c>
      <c r="Z28" s="38">
        <v>0</v>
      </c>
      <c r="AA28" s="38">
        <v>0</v>
      </c>
      <c r="AB28" s="38">
        <f t="shared" si="12"/>
        <v>0</v>
      </c>
      <c r="AC28" s="38">
        <v>0</v>
      </c>
      <c r="AD28" s="38">
        <f t="shared" si="13"/>
        <v>0</v>
      </c>
      <c r="AE28" s="38">
        <v>0</v>
      </c>
      <c r="AF28" s="38">
        <f t="shared" si="14"/>
        <v>0</v>
      </c>
    </row>
    <row r="29" spans="1:32" s="9" customFormat="1" ht="15.75" customHeight="1" x14ac:dyDescent="0.25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46" t="s">
        <v>142</v>
      </c>
      <c r="G29" s="13">
        <v>30.45</v>
      </c>
      <c r="H29" s="22">
        <v>8</v>
      </c>
      <c r="I29" s="26">
        <v>0</v>
      </c>
      <c r="J29" s="26">
        <v>7</v>
      </c>
      <c r="K29" s="3">
        <v>6</v>
      </c>
      <c r="L29" s="2">
        <v>8</v>
      </c>
      <c r="M29" s="2"/>
      <c r="N29" s="36">
        <f t="shared" si="15"/>
        <v>75</v>
      </c>
      <c r="O29" s="37">
        <v>5460.41</v>
      </c>
      <c r="P29" s="37">
        <f t="shared" si="2"/>
        <v>5460.41</v>
      </c>
      <c r="Q29" s="36">
        <f t="shared" si="6"/>
        <v>100</v>
      </c>
      <c r="R29" s="36">
        <v>200.97</v>
      </c>
      <c r="S29" s="36">
        <f t="shared" si="9"/>
        <v>3.6804928567635029</v>
      </c>
      <c r="T29" s="36">
        <f t="shared" si="10"/>
        <v>5259.44</v>
      </c>
      <c r="U29" s="36">
        <f t="shared" si="7"/>
        <v>96.319507143236493</v>
      </c>
      <c r="V29" s="2">
        <v>0</v>
      </c>
      <c r="W29" s="2">
        <v>0</v>
      </c>
      <c r="X29" s="2">
        <v>0</v>
      </c>
      <c r="Y29" s="38">
        <f t="shared" si="11"/>
        <v>0</v>
      </c>
      <c r="Z29" s="38">
        <v>0</v>
      </c>
      <c r="AA29" s="38">
        <v>0</v>
      </c>
      <c r="AB29" s="38">
        <f t="shared" si="12"/>
        <v>0</v>
      </c>
      <c r="AC29" s="38">
        <v>0</v>
      </c>
      <c r="AD29" s="38">
        <f t="shared" si="13"/>
        <v>0</v>
      </c>
      <c r="AE29" s="38">
        <v>0</v>
      </c>
      <c r="AF29" s="38">
        <f t="shared" si="14"/>
        <v>0</v>
      </c>
    </row>
    <row r="30" spans="1:32" s="9" customFormat="1" ht="15.75" customHeight="1" x14ac:dyDescent="0.25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46" t="s">
        <v>143</v>
      </c>
      <c r="G30" s="13">
        <v>30.45</v>
      </c>
      <c r="H30" s="22">
        <v>0</v>
      </c>
      <c r="I30" s="26">
        <v>0</v>
      </c>
      <c r="J30" s="26">
        <v>0</v>
      </c>
      <c r="K30" s="3">
        <v>0</v>
      </c>
      <c r="L30" s="2">
        <v>0</v>
      </c>
      <c r="M30" s="2"/>
      <c r="N30" s="36">
        <v>0</v>
      </c>
      <c r="O30" s="37">
        <v>0</v>
      </c>
      <c r="P30" s="37">
        <f t="shared" si="2"/>
        <v>0</v>
      </c>
      <c r="Q30" s="36">
        <v>0</v>
      </c>
      <c r="R30" s="36">
        <v>0</v>
      </c>
      <c r="S30" s="36">
        <v>0</v>
      </c>
      <c r="T30" s="36">
        <f t="shared" si="10"/>
        <v>0</v>
      </c>
      <c r="U30" s="36">
        <v>0</v>
      </c>
      <c r="V30" s="2">
        <v>0</v>
      </c>
      <c r="W30" s="2">
        <v>0</v>
      </c>
      <c r="X30" s="2">
        <v>0</v>
      </c>
      <c r="Y30" s="38">
        <f t="shared" si="11"/>
        <v>0</v>
      </c>
      <c r="Z30" s="38">
        <v>0</v>
      </c>
      <c r="AA30" s="38">
        <v>0</v>
      </c>
      <c r="AB30" s="38">
        <f t="shared" si="12"/>
        <v>0</v>
      </c>
      <c r="AC30" s="38">
        <v>0</v>
      </c>
      <c r="AD30" s="38">
        <f t="shared" si="13"/>
        <v>0</v>
      </c>
      <c r="AE30" s="38">
        <v>0</v>
      </c>
      <c r="AF30" s="38">
        <f t="shared" si="14"/>
        <v>0</v>
      </c>
    </row>
    <row r="31" spans="1:32" s="9" customFormat="1" ht="15.75" customHeight="1" x14ac:dyDescent="0.25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46" t="s">
        <v>144</v>
      </c>
      <c r="G31" s="13">
        <v>30.45</v>
      </c>
      <c r="H31" s="22">
        <v>92</v>
      </c>
      <c r="I31" s="26">
        <v>22</v>
      </c>
      <c r="J31" s="26">
        <v>52</v>
      </c>
      <c r="K31" s="3">
        <v>81</v>
      </c>
      <c r="L31" s="2">
        <v>110</v>
      </c>
      <c r="M31" s="2"/>
      <c r="N31" s="36">
        <f t="shared" ref="N31:N61" si="16">K31/H31*100</f>
        <v>88.043478260869563</v>
      </c>
      <c r="O31" s="37">
        <v>84151.14</v>
      </c>
      <c r="P31" s="37">
        <f t="shared" si="2"/>
        <v>84151.14</v>
      </c>
      <c r="Q31" s="36">
        <f t="shared" si="6"/>
        <v>100</v>
      </c>
      <c r="R31" s="36">
        <v>63364.84</v>
      </c>
      <c r="S31" s="36">
        <f t="shared" si="9"/>
        <v>75.298849189684177</v>
      </c>
      <c r="T31" s="36">
        <f t="shared" si="10"/>
        <v>20786.300000000003</v>
      </c>
      <c r="U31" s="36">
        <f t="shared" si="7"/>
        <v>24.701150810315823</v>
      </c>
      <c r="V31" s="2">
        <v>0</v>
      </c>
      <c r="W31" s="2">
        <v>0</v>
      </c>
      <c r="X31" s="2">
        <v>0</v>
      </c>
      <c r="Y31" s="38">
        <f t="shared" si="11"/>
        <v>0</v>
      </c>
      <c r="Z31" s="38">
        <v>0</v>
      </c>
      <c r="AA31" s="38">
        <v>0</v>
      </c>
      <c r="AB31" s="38">
        <f t="shared" si="12"/>
        <v>0</v>
      </c>
      <c r="AC31" s="38">
        <v>0</v>
      </c>
      <c r="AD31" s="38">
        <f t="shared" si="13"/>
        <v>0</v>
      </c>
      <c r="AE31" s="38">
        <v>0</v>
      </c>
      <c r="AF31" s="38">
        <f t="shared" si="14"/>
        <v>0</v>
      </c>
    </row>
    <row r="32" spans="1:32" s="9" customFormat="1" ht="15.75" customHeight="1" x14ac:dyDescent="0.25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46" t="s">
        <v>145</v>
      </c>
      <c r="G32" s="13">
        <v>30.45</v>
      </c>
      <c r="H32" s="22">
        <v>20</v>
      </c>
      <c r="I32" s="26">
        <v>12</v>
      </c>
      <c r="J32" s="26">
        <v>4</v>
      </c>
      <c r="K32" s="3">
        <v>9</v>
      </c>
      <c r="L32" s="2">
        <v>11</v>
      </c>
      <c r="M32" s="2"/>
      <c r="N32" s="36">
        <f t="shared" si="16"/>
        <v>45</v>
      </c>
      <c r="O32" s="37">
        <v>3061.7499999999995</v>
      </c>
      <c r="P32" s="37">
        <f t="shared" si="2"/>
        <v>3061.7499999999995</v>
      </c>
      <c r="Q32" s="36">
        <f t="shared" si="6"/>
        <v>100</v>
      </c>
      <c r="R32" s="36">
        <v>3061.7499999999995</v>
      </c>
      <c r="S32" s="36">
        <f t="shared" si="9"/>
        <v>100</v>
      </c>
      <c r="T32" s="36">
        <f t="shared" si="10"/>
        <v>0</v>
      </c>
      <c r="U32" s="36">
        <f t="shared" si="7"/>
        <v>0</v>
      </c>
      <c r="V32" s="2">
        <v>0</v>
      </c>
      <c r="W32" s="2">
        <v>0</v>
      </c>
      <c r="X32" s="2">
        <v>0</v>
      </c>
      <c r="Y32" s="38">
        <f t="shared" si="11"/>
        <v>0</v>
      </c>
      <c r="Z32" s="38">
        <v>0</v>
      </c>
      <c r="AA32" s="38">
        <v>0</v>
      </c>
      <c r="AB32" s="38">
        <f t="shared" si="12"/>
        <v>0</v>
      </c>
      <c r="AC32" s="38">
        <v>0</v>
      </c>
      <c r="AD32" s="38">
        <f t="shared" si="13"/>
        <v>0</v>
      </c>
      <c r="AE32" s="38">
        <v>0</v>
      </c>
      <c r="AF32" s="38">
        <f t="shared" si="14"/>
        <v>0</v>
      </c>
    </row>
    <row r="33" spans="1:32" s="9" customFormat="1" ht="15.75" customHeight="1" x14ac:dyDescent="0.25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46" t="s">
        <v>146</v>
      </c>
      <c r="G33" s="13">
        <v>30.45</v>
      </c>
      <c r="H33" s="22">
        <v>4</v>
      </c>
      <c r="I33" s="26">
        <v>0</v>
      </c>
      <c r="J33" s="26">
        <v>2</v>
      </c>
      <c r="K33" s="3">
        <v>2</v>
      </c>
      <c r="L33" s="2">
        <v>2</v>
      </c>
      <c r="M33" s="2"/>
      <c r="N33" s="36">
        <f t="shared" si="16"/>
        <v>50</v>
      </c>
      <c r="O33" s="37">
        <v>215.69</v>
      </c>
      <c r="P33" s="37">
        <f t="shared" si="2"/>
        <v>215.69</v>
      </c>
      <c r="Q33" s="36">
        <f t="shared" si="6"/>
        <v>100</v>
      </c>
      <c r="R33" s="36">
        <v>215.69</v>
      </c>
      <c r="S33" s="36">
        <f t="shared" si="9"/>
        <v>100</v>
      </c>
      <c r="T33" s="36">
        <f t="shared" si="10"/>
        <v>0</v>
      </c>
      <c r="U33" s="36">
        <f t="shared" si="7"/>
        <v>0</v>
      </c>
      <c r="V33" s="2">
        <v>0</v>
      </c>
      <c r="W33" s="2">
        <v>0</v>
      </c>
      <c r="X33" s="2">
        <v>0</v>
      </c>
      <c r="Y33" s="38">
        <f t="shared" si="11"/>
        <v>0</v>
      </c>
      <c r="Z33" s="38">
        <v>0</v>
      </c>
      <c r="AA33" s="38">
        <v>0</v>
      </c>
      <c r="AB33" s="38">
        <f t="shared" si="12"/>
        <v>0</v>
      </c>
      <c r="AC33" s="38">
        <v>0</v>
      </c>
      <c r="AD33" s="38">
        <f t="shared" si="13"/>
        <v>0</v>
      </c>
      <c r="AE33" s="38">
        <v>0</v>
      </c>
      <c r="AF33" s="38">
        <f t="shared" si="14"/>
        <v>0</v>
      </c>
    </row>
    <row r="34" spans="1:32" s="9" customFormat="1" ht="15.75" customHeight="1" x14ac:dyDescent="0.25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46" t="s">
        <v>147</v>
      </c>
      <c r="G34" s="13">
        <v>30.45</v>
      </c>
      <c r="H34" s="22">
        <v>52</v>
      </c>
      <c r="I34" s="26">
        <v>12</v>
      </c>
      <c r="J34" s="26">
        <v>20</v>
      </c>
      <c r="K34" s="3">
        <v>42</v>
      </c>
      <c r="L34" s="2">
        <v>47</v>
      </c>
      <c r="M34" s="2"/>
      <c r="N34" s="36">
        <f t="shared" si="16"/>
        <v>80.769230769230774</v>
      </c>
      <c r="O34" s="37">
        <v>17458.7</v>
      </c>
      <c r="P34" s="37">
        <f t="shared" si="2"/>
        <v>17458.7</v>
      </c>
      <c r="Q34" s="36">
        <f t="shared" si="6"/>
        <v>100</v>
      </c>
      <c r="R34" s="36">
        <v>12975.199999999997</v>
      </c>
      <c r="S34" s="36">
        <f t="shared" si="9"/>
        <v>74.319393769295516</v>
      </c>
      <c r="T34" s="36">
        <f t="shared" si="10"/>
        <v>4483.5000000000036</v>
      </c>
      <c r="U34" s="36">
        <f t="shared" si="7"/>
        <v>25.680606230704484</v>
      </c>
      <c r="V34" s="2">
        <v>0</v>
      </c>
      <c r="W34" s="2">
        <v>0</v>
      </c>
      <c r="X34" s="2">
        <v>0</v>
      </c>
      <c r="Y34" s="38">
        <f t="shared" si="11"/>
        <v>0</v>
      </c>
      <c r="Z34" s="38">
        <v>0</v>
      </c>
      <c r="AA34" s="38">
        <v>0</v>
      </c>
      <c r="AB34" s="38">
        <f t="shared" si="12"/>
        <v>0</v>
      </c>
      <c r="AC34" s="38">
        <v>0</v>
      </c>
      <c r="AD34" s="38">
        <f t="shared" si="13"/>
        <v>0</v>
      </c>
      <c r="AE34" s="38">
        <v>0</v>
      </c>
      <c r="AF34" s="38">
        <f t="shared" si="14"/>
        <v>0</v>
      </c>
    </row>
    <row r="35" spans="1:32" s="9" customFormat="1" ht="15.75" customHeight="1" x14ac:dyDescent="0.25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46" t="s">
        <v>148</v>
      </c>
      <c r="G35" s="13">
        <v>30.45</v>
      </c>
      <c r="H35" s="22">
        <v>58</v>
      </c>
      <c r="I35" s="26">
        <v>20</v>
      </c>
      <c r="J35" s="26">
        <v>27</v>
      </c>
      <c r="K35" s="3">
        <v>44</v>
      </c>
      <c r="L35" s="2">
        <v>55</v>
      </c>
      <c r="M35" s="2"/>
      <c r="N35" s="36">
        <f t="shared" si="16"/>
        <v>75.862068965517238</v>
      </c>
      <c r="O35" s="37">
        <v>31182.29</v>
      </c>
      <c r="P35" s="37">
        <f t="shared" si="2"/>
        <v>31182.29</v>
      </c>
      <c r="Q35" s="36">
        <f t="shared" si="6"/>
        <v>100</v>
      </c>
      <c r="R35" s="36">
        <v>17610.87</v>
      </c>
      <c r="S35" s="36">
        <f t="shared" si="9"/>
        <v>56.477154179503806</v>
      </c>
      <c r="T35" s="36">
        <f t="shared" si="10"/>
        <v>13571.420000000002</v>
      </c>
      <c r="U35" s="36">
        <f t="shared" si="7"/>
        <v>43.522845820496194</v>
      </c>
      <c r="V35" s="2">
        <v>0</v>
      </c>
      <c r="W35" s="2">
        <v>0</v>
      </c>
      <c r="X35" s="2">
        <v>0</v>
      </c>
      <c r="Y35" s="38">
        <f t="shared" si="11"/>
        <v>0</v>
      </c>
      <c r="Z35" s="38">
        <v>0</v>
      </c>
      <c r="AA35" s="38">
        <v>0</v>
      </c>
      <c r="AB35" s="38">
        <f t="shared" si="12"/>
        <v>0</v>
      </c>
      <c r="AC35" s="38">
        <v>0</v>
      </c>
      <c r="AD35" s="38">
        <f t="shared" si="13"/>
        <v>0</v>
      </c>
      <c r="AE35" s="38">
        <v>0</v>
      </c>
      <c r="AF35" s="38">
        <f t="shared" si="14"/>
        <v>0</v>
      </c>
    </row>
    <row r="36" spans="1:32" s="9" customFormat="1" ht="15.75" customHeight="1" x14ac:dyDescent="0.25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46" t="s">
        <v>150</v>
      </c>
      <c r="G36" s="13">
        <v>30.45</v>
      </c>
      <c r="H36" s="22">
        <v>11</v>
      </c>
      <c r="I36" s="26">
        <v>2</v>
      </c>
      <c r="J36" s="26">
        <v>3</v>
      </c>
      <c r="K36" s="3">
        <v>7</v>
      </c>
      <c r="L36" s="2">
        <v>7</v>
      </c>
      <c r="M36" s="2"/>
      <c r="N36" s="36">
        <f t="shared" si="16"/>
        <v>63.636363636363633</v>
      </c>
      <c r="O36" s="37">
        <v>837.48</v>
      </c>
      <c r="P36" s="37">
        <f t="shared" si="2"/>
        <v>837.48</v>
      </c>
      <c r="Q36" s="36">
        <f t="shared" si="6"/>
        <v>100</v>
      </c>
      <c r="R36" s="36">
        <v>837.48</v>
      </c>
      <c r="S36" s="36">
        <f t="shared" si="9"/>
        <v>100</v>
      </c>
      <c r="T36" s="36">
        <f t="shared" si="10"/>
        <v>0</v>
      </c>
      <c r="U36" s="36">
        <f t="shared" si="7"/>
        <v>0</v>
      </c>
      <c r="V36" s="2">
        <v>0</v>
      </c>
      <c r="W36" s="2">
        <v>0</v>
      </c>
      <c r="X36" s="2">
        <v>0</v>
      </c>
      <c r="Y36" s="38">
        <f t="shared" si="11"/>
        <v>0</v>
      </c>
      <c r="Z36" s="38">
        <v>0</v>
      </c>
      <c r="AA36" s="38">
        <v>0</v>
      </c>
      <c r="AB36" s="38">
        <f t="shared" si="12"/>
        <v>0</v>
      </c>
      <c r="AC36" s="38">
        <v>0</v>
      </c>
      <c r="AD36" s="38">
        <f t="shared" si="13"/>
        <v>0</v>
      </c>
      <c r="AE36" s="38">
        <v>0</v>
      </c>
      <c r="AF36" s="38">
        <f t="shared" si="14"/>
        <v>0</v>
      </c>
    </row>
    <row r="37" spans="1:32" s="9" customFormat="1" ht="15.75" customHeight="1" x14ac:dyDescent="0.25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46" t="s">
        <v>151</v>
      </c>
      <c r="G37" s="13">
        <v>30.45</v>
      </c>
      <c r="H37" s="22">
        <v>15</v>
      </c>
      <c r="I37" s="26">
        <v>4</v>
      </c>
      <c r="J37" s="26">
        <v>8</v>
      </c>
      <c r="K37" s="3">
        <v>14</v>
      </c>
      <c r="L37" s="2">
        <v>14</v>
      </c>
      <c r="M37" s="2"/>
      <c r="N37" s="36">
        <f t="shared" si="16"/>
        <v>93.333333333333329</v>
      </c>
      <c r="O37" s="37">
        <v>8820.61</v>
      </c>
      <c r="P37" s="37">
        <f t="shared" si="2"/>
        <v>8820.61</v>
      </c>
      <c r="Q37" s="36">
        <f t="shared" si="6"/>
        <v>100</v>
      </c>
      <c r="R37" s="36">
        <v>4734.47</v>
      </c>
      <c r="S37" s="36">
        <f t="shared" si="9"/>
        <v>53.675085963442434</v>
      </c>
      <c r="T37" s="36">
        <f t="shared" si="10"/>
        <v>4086.1400000000003</v>
      </c>
      <c r="U37" s="36">
        <f t="shared" si="7"/>
        <v>46.324914036557566</v>
      </c>
      <c r="V37" s="2">
        <v>0</v>
      </c>
      <c r="W37" s="2">
        <v>0</v>
      </c>
      <c r="X37" s="2">
        <v>0</v>
      </c>
      <c r="Y37" s="38">
        <f t="shared" si="11"/>
        <v>0</v>
      </c>
      <c r="Z37" s="38">
        <v>0</v>
      </c>
      <c r="AA37" s="38">
        <v>0</v>
      </c>
      <c r="AB37" s="38">
        <f t="shared" si="12"/>
        <v>0</v>
      </c>
      <c r="AC37" s="38">
        <v>0</v>
      </c>
      <c r="AD37" s="38">
        <f t="shared" si="13"/>
        <v>0</v>
      </c>
      <c r="AE37" s="38">
        <v>0</v>
      </c>
      <c r="AF37" s="38">
        <f t="shared" si="14"/>
        <v>0</v>
      </c>
    </row>
    <row r="38" spans="1:32" s="9" customFormat="1" ht="15.75" customHeight="1" x14ac:dyDescent="0.25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46" t="s">
        <v>152</v>
      </c>
      <c r="G38" s="13">
        <v>30.45</v>
      </c>
      <c r="H38" s="22">
        <v>29</v>
      </c>
      <c r="I38" s="26">
        <v>4</v>
      </c>
      <c r="J38" s="26">
        <v>24</v>
      </c>
      <c r="K38" s="3">
        <v>13</v>
      </c>
      <c r="L38" s="2">
        <v>18</v>
      </c>
      <c r="M38" s="2"/>
      <c r="N38" s="36">
        <f t="shared" si="16"/>
        <v>44.827586206896555</v>
      </c>
      <c r="O38" s="37">
        <v>17539.870000000003</v>
      </c>
      <c r="P38" s="37">
        <f t="shared" si="2"/>
        <v>17539.870000000003</v>
      </c>
      <c r="Q38" s="36">
        <f t="shared" si="6"/>
        <v>100</v>
      </c>
      <c r="R38" s="36">
        <v>17539.870000000003</v>
      </c>
      <c r="S38" s="36">
        <f t="shared" si="9"/>
        <v>100</v>
      </c>
      <c r="T38" s="36">
        <f t="shared" si="10"/>
        <v>0</v>
      </c>
      <c r="U38" s="36">
        <f t="shared" si="7"/>
        <v>0</v>
      </c>
      <c r="V38" s="2">
        <v>0</v>
      </c>
      <c r="W38" s="2">
        <v>0</v>
      </c>
      <c r="X38" s="2">
        <v>0</v>
      </c>
      <c r="Y38" s="38">
        <f t="shared" si="11"/>
        <v>0</v>
      </c>
      <c r="Z38" s="38">
        <v>0</v>
      </c>
      <c r="AA38" s="38">
        <v>0</v>
      </c>
      <c r="AB38" s="38">
        <f t="shared" si="12"/>
        <v>0</v>
      </c>
      <c r="AC38" s="38">
        <v>0</v>
      </c>
      <c r="AD38" s="38">
        <f t="shared" si="13"/>
        <v>0</v>
      </c>
      <c r="AE38" s="38">
        <v>0</v>
      </c>
      <c r="AF38" s="38">
        <f t="shared" si="14"/>
        <v>0</v>
      </c>
    </row>
    <row r="39" spans="1:32" s="9" customFormat="1" ht="15.75" customHeight="1" x14ac:dyDescent="0.25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46" t="s">
        <v>154</v>
      </c>
      <c r="G39" s="13">
        <v>30.45</v>
      </c>
      <c r="H39" s="22">
        <v>12</v>
      </c>
      <c r="I39" s="26">
        <v>4</v>
      </c>
      <c r="J39" s="26">
        <v>3</v>
      </c>
      <c r="K39" s="3">
        <v>0</v>
      </c>
      <c r="L39" s="2">
        <v>0</v>
      </c>
      <c r="M39" s="2"/>
      <c r="N39" s="36">
        <f t="shared" si="16"/>
        <v>0</v>
      </c>
      <c r="O39" s="37">
        <v>0</v>
      </c>
      <c r="P39" s="37">
        <f t="shared" si="2"/>
        <v>0</v>
      </c>
      <c r="Q39" s="36">
        <v>0</v>
      </c>
      <c r="R39" s="36">
        <v>0</v>
      </c>
      <c r="S39" s="36">
        <v>0</v>
      </c>
      <c r="T39" s="36">
        <f t="shared" si="10"/>
        <v>0</v>
      </c>
      <c r="U39" s="36">
        <v>0</v>
      </c>
      <c r="V39" s="2">
        <v>0</v>
      </c>
      <c r="W39" s="2">
        <v>0</v>
      </c>
      <c r="X39" s="2">
        <v>0</v>
      </c>
      <c r="Y39" s="38">
        <f t="shared" si="11"/>
        <v>0</v>
      </c>
      <c r="Z39" s="38">
        <v>0</v>
      </c>
      <c r="AA39" s="38">
        <v>0</v>
      </c>
      <c r="AB39" s="38">
        <f t="shared" si="12"/>
        <v>0</v>
      </c>
      <c r="AC39" s="38">
        <v>0</v>
      </c>
      <c r="AD39" s="38">
        <f t="shared" si="13"/>
        <v>0</v>
      </c>
      <c r="AE39" s="38">
        <v>0</v>
      </c>
      <c r="AF39" s="38">
        <f t="shared" si="14"/>
        <v>0</v>
      </c>
    </row>
    <row r="40" spans="1:32" s="9" customFormat="1" ht="15.75" customHeight="1" x14ac:dyDescent="0.25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46" t="s">
        <v>155</v>
      </c>
      <c r="G40" s="13">
        <v>30.45</v>
      </c>
      <c r="H40" s="22">
        <v>11</v>
      </c>
      <c r="I40" s="26">
        <v>4</v>
      </c>
      <c r="J40" s="26">
        <v>5</v>
      </c>
      <c r="K40" s="3">
        <v>1</v>
      </c>
      <c r="L40" s="2">
        <v>1</v>
      </c>
      <c r="M40" s="2"/>
      <c r="N40" s="36">
        <f t="shared" si="16"/>
        <v>9.0909090909090917</v>
      </c>
      <c r="O40" s="37">
        <v>81.2</v>
      </c>
      <c r="P40" s="37">
        <f t="shared" si="2"/>
        <v>81.2</v>
      </c>
      <c r="Q40" s="36">
        <f t="shared" si="6"/>
        <v>100</v>
      </c>
      <c r="R40" s="36">
        <v>81.2</v>
      </c>
      <c r="S40" s="36">
        <f t="shared" si="9"/>
        <v>100</v>
      </c>
      <c r="T40" s="36">
        <f t="shared" si="10"/>
        <v>0</v>
      </c>
      <c r="U40" s="36">
        <f t="shared" si="7"/>
        <v>0</v>
      </c>
      <c r="V40" s="2">
        <v>0</v>
      </c>
      <c r="W40" s="2">
        <v>0</v>
      </c>
      <c r="X40" s="2">
        <v>0</v>
      </c>
      <c r="Y40" s="38">
        <f t="shared" si="11"/>
        <v>0</v>
      </c>
      <c r="Z40" s="38">
        <v>0</v>
      </c>
      <c r="AA40" s="38">
        <v>0</v>
      </c>
      <c r="AB40" s="38">
        <f t="shared" si="12"/>
        <v>0</v>
      </c>
      <c r="AC40" s="38">
        <v>0</v>
      </c>
      <c r="AD40" s="38">
        <f t="shared" si="13"/>
        <v>0</v>
      </c>
      <c r="AE40" s="38">
        <v>0</v>
      </c>
      <c r="AF40" s="38">
        <f t="shared" si="14"/>
        <v>0</v>
      </c>
    </row>
    <row r="41" spans="1:32" s="9" customFormat="1" ht="15.75" customHeight="1" x14ac:dyDescent="0.25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46" t="s">
        <v>156</v>
      </c>
      <c r="G41" s="13">
        <v>30.45</v>
      </c>
      <c r="H41" s="22">
        <v>2</v>
      </c>
      <c r="I41" s="26">
        <v>1</v>
      </c>
      <c r="J41" s="26">
        <v>1</v>
      </c>
      <c r="K41" s="3">
        <v>0</v>
      </c>
      <c r="L41" s="2">
        <v>0</v>
      </c>
      <c r="M41" s="2"/>
      <c r="N41" s="36">
        <f t="shared" si="16"/>
        <v>0</v>
      </c>
      <c r="O41" s="37">
        <v>0</v>
      </c>
      <c r="P41" s="37">
        <f t="shared" si="2"/>
        <v>0</v>
      </c>
      <c r="Q41" s="36">
        <v>0</v>
      </c>
      <c r="R41" s="36">
        <v>0</v>
      </c>
      <c r="S41" s="36">
        <v>0</v>
      </c>
      <c r="T41" s="36">
        <f t="shared" si="10"/>
        <v>0</v>
      </c>
      <c r="U41" s="36">
        <v>0</v>
      </c>
      <c r="V41" s="2">
        <v>0</v>
      </c>
      <c r="W41" s="2">
        <v>0</v>
      </c>
      <c r="X41" s="2">
        <v>0</v>
      </c>
      <c r="Y41" s="38">
        <f t="shared" si="11"/>
        <v>0</v>
      </c>
      <c r="Z41" s="38">
        <v>0</v>
      </c>
      <c r="AA41" s="38">
        <v>0</v>
      </c>
      <c r="AB41" s="38">
        <f t="shared" si="12"/>
        <v>0</v>
      </c>
      <c r="AC41" s="38">
        <v>0</v>
      </c>
      <c r="AD41" s="38">
        <f t="shared" si="13"/>
        <v>0</v>
      </c>
      <c r="AE41" s="38">
        <v>0</v>
      </c>
      <c r="AF41" s="38">
        <f t="shared" si="14"/>
        <v>0</v>
      </c>
    </row>
    <row r="42" spans="1:32" s="9" customFormat="1" ht="15.75" customHeight="1" x14ac:dyDescent="0.25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46" t="s">
        <v>157</v>
      </c>
      <c r="G42" s="13">
        <v>30.45</v>
      </c>
      <c r="H42" s="22">
        <v>53</v>
      </c>
      <c r="I42" s="26">
        <v>6</v>
      </c>
      <c r="J42" s="26">
        <v>39</v>
      </c>
      <c r="K42" s="3">
        <v>37</v>
      </c>
      <c r="L42" s="2">
        <v>46</v>
      </c>
      <c r="M42" s="2"/>
      <c r="N42" s="36">
        <f t="shared" si="16"/>
        <v>69.811320754716974</v>
      </c>
      <c r="O42" s="37">
        <v>51486.1</v>
      </c>
      <c r="P42" s="37">
        <f t="shared" si="2"/>
        <v>51486.1</v>
      </c>
      <c r="Q42" s="36">
        <f t="shared" si="6"/>
        <v>100</v>
      </c>
      <c r="R42" s="36">
        <v>34172.07</v>
      </c>
      <c r="S42" s="36">
        <f t="shared" si="9"/>
        <v>66.371447827666103</v>
      </c>
      <c r="T42" s="36">
        <f t="shared" si="10"/>
        <v>17314.03</v>
      </c>
      <c r="U42" s="36">
        <f t="shared" si="7"/>
        <v>33.62855217233389</v>
      </c>
      <c r="V42" s="2">
        <v>0</v>
      </c>
      <c r="W42" s="2">
        <v>0</v>
      </c>
      <c r="X42" s="2">
        <v>0</v>
      </c>
      <c r="Y42" s="38">
        <f t="shared" si="11"/>
        <v>0</v>
      </c>
      <c r="Z42" s="38">
        <v>0</v>
      </c>
      <c r="AA42" s="38">
        <v>0</v>
      </c>
      <c r="AB42" s="38">
        <f t="shared" si="12"/>
        <v>0</v>
      </c>
      <c r="AC42" s="38">
        <v>0</v>
      </c>
      <c r="AD42" s="38">
        <f t="shared" si="13"/>
        <v>0</v>
      </c>
      <c r="AE42" s="38">
        <v>0</v>
      </c>
      <c r="AF42" s="38">
        <f t="shared" si="14"/>
        <v>0</v>
      </c>
    </row>
    <row r="43" spans="1:32" s="9" customFormat="1" ht="15.75" customHeight="1" x14ac:dyDescent="0.25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46" t="s">
        <v>158</v>
      </c>
      <c r="G43" s="13">
        <v>30.45</v>
      </c>
      <c r="H43" s="22">
        <v>28</v>
      </c>
      <c r="I43" s="26">
        <v>6</v>
      </c>
      <c r="J43" s="26">
        <v>11</v>
      </c>
      <c r="K43" s="3">
        <v>22</v>
      </c>
      <c r="L43" s="2">
        <v>26</v>
      </c>
      <c r="M43" s="2"/>
      <c r="N43" s="36">
        <f t="shared" si="16"/>
        <v>78.571428571428569</v>
      </c>
      <c r="O43" s="37">
        <v>16141.45</v>
      </c>
      <c r="P43" s="37">
        <f t="shared" si="2"/>
        <v>16141.45</v>
      </c>
      <c r="Q43" s="36">
        <f t="shared" si="6"/>
        <v>100</v>
      </c>
      <c r="R43" s="36">
        <v>12948.769999999999</v>
      </c>
      <c r="S43" s="36">
        <f t="shared" si="9"/>
        <v>80.220612150705165</v>
      </c>
      <c r="T43" s="36">
        <f t="shared" si="10"/>
        <v>3192.6800000000021</v>
      </c>
      <c r="U43" s="36">
        <f t="shared" si="7"/>
        <v>19.779387849294842</v>
      </c>
      <c r="V43" s="2">
        <v>0</v>
      </c>
      <c r="W43" s="2">
        <v>0</v>
      </c>
      <c r="X43" s="2">
        <v>0</v>
      </c>
      <c r="Y43" s="38">
        <f t="shared" si="11"/>
        <v>0</v>
      </c>
      <c r="Z43" s="38">
        <v>0</v>
      </c>
      <c r="AA43" s="38">
        <v>0</v>
      </c>
      <c r="AB43" s="38">
        <f t="shared" si="12"/>
        <v>0</v>
      </c>
      <c r="AC43" s="38">
        <v>0</v>
      </c>
      <c r="AD43" s="38">
        <f t="shared" si="13"/>
        <v>0</v>
      </c>
      <c r="AE43" s="38">
        <v>0</v>
      </c>
      <c r="AF43" s="38">
        <f t="shared" si="14"/>
        <v>0</v>
      </c>
    </row>
    <row r="44" spans="1:32" s="9" customFormat="1" ht="15.75" customHeight="1" x14ac:dyDescent="0.25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46" t="s">
        <v>159</v>
      </c>
      <c r="G44" s="13">
        <v>30.45</v>
      </c>
      <c r="H44" s="22">
        <v>7</v>
      </c>
      <c r="I44" s="26">
        <v>3</v>
      </c>
      <c r="J44" s="26">
        <v>4</v>
      </c>
      <c r="K44" s="3">
        <v>0</v>
      </c>
      <c r="L44" s="2">
        <v>0</v>
      </c>
      <c r="M44" s="2"/>
      <c r="N44" s="36">
        <f t="shared" si="16"/>
        <v>0</v>
      </c>
      <c r="O44" s="37">
        <v>0</v>
      </c>
      <c r="P44" s="37">
        <f t="shared" si="2"/>
        <v>0</v>
      </c>
      <c r="Q44" s="36">
        <v>0</v>
      </c>
      <c r="R44" s="36">
        <v>0</v>
      </c>
      <c r="S44" s="36">
        <v>0</v>
      </c>
      <c r="T44" s="36">
        <f t="shared" si="10"/>
        <v>0</v>
      </c>
      <c r="U44" s="36">
        <v>0</v>
      </c>
      <c r="V44" s="2">
        <v>0</v>
      </c>
      <c r="W44" s="2">
        <v>0</v>
      </c>
      <c r="X44" s="2">
        <v>0</v>
      </c>
      <c r="Y44" s="38">
        <f t="shared" si="11"/>
        <v>0</v>
      </c>
      <c r="Z44" s="38">
        <v>0</v>
      </c>
      <c r="AA44" s="38">
        <v>0</v>
      </c>
      <c r="AB44" s="38">
        <f t="shared" si="12"/>
        <v>0</v>
      </c>
      <c r="AC44" s="38">
        <v>0</v>
      </c>
      <c r="AD44" s="38">
        <f t="shared" si="13"/>
        <v>0</v>
      </c>
      <c r="AE44" s="38">
        <v>0</v>
      </c>
      <c r="AF44" s="38">
        <f t="shared" si="14"/>
        <v>0</v>
      </c>
    </row>
    <row r="45" spans="1:32" s="9" customFormat="1" ht="15.75" customHeight="1" x14ac:dyDescent="0.25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46" t="s">
        <v>160</v>
      </c>
      <c r="G45" s="13">
        <v>30.45</v>
      </c>
      <c r="H45" s="22">
        <v>21</v>
      </c>
      <c r="I45" s="26">
        <v>3</v>
      </c>
      <c r="J45" s="26">
        <v>14</v>
      </c>
      <c r="K45" s="3">
        <v>15</v>
      </c>
      <c r="L45" s="2">
        <v>18</v>
      </c>
      <c r="M45" s="2"/>
      <c r="N45" s="36">
        <f t="shared" si="16"/>
        <v>71.428571428571431</v>
      </c>
      <c r="O45" s="37">
        <v>18630.71</v>
      </c>
      <c r="P45" s="37">
        <f t="shared" si="2"/>
        <v>18630.71</v>
      </c>
      <c r="Q45" s="36">
        <f t="shared" si="6"/>
        <v>100</v>
      </c>
      <c r="R45" s="36">
        <v>8876.01</v>
      </c>
      <c r="S45" s="36">
        <f t="shared" si="9"/>
        <v>47.641823634203959</v>
      </c>
      <c r="T45" s="36">
        <f t="shared" si="10"/>
        <v>9754.6999999999989</v>
      </c>
      <c r="U45" s="36">
        <f t="shared" si="7"/>
        <v>52.358176365796041</v>
      </c>
      <c r="V45" s="2">
        <v>0</v>
      </c>
      <c r="W45" s="2">
        <v>0</v>
      </c>
      <c r="X45" s="2">
        <v>0</v>
      </c>
      <c r="Y45" s="38">
        <f t="shared" si="11"/>
        <v>0</v>
      </c>
      <c r="Z45" s="38">
        <v>0</v>
      </c>
      <c r="AA45" s="38">
        <v>0</v>
      </c>
      <c r="AB45" s="38">
        <f t="shared" si="12"/>
        <v>0</v>
      </c>
      <c r="AC45" s="38">
        <v>0</v>
      </c>
      <c r="AD45" s="38">
        <f t="shared" si="13"/>
        <v>0</v>
      </c>
      <c r="AE45" s="38">
        <v>0</v>
      </c>
      <c r="AF45" s="38">
        <f t="shared" si="14"/>
        <v>0</v>
      </c>
    </row>
    <row r="46" spans="1:32" s="9" customFormat="1" ht="15.75" customHeight="1" x14ac:dyDescent="0.25">
      <c r="A46" s="2">
        <v>40</v>
      </c>
      <c r="B46" s="11" t="s">
        <v>114</v>
      </c>
      <c r="C46" s="15"/>
      <c r="D46" s="15" t="s">
        <v>219</v>
      </c>
      <c r="E46" s="30" t="s">
        <v>118</v>
      </c>
      <c r="F46" s="46" t="s">
        <v>230</v>
      </c>
      <c r="G46" s="13">
        <v>30.45</v>
      </c>
      <c r="H46" s="22">
        <v>1</v>
      </c>
      <c r="I46" s="26">
        <v>0</v>
      </c>
      <c r="J46" s="26">
        <v>0</v>
      </c>
      <c r="K46" s="3">
        <v>0</v>
      </c>
      <c r="L46" s="2">
        <v>0</v>
      </c>
      <c r="M46" s="2"/>
      <c r="N46" s="36">
        <f t="shared" si="16"/>
        <v>0</v>
      </c>
      <c r="O46" s="37">
        <v>0</v>
      </c>
      <c r="P46" s="37">
        <f t="shared" ref="P46" si="17">O46</f>
        <v>0</v>
      </c>
      <c r="Q46" s="36">
        <v>0</v>
      </c>
      <c r="R46" s="36">
        <v>0</v>
      </c>
      <c r="S46" s="36">
        <v>0</v>
      </c>
      <c r="T46" s="36">
        <f>O46-R46</f>
        <v>0</v>
      </c>
      <c r="U46" s="36">
        <v>0</v>
      </c>
      <c r="V46" s="2">
        <v>0</v>
      </c>
      <c r="W46" s="2">
        <v>0</v>
      </c>
      <c r="X46" s="2">
        <v>0</v>
      </c>
      <c r="Y46" s="38">
        <f>IF(H46=0,0,V46/H46)*100</f>
        <v>0</v>
      </c>
      <c r="Z46" s="38">
        <v>0</v>
      </c>
      <c r="AA46" s="38">
        <v>0</v>
      </c>
      <c r="AB46" s="38">
        <f t="shared" si="12"/>
        <v>0</v>
      </c>
      <c r="AC46" s="38">
        <v>0</v>
      </c>
      <c r="AD46" s="38">
        <f t="shared" si="13"/>
        <v>0</v>
      </c>
      <c r="AE46" s="38">
        <v>0</v>
      </c>
      <c r="AF46" s="38">
        <f t="shared" si="14"/>
        <v>0</v>
      </c>
    </row>
    <row r="47" spans="1:32" s="9" customFormat="1" ht="15.75" customHeight="1" x14ac:dyDescent="0.25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46" t="s">
        <v>161</v>
      </c>
      <c r="G47" s="13">
        <v>30.45</v>
      </c>
      <c r="H47" s="22">
        <v>37</v>
      </c>
      <c r="I47" s="26">
        <v>12</v>
      </c>
      <c r="J47" s="26">
        <v>15</v>
      </c>
      <c r="K47" s="3">
        <v>27</v>
      </c>
      <c r="L47" s="2">
        <v>32</v>
      </c>
      <c r="M47" s="2"/>
      <c r="N47" s="36">
        <f t="shared" si="16"/>
        <v>72.972972972972968</v>
      </c>
      <c r="O47" s="37">
        <v>29395.079999999998</v>
      </c>
      <c r="P47" s="37">
        <f t="shared" si="2"/>
        <v>29395.079999999998</v>
      </c>
      <c r="Q47" s="36">
        <f t="shared" si="6"/>
        <v>100</v>
      </c>
      <c r="R47" s="36">
        <v>20753.189999999999</v>
      </c>
      <c r="S47" s="36">
        <f t="shared" si="9"/>
        <v>70.600896476553217</v>
      </c>
      <c r="T47" s="36">
        <f t="shared" si="10"/>
        <v>8641.89</v>
      </c>
      <c r="U47" s="36">
        <f t="shared" si="7"/>
        <v>29.399103523446779</v>
      </c>
      <c r="V47" s="2">
        <v>0</v>
      </c>
      <c r="W47" s="2">
        <v>0</v>
      </c>
      <c r="X47" s="2">
        <v>0</v>
      </c>
      <c r="Y47" s="38">
        <f t="shared" si="11"/>
        <v>0</v>
      </c>
      <c r="Z47" s="38">
        <v>0</v>
      </c>
      <c r="AA47" s="38">
        <v>0</v>
      </c>
      <c r="AB47" s="38">
        <f t="shared" si="12"/>
        <v>0</v>
      </c>
      <c r="AC47" s="38">
        <v>0</v>
      </c>
      <c r="AD47" s="38">
        <f t="shared" si="13"/>
        <v>0</v>
      </c>
      <c r="AE47" s="38">
        <v>0</v>
      </c>
      <c r="AF47" s="38">
        <f t="shared" si="14"/>
        <v>0</v>
      </c>
    </row>
    <row r="48" spans="1:32" s="9" customFormat="1" ht="15.75" customHeight="1" x14ac:dyDescent="0.25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46" t="s">
        <v>162</v>
      </c>
      <c r="G48" s="13">
        <v>30.45</v>
      </c>
      <c r="H48" s="22">
        <v>64</v>
      </c>
      <c r="I48" s="26">
        <v>16</v>
      </c>
      <c r="J48" s="26">
        <v>27</v>
      </c>
      <c r="K48" s="3">
        <v>32</v>
      </c>
      <c r="L48" s="2">
        <v>34</v>
      </c>
      <c r="M48" s="2"/>
      <c r="N48" s="36">
        <f t="shared" si="16"/>
        <v>50</v>
      </c>
      <c r="O48" s="37">
        <v>13283.6</v>
      </c>
      <c r="P48" s="37">
        <f t="shared" si="2"/>
        <v>13283.6</v>
      </c>
      <c r="Q48" s="36">
        <f t="shared" si="6"/>
        <v>100</v>
      </c>
      <c r="R48" s="36">
        <v>4486.5600000000004</v>
      </c>
      <c r="S48" s="36">
        <f t="shared" si="9"/>
        <v>33.775181426721673</v>
      </c>
      <c r="T48" s="36">
        <f t="shared" si="10"/>
        <v>8797.0400000000009</v>
      </c>
      <c r="U48" s="36">
        <f t="shared" si="7"/>
        <v>66.224818573278327</v>
      </c>
      <c r="V48" s="2">
        <v>0</v>
      </c>
      <c r="W48" s="2">
        <v>0</v>
      </c>
      <c r="X48" s="2">
        <v>0</v>
      </c>
      <c r="Y48" s="38">
        <f t="shared" si="11"/>
        <v>0</v>
      </c>
      <c r="Z48" s="38">
        <v>0</v>
      </c>
      <c r="AA48" s="38">
        <v>0</v>
      </c>
      <c r="AB48" s="38">
        <f t="shared" si="12"/>
        <v>0</v>
      </c>
      <c r="AC48" s="38">
        <v>0</v>
      </c>
      <c r="AD48" s="38">
        <f t="shared" si="13"/>
        <v>0</v>
      </c>
      <c r="AE48" s="38">
        <v>0</v>
      </c>
      <c r="AF48" s="38">
        <f t="shared" si="14"/>
        <v>0</v>
      </c>
    </row>
    <row r="49" spans="1:32" s="9" customFormat="1" ht="15.75" customHeight="1" x14ac:dyDescent="0.25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46" t="s">
        <v>163</v>
      </c>
      <c r="G49" s="13">
        <v>30.45</v>
      </c>
      <c r="H49" s="22">
        <v>3</v>
      </c>
      <c r="I49" s="26">
        <v>0</v>
      </c>
      <c r="J49" s="26">
        <v>1</v>
      </c>
      <c r="K49" s="3">
        <v>0</v>
      </c>
      <c r="L49" s="2">
        <v>0</v>
      </c>
      <c r="M49" s="2"/>
      <c r="N49" s="36">
        <f t="shared" si="16"/>
        <v>0</v>
      </c>
      <c r="O49" s="37">
        <v>0</v>
      </c>
      <c r="P49" s="37">
        <f t="shared" si="2"/>
        <v>0</v>
      </c>
      <c r="Q49" s="36">
        <v>0</v>
      </c>
      <c r="R49" s="36">
        <v>0</v>
      </c>
      <c r="S49" s="36">
        <v>0</v>
      </c>
      <c r="T49" s="36">
        <f t="shared" si="10"/>
        <v>0</v>
      </c>
      <c r="U49" s="36">
        <v>0</v>
      </c>
      <c r="V49" s="2">
        <v>0</v>
      </c>
      <c r="W49" s="2">
        <v>0</v>
      </c>
      <c r="X49" s="2">
        <v>0</v>
      </c>
      <c r="Y49" s="38">
        <f t="shared" si="11"/>
        <v>0</v>
      </c>
      <c r="Z49" s="38">
        <v>0</v>
      </c>
      <c r="AA49" s="38">
        <v>0</v>
      </c>
      <c r="AB49" s="38">
        <f t="shared" si="12"/>
        <v>0</v>
      </c>
      <c r="AC49" s="38">
        <v>0</v>
      </c>
      <c r="AD49" s="38">
        <f t="shared" si="13"/>
        <v>0</v>
      </c>
      <c r="AE49" s="38">
        <v>0</v>
      </c>
      <c r="AF49" s="38">
        <f t="shared" si="14"/>
        <v>0</v>
      </c>
    </row>
    <row r="50" spans="1:32" s="9" customFormat="1" ht="15.75" customHeight="1" x14ac:dyDescent="0.25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46" t="s">
        <v>164</v>
      </c>
      <c r="G50" s="13">
        <v>30.45</v>
      </c>
      <c r="H50" s="22">
        <v>45</v>
      </c>
      <c r="I50" s="26">
        <v>8</v>
      </c>
      <c r="J50" s="26">
        <v>18</v>
      </c>
      <c r="K50" s="3">
        <v>42</v>
      </c>
      <c r="L50" s="2">
        <v>49</v>
      </c>
      <c r="M50" s="2"/>
      <c r="N50" s="36">
        <f t="shared" si="16"/>
        <v>93.333333333333329</v>
      </c>
      <c r="O50" s="37">
        <v>28019.85</v>
      </c>
      <c r="P50" s="37">
        <f t="shared" si="2"/>
        <v>28019.85</v>
      </c>
      <c r="Q50" s="36">
        <f t="shared" si="6"/>
        <v>100</v>
      </c>
      <c r="R50" s="36">
        <v>12501.89</v>
      </c>
      <c r="S50" s="36">
        <f t="shared" si="9"/>
        <v>44.617976184740456</v>
      </c>
      <c r="T50" s="36">
        <f t="shared" si="10"/>
        <v>15517.96</v>
      </c>
      <c r="U50" s="36">
        <f t="shared" si="7"/>
        <v>55.382023815259544</v>
      </c>
      <c r="V50" s="2">
        <v>0</v>
      </c>
      <c r="W50" s="2">
        <v>0</v>
      </c>
      <c r="X50" s="2">
        <v>0</v>
      </c>
      <c r="Y50" s="38">
        <f t="shared" si="11"/>
        <v>0</v>
      </c>
      <c r="Z50" s="38">
        <v>0</v>
      </c>
      <c r="AA50" s="38">
        <v>0</v>
      </c>
      <c r="AB50" s="38">
        <f t="shared" si="12"/>
        <v>0</v>
      </c>
      <c r="AC50" s="38">
        <v>0</v>
      </c>
      <c r="AD50" s="38">
        <f t="shared" si="13"/>
        <v>0</v>
      </c>
      <c r="AE50" s="38">
        <v>0</v>
      </c>
      <c r="AF50" s="38">
        <f t="shared" si="14"/>
        <v>0</v>
      </c>
    </row>
    <row r="51" spans="1:32" s="9" customFormat="1" ht="15.75" customHeight="1" x14ac:dyDescent="0.25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46" t="s">
        <v>166</v>
      </c>
      <c r="G51" s="13">
        <v>30.45</v>
      </c>
      <c r="H51" s="22">
        <v>35</v>
      </c>
      <c r="I51" s="26">
        <v>7</v>
      </c>
      <c r="J51" s="26">
        <v>20</v>
      </c>
      <c r="K51" s="3">
        <v>26</v>
      </c>
      <c r="L51" s="2">
        <v>38</v>
      </c>
      <c r="M51" s="2"/>
      <c r="N51" s="36">
        <f t="shared" si="16"/>
        <v>74.285714285714292</v>
      </c>
      <c r="O51" s="37">
        <v>24374.81</v>
      </c>
      <c r="P51" s="37">
        <f t="shared" si="2"/>
        <v>24374.81</v>
      </c>
      <c r="Q51" s="36">
        <f t="shared" si="6"/>
        <v>100</v>
      </c>
      <c r="R51" s="36">
        <v>17579.680000000004</v>
      </c>
      <c r="S51" s="36">
        <f t="shared" si="9"/>
        <v>72.122326286851063</v>
      </c>
      <c r="T51" s="36">
        <f t="shared" si="10"/>
        <v>6795.1299999999974</v>
      </c>
      <c r="U51" s="36">
        <f t="shared" si="7"/>
        <v>27.87767371314893</v>
      </c>
      <c r="V51" s="2">
        <v>0</v>
      </c>
      <c r="W51" s="2">
        <v>0</v>
      </c>
      <c r="X51" s="2">
        <v>0</v>
      </c>
      <c r="Y51" s="38">
        <f t="shared" si="11"/>
        <v>0</v>
      </c>
      <c r="Z51" s="38">
        <v>0</v>
      </c>
      <c r="AA51" s="38">
        <v>0</v>
      </c>
      <c r="AB51" s="38">
        <f t="shared" si="12"/>
        <v>0</v>
      </c>
      <c r="AC51" s="38">
        <v>0</v>
      </c>
      <c r="AD51" s="38">
        <f t="shared" si="13"/>
        <v>0</v>
      </c>
      <c r="AE51" s="38">
        <v>0</v>
      </c>
      <c r="AF51" s="38">
        <f t="shared" si="14"/>
        <v>0</v>
      </c>
    </row>
    <row r="52" spans="1:32" s="9" customFormat="1" ht="15.75" customHeight="1" x14ac:dyDescent="0.25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46" t="s">
        <v>167</v>
      </c>
      <c r="G52" s="13">
        <v>30.45</v>
      </c>
      <c r="H52" s="22">
        <v>21</v>
      </c>
      <c r="I52" s="26">
        <v>8</v>
      </c>
      <c r="J52" s="26">
        <v>11</v>
      </c>
      <c r="K52" s="3">
        <v>17</v>
      </c>
      <c r="L52" s="2">
        <v>22</v>
      </c>
      <c r="M52" s="2"/>
      <c r="N52" s="36">
        <f t="shared" si="16"/>
        <v>80.952380952380949</v>
      </c>
      <c r="O52" s="37">
        <v>15413.759999999998</v>
      </c>
      <c r="P52" s="37">
        <f t="shared" si="2"/>
        <v>15413.759999999998</v>
      </c>
      <c r="Q52" s="36">
        <f t="shared" si="6"/>
        <v>100</v>
      </c>
      <c r="R52" s="36">
        <v>12943.539999999999</v>
      </c>
      <c r="S52" s="36">
        <f t="shared" si="9"/>
        <v>83.973929787410725</v>
      </c>
      <c r="T52" s="36">
        <f t="shared" si="10"/>
        <v>2470.2199999999993</v>
      </c>
      <c r="U52" s="36">
        <f t="shared" si="7"/>
        <v>16.026070212589268</v>
      </c>
      <c r="V52" s="2">
        <v>0</v>
      </c>
      <c r="W52" s="2">
        <v>0</v>
      </c>
      <c r="X52" s="2">
        <v>0</v>
      </c>
      <c r="Y52" s="38">
        <f t="shared" si="11"/>
        <v>0</v>
      </c>
      <c r="Z52" s="38">
        <v>0</v>
      </c>
      <c r="AA52" s="38">
        <v>0</v>
      </c>
      <c r="AB52" s="38">
        <f t="shared" si="12"/>
        <v>0</v>
      </c>
      <c r="AC52" s="38">
        <v>0</v>
      </c>
      <c r="AD52" s="38">
        <f t="shared" si="13"/>
        <v>0</v>
      </c>
      <c r="AE52" s="38">
        <v>0</v>
      </c>
      <c r="AF52" s="38">
        <f t="shared" si="14"/>
        <v>0</v>
      </c>
    </row>
    <row r="53" spans="1:32" s="9" customFormat="1" ht="15.75" customHeight="1" x14ac:dyDescent="0.25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46">
        <v>101</v>
      </c>
      <c r="G53" s="13">
        <v>30.45</v>
      </c>
      <c r="H53" s="22">
        <v>47</v>
      </c>
      <c r="I53" s="26">
        <v>7</v>
      </c>
      <c r="J53" s="26">
        <v>31</v>
      </c>
      <c r="K53" s="3">
        <v>35</v>
      </c>
      <c r="L53" s="2">
        <v>48</v>
      </c>
      <c r="M53" s="2"/>
      <c r="N53" s="36">
        <f t="shared" si="16"/>
        <v>74.468085106382972</v>
      </c>
      <c r="O53" s="37">
        <v>42972.38</v>
      </c>
      <c r="P53" s="37">
        <f t="shared" si="2"/>
        <v>42972.38</v>
      </c>
      <c r="Q53" s="36">
        <f t="shared" si="6"/>
        <v>100</v>
      </c>
      <c r="R53" s="36">
        <v>35439.869999999995</v>
      </c>
      <c r="S53" s="36">
        <f t="shared" si="9"/>
        <v>82.471275735716759</v>
      </c>
      <c r="T53" s="36">
        <f t="shared" si="10"/>
        <v>7532.510000000002</v>
      </c>
      <c r="U53" s="36">
        <f t="shared" si="7"/>
        <v>17.528724264283248</v>
      </c>
      <c r="V53" s="2">
        <v>0</v>
      </c>
      <c r="W53" s="2">
        <v>0</v>
      </c>
      <c r="X53" s="2">
        <v>0</v>
      </c>
      <c r="Y53" s="38">
        <f t="shared" si="11"/>
        <v>0</v>
      </c>
      <c r="Z53" s="38">
        <v>0</v>
      </c>
      <c r="AA53" s="38">
        <v>0</v>
      </c>
      <c r="AB53" s="38">
        <f t="shared" si="12"/>
        <v>0</v>
      </c>
      <c r="AC53" s="38">
        <v>0</v>
      </c>
      <c r="AD53" s="38">
        <f t="shared" si="13"/>
        <v>0</v>
      </c>
      <c r="AE53" s="38">
        <v>0</v>
      </c>
      <c r="AF53" s="38">
        <f t="shared" si="14"/>
        <v>0</v>
      </c>
    </row>
    <row r="54" spans="1:32" s="9" customFormat="1" ht="15.75" customHeight="1" x14ac:dyDescent="0.25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46" t="s">
        <v>169</v>
      </c>
      <c r="G54" s="13">
        <v>30.45</v>
      </c>
      <c r="H54" s="22">
        <v>16</v>
      </c>
      <c r="I54" s="26">
        <v>4</v>
      </c>
      <c r="J54" s="26">
        <v>10</v>
      </c>
      <c r="K54" s="3">
        <v>14</v>
      </c>
      <c r="L54" s="2">
        <v>16</v>
      </c>
      <c r="M54" s="2"/>
      <c r="N54" s="36">
        <f t="shared" si="16"/>
        <v>87.5</v>
      </c>
      <c r="O54" s="37">
        <v>11942.29</v>
      </c>
      <c r="P54" s="37">
        <f t="shared" si="2"/>
        <v>11942.29</v>
      </c>
      <c r="Q54" s="36">
        <f t="shared" si="6"/>
        <v>100</v>
      </c>
      <c r="R54" s="36">
        <v>2042.34</v>
      </c>
      <c r="S54" s="36">
        <f t="shared" si="9"/>
        <v>17.101745142682013</v>
      </c>
      <c r="T54" s="36">
        <f t="shared" si="10"/>
        <v>9899.9500000000007</v>
      </c>
      <c r="U54" s="36">
        <f t="shared" si="7"/>
        <v>82.898254857317994</v>
      </c>
      <c r="V54" s="2">
        <v>0</v>
      </c>
      <c r="W54" s="2">
        <v>0</v>
      </c>
      <c r="X54" s="2">
        <v>0</v>
      </c>
      <c r="Y54" s="38">
        <f t="shared" si="11"/>
        <v>0</v>
      </c>
      <c r="Z54" s="38">
        <v>0</v>
      </c>
      <c r="AA54" s="38">
        <v>0</v>
      </c>
      <c r="AB54" s="38">
        <f t="shared" si="12"/>
        <v>0</v>
      </c>
      <c r="AC54" s="38">
        <v>0</v>
      </c>
      <c r="AD54" s="38">
        <f t="shared" si="13"/>
        <v>0</v>
      </c>
      <c r="AE54" s="38">
        <v>0</v>
      </c>
      <c r="AF54" s="38">
        <f t="shared" si="14"/>
        <v>0</v>
      </c>
    </row>
    <row r="55" spans="1:32" s="9" customFormat="1" ht="15.75" customHeight="1" x14ac:dyDescent="0.25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46" t="s">
        <v>170</v>
      </c>
      <c r="G55" s="13">
        <v>30.45</v>
      </c>
      <c r="H55" s="22">
        <v>14</v>
      </c>
      <c r="I55" s="26">
        <v>3</v>
      </c>
      <c r="J55" s="26">
        <v>5</v>
      </c>
      <c r="K55" s="3">
        <v>7</v>
      </c>
      <c r="L55" s="2">
        <v>7</v>
      </c>
      <c r="M55" s="2"/>
      <c r="N55" s="36">
        <f t="shared" si="16"/>
        <v>50</v>
      </c>
      <c r="O55" s="37">
        <v>2319.79</v>
      </c>
      <c r="P55" s="37">
        <f t="shared" si="2"/>
        <v>2319.79</v>
      </c>
      <c r="Q55" s="36">
        <f t="shared" si="6"/>
        <v>100</v>
      </c>
      <c r="R55" s="36">
        <v>839.91999999999985</v>
      </c>
      <c r="S55" s="36">
        <f t="shared" si="9"/>
        <v>36.206725608783543</v>
      </c>
      <c r="T55" s="36">
        <f t="shared" si="10"/>
        <v>1479.8700000000001</v>
      </c>
      <c r="U55" s="36">
        <f t="shared" si="7"/>
        <v>63.79327439121645</v>
      </c>
      <c r="V55" s="2">
        <v>0</v>
      </c>
      <c r="W55" s="2">
        <v>0</v>
      </c>
      <c r="X55" s="2">
        <v>0</v>
      </c>
      <c r="Y55" s="38">
        <f t="shared" si="11"/>
        <v>0</v>
      </c>
      <c r="Z55" s="38">
        <v>0</v>
      </c>
      <c r="AA55" s="38">
        <v>0</v>
      </c>
      <c r="AB55" s="38">
        <f t="shared" si="12"/>
        <v>0</v>
      </c>
      <c r="AC55" s="38">
        <v>0</v>
      </c>
      <c r="AD55" s="38">
        <f t="shared" si="13"/>
        <v>0</v>
      </c>
      <c r="AE55" s="38">
        <v>0</v>
      </c>
      <c r="AF55" s="38">
        <f t="shared" si="14"/>
        <v>0</v>
      </c>
    </row>
    <row r="56" spans="1:32" s="9" customFormat="1" ht="15.75" customHeight="1" x14ac:dyDescent="0.25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46" t="s">
        <v>172</v>
      </c>
      <c r="G56" s="13">
        <v>30.45</v>
      </c>
      <c r="H56" s="22">
        <v>56</v>
      </c>
      <c r="I56" s="26">
        <v>17</v>
      </c>
      <c r="J56" s="26">
        <v>34</v>
      </c>
      <c r="K56" s="3">
        <v>39</v>
      </c>
      <c r="L56" s="2">
        <v>51</v>
      </c>
      <c r="M56" s="2"/>
      <c r="N56" s="36">
        <f t="shared" si="16"/>
        <v>69.642857142857139</v>
      </c>
      <c r="O56" s="37">
        <v>33646.5</v>
      </c>
      <c r="P56" s="37">
        <f t="shared" si="2"/>
        <v>33646.5</v>
      </c>
      <c r="Q56" s="36">
        <f t="shared" si="6"/>
        <v>100</v>
      </c>
      <c r="R56" s="36">
        <v>18027.580000000002</v>
      </c>
      <c r="S56" s="36">
        <f t="shared" si="9"/>
        <v>53.579361894996516</v>
      </c>
      <c r="T56" s="36">
        <f t="shared" si="10"/>
        <v>15618.919999999998</v>
      </c>
      <c r="U56" s="36">
        <f t="shared" si="7"/>
        <v>46.420638105003484</v>
      </c>
      <c r="V56" s="2">
        <v>0</v>
      </c>
      <c r="W56" s="2">
        <v>0</v>
      </c>
      <c r="X56" s="2">
        <v>0</v>
      </c>
      <c r="Y56" s="38">
        <f t="shared" si="11"/>
        <v>0</v>
      </c>
      <c r="Z56" s="38">
        <v>0</v>
      </c>
      <c r="AA56" s="38">
        <v>0</v>
      </c>
      <c r="AB56" s="38">
        <f t="shared" si="12"/>
        <v>0</v>
      </c>
      <c r="AC56" s="38">
        <v>0</v>
      </c>
      <c r="AD56" s="38">
        <f t="shared" si="13"/>
        <v>0</v>
      </c>
      <c r="AE56" s="38">
        <v>0</v>
      </c>
      <c r="AF56" s="38">
        <f t="shared" si="14"/>
        <v>0</v>
      </c>
    </row>
    <row r="57" spans="1:32" s="9" customFormat="1" ht="15.75" customHeight="1" x14ac:dyDescent="0.25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46" t="s">
        <v>173</v>
      </c>
      <c r="G57" s="13">
        <v>30.45</v>
      </c>
      <c r="H57" s="22">
        <v>17</v>
      </c>
      <c r="I57" s="26">
        <v>4</v>
      </c>
      <c r="J57" s="26">
        <v>6</v>
      </c>
      <c r="K57" s="3">
        <v>16</v>
      </c>
      <c r="L57" s="2">
        <v>17</v>
      </c>
      <c r="M57" s="2"/>
      <c r="N57" s="36">
        <f t="shared" si="16"/>
        <v>94.117647058823522</v>
      </c>
      <c r="O57" s="37">
        <v>5389.26</v>
      </c>
      <c r="P57" s="37">
        <f t="shared" si="2"/>
        <v>5389.26</v>
      </c>
      <c r="Q57" s="36">
        <f t="shared" si="6"/>
        <v>100</v>
      </c>
      <c r="R57" s="36">
        <v>3415.18</v>
      </c>
      <c r="S57" s="36">
        <f t="shared" si="9"/>
        <v>63.370110182102913</v>
      </c>
      <c r="T57" s="36">
        <f t="shared" si="10"/>
        <v>1974.0800000000004</v>
      </c>
      <c r="U57" s="36">
        <f t="shared" si="7"/>
        <v>36.62988981789708</v>
      </c>
      <c r="V57" s="2">
        <v>0</v>
      </c>
      <c r="W57" s="2">
        <v>0</v>
      </c>
      <c r="X57" s="2">
        <v>0</v>
      </c>
      <c r="Y57" s="38">
        <f t="shared" si="11"/>
        <v>0</v>
      </c>
      <c r="Z57" s="38">
        <v>0</v>
      </c>
      <c r="AA57" s="38">
        <v>0</v>
      </c>
      <c r="AB57" s="38">
        <f t="shared" si="12"/>
        <v>0</v>
      </c>
      <c r="AC57" s="38">
        <v>0</v>
      </c>
      <c r="AD57" s="38">
        <f t="shared" si="13"/>
        <v>0</v>
      </c>
      <c r="AE57" s="38">
        <v>0</v>
      </c>
      <c r="AF57" s="38">
        <f t="shared" si="14"/>
        <v>0</v>
      </c>
    </row>
    <row r="58" spans="1:32" s="9" customFormat="1" ht="15.75" customHeight="1" x14ac:dyDescent="0.25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46" t="s">
        <v>175</v>
      </c>
      <c r="G58" s="13">
        <v>30.45</v>
      </c>
      <c r="H58" s="22">
        <v>59</v>
      </c>
      <c r="I58" s="26">
        <v>10</v>
      </c>
      <c r="J58" s="26">
        <v>38</v>
      </c>
      <c r="K58" s="3">
        <v>45</v>
      </c>
      <c r="L58" s="2">
        <v>66</v>
      </c>
      <c r="M58" s="2"/>
      <c r="N58" s="36">
        <f t="shared" si="16"/>
        <v>76.271186440677965</v>
      </c>
      <c r="O58" s="37">
        <v>51157.919999999998</v>
      </c>
      <c r="P58" s="37">
        <f t="shared" si="2"/>
        <v>51157.919999999998</v>
      </c>
      <c r="Q58" s="36">
        <f t="shared" si="6"/>
        <v>100</v>
      </c>
      <c r="R58" s="36">
        <v>32261.390000000003</v>
      </c>
      <c r="S58" s="36">
        <f t="shared" si="9"/>
        <v>63.06235671817776</v>
      </c>
      <c r="T58" s="36">
        <f t="shared" si="10"/>
        <v>18896.529999999995</v>
      </c>
      <c r="U58" s="36">
        <f t="shared" si="7"/>
        <v>36.93764328182224</v>
      </c>
      <c r="V58" s="2">
        <v>0</v>
      </c>
      <c r="W58" s="2">
        <v>0</v>
      </c>
      <c r="X58" s="2">
        <v>0</v>
      </c>
      <c r="Y58" s="38">
        <f t="shared" si="11"/>
        <v>0</v>
      </c>
      <c r="Z58" s="38">
        <v>0</v>
      </c>
      <c r="AA58" s="38">
        <v>0</v>
      </c>
      <c r="AB58" s="38">
        <f t="shared" si="12"/>
        <v>0</v>
      </c>
      <c r="AC58" s="38">
        <v>0</v>
      </c>
      <c r="AD58" s="38">
        <f t="shared" si="13"/>
        <v>0</v>
      </c>
      <c r="AE58" s="38">
        <v>0</v>
      </c>
      <c r="AF58" s="38">
        <f t="shared" si="14"/>
        <v>0</v>
      </c>
    </row>
    <row r="59" spans="1:32" s="9" customFormat="1" ht="15.75" customHeight="1" x14ac:dyDescent="0.25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46" t="s">
        <v>176</v>
      </c>
      <c r="G59" s="13">
        <v>30.45</v>
      </c>
      <c r="H59" s="22">
        <v>29</v>
      </c>
      <c r="I59" s="26">
        <v>9</v>
      </c>
      <c r="J59" s="26">
        <v>10</v>
      </c>
      <c r="K59" s="3">
        <v>15</v>
      </c>
      <c r="L59" s="2">
        <v>16</v>
      </c>
      <c r="M59" s="2"/>
      <c r="N59" s="36">
        <f t="shared" si="16"/>
        <v>51.724137931034484</v>
      </c>
      <c r="O59" s="37">
        <v>2869.51</v>
      </c>
      <c r="P59" s="37">
        <f t="shared" si="2"/>
        <v>2869.51</v>
      </c>
      <c r="Q59" s="36">
        <f t="shared" si="6"/>
        <v>100</v>
      </c>
      <c r="R59" s="36">
        <v>1452.62</v>
      </c>
      <c r="S59" s="36">
        <f t="shared" si="9"/>
        <v>50.622580161769768</v>
      </c>
      <c r="T59" s="36">
        <f t="shared" si="10"/>
        <v>1416.8900000000003</v>
      </c>
      <c r="U59" s="36">
        <f t="shared" si="7"/>
        <v>49.377419838230232</v>
      </c>
      <c r="V59" s="2">
        <v>0</v>
      </c>
      <c r="W59" s="2">
        <v>0</v>
      </c>
      <c r="X59" s="2">
        <v>0</v>
      </c>
      <c r="Y59" s="38">
        <f t="shared" si="11"/>
        <v>0</v>
      </c>
      <c r="Z59" s="38">
        <v>0</v>
      </c>
      <c r="AA59" s="38">
        <v>0</v>
      </c>
      <c r="AB59" s="38">
        <f t="shared" si="12"/>
        <v>0</v>
      </c>
      <c r="AC59" s="38">
        <v>0</v>
      </c>
      <c r="AD59" s="38">
        <f t="shared" si="13"/>
        <v>0</v>
      </c>
      <c r="AE59" s="38">
        <v>0</v>
      </c>
      <c r="AF59" s="38">
        <f t="shared" si="14"/>
        <v>0</v>
      </c>
    </row>
    <row r="60" spans="1:32" s="9" customFormat="1" ht="15.75" customHeight="1" x14ac:dyDescent="0.25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46" t="s">
        <v>178</v>
      </c>
      <c r="G60" s="13">
        <v>30.45</v>
      </c>
      <c r="H60" s="22">
        <v>59</v>
      </c>
      <c r="I60" s="26">
        <v>5</v>
      </c>
      <c r="J60" s="26">
        <v>8</v>
      </c>
      <c r="K60" s="3">
        <v>54</v>
      </c>
      <c r="L60" s="2">
        <v>58</v>
      </c>
      <c r="M60" s="2"/>
      <c r="N60" s="36">
        <f t="shared" si="16"/>
        <v>91.525423728813564</v>
      </c>
      <c r="O60" s="37">
        <v>15158.790000000003</v>
      </c>
      <c r="P60" s="37">
        <f t="shared" si="2"/>
        <v>15158.790000000003</v>
      </c>
      <c r="Q60" s="36">
        <f t="shared" si="6"/>
        <v>100</v>
      </c>
      <c r="R60" s="36">
        <v>15158.790000000003</v>
      </c>
      <c r="S60" s="36">
        <f t="shared" si="9"/>
        <v>100</v>
      </c>
      <c r="T60" s="36">
        <f t="shared" si="10"/>
        <v>0</v>
      </c>
      <c r="U60" s="36">
        <f t="shared" si="7"/>
        <v>0</v>
      </c>
      <c r="V60" s="2">
        <v>0</v>
      </c>
      <c r="W60" s="2">
        <v>0</v>
      </c>
      <c r="X60" s="2">
        <v>0</v>
      </c>
      <c r="Y60" s="38">
        <f t="shared" si="11"/>
        <v>0</v>
      </c>
      <c r="Z60" s="38">
        <v>0</v>
      </c>
      <c r="AA60" s="38">
        <v>0</v>
      </c>
      <c r="AB60" s="38">
        <f t="shared" si="12"/>
        <v>0</v>
      </c>
      <c r="AC60" s="38">
        <v>0</v>
      </c>
      <c r="AD60" s="38">
        <f t="shared" si="13"/>
        <v>0</v>
      </c>
      <c r="AE60" s="38">
        <v>0</v>
      </c>
      <c r="AF60" s="38">
        <f t="shared" si="14"/>
        <v>0</v>
      </c>
    </row>
    <row r="61" spans="1:32" s="9" customFormat="1" ht="15.75" customHeight="1" x14ac:dyDescent="0.25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46" t="s">
        <v>179</v>
      </c>
      <c r="G61" s="13">
        <v>30.45</v>
      </c>
      <c r="H61" s="22">
        <v>162</v>
      </c>
      <c r="I61" s="26">
        <v>10</v>
      </c>
      <c r="J61" s="26">
        <v>60</v>
      </c>
      <c r="K61" s="3">
        <v>110</v>
      </c>
      <c r="L61" s="2">
        <v>135</v>
      </c>
      <c r="M61" s="2"/>
      <c r="N61" s="36">
        <f t="shared" si="16"/>
        <v>67.901234567901241</v>
      </c>
      <c r="O61" s="37">
        <v>71249.460000000036</v>
      </c>
      <c r="P61" s="37">
        <f t="shared" si="2"/>
        <v>71249.460000000036</v>
      </c>
      <c r="Q61" s="36">
        <f t="shared" si="6"/>
        <v>100</v>
      </c>
      <c r="R61" s="36">
        <v>58069.500000000044</v>
      </c>
      <c r="S61" s="36">
        <f t="shared" si="9"/>
        <v>81.501670328448824</v>
      </c>
      <c r="T61" s="36">
        <f t="shared" si="10"/>
        <v>13179.959999999992</v>
      </c>
      <c r="U61" s="36">
        <f t="shared" si="7"/>
        <v>18.498329671551176</v>
      </c>
      <c r="V61" s="2">
        <v>0</v>
      </c>
      <c r="W61" s="2">
        <v>0</v>
      </c>
      <c r="X61" s="2">
        <v>0</v>
      </c>
      <c r="Y61" s="38">
        <f t="shared" si="11"/>
        <v>0</v>
      </c>
      <c r="Z61" s="38">
        <v>0</v>
      </c>
      <c r="AA61" s="38">
        <v>0</v>
      </c>
      <c r="AB61" s="38">
        <f t="shared" si="12"/>
        <v>0</v>
      </c>
      <c r="AC61" s="38">
        <v>0</v>
      </c>
      <c r="AD61" s="38">
        <f t="shared" si="13"/>
        <v>0</v>
      </c>
      <c r="AE61" s="38">
        <v>0</v>
      </c>
      <c r="AF61" s="38">
        <f t="shared" si="14"/>
        <v>0</v>
      </c>
    </row>
    <row r="62" spans="1:32" s="9" customFormat="1" ht="15.75" customHeight="1" x14ac:dyDescent="0.25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46" t="s">
        <v>180</v>
      </c>
      <c r="G62" s="13">
        <v>30.45</v>
      </c>
      <c r="H62" s="22">
        <v>0</v>
      </c>
      <c r="I62" s="26">
        <v>0</v>
      </c>
      <c r="J62" s="26">
        <v>0</v>
      </c>
      <c r="K62" s="3">
        <v>0</v>
      </c>
      <c r="L62" s="2">
        <v>0</v>
      </c>
      <c r="M62" s="2"/>
      <c r="N62" s="36">
        <v>0</v>
      </c>
      <c r="O62" s="37">
        <v>0</v>
      </c>
      <c r="P62" s="37">
        <f t="shared" si="2"/>
        <v>0</v>
      </c>
      <c r="Q62" s="36">
        <v>0</v>
      </c>
      <c r="R62" s="36">
        <v>0</v>
      </c>
      <c r="S62" s="36">
        <v>0</v>
      </c>
      <c r="T62" s="36">
        <f t="shared" si="10"/>
        <v>0</v>
      </c>
      <c r="U62" s="36">
        <v>0</v>
      </c>
      <c r="V62" s="2">
        <v>0</v>
      </c>
      <c r="W62" s="2">
        <v>0</v>
      </c>
      <c r="X62" s="2">
        <v>0</v>
      </c>
      <c r="Y62" s="38">
        <f t="shared" si="11"/>
        <v>0</v>
      </c>
      <c r="Z62" s="38">
        <v>0</v>
      </c>
      <c r="AA62" s="38">
        <v>0</v>
      </c>
      <c r="AB62" s="38">
        <f t="shared" si="12"/>
        <v>0</v>
      </c>
      <c r="AC62" s="38">
        <v>0</v>
      </c>
      <c r="AD62" s="38">
        <f t="shared" si="13"/>
        <v>0</v>
      </c>
      <c r="AE62" s="38">
        <v>0</v>
      </c>
      <c r="AF62" s="38">
        <f t="shared" si="14"/>
        <v>0</v>
      </c>
    </row>
    <row r="63" spans="1:32" s="9" customFormat="1" ht="15.75" customHeight="1" x14ac:dyDescent="0.25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46" t="s">
        <v>181</v>
      </c>
      <c r="G63" s="13">
        <v>30.45</v>
      </c>
      <c r="H63" s="22">
        <v>28</v>
      </c>
      <c r="I63" s="26">
        <v>7</v>
      </c>
      <c r="J63" s="26">
        <v>15</v>
      </c>
      <c r="K63" s="3">
        <v>0</v>
      </c>
      <c r="L63" s="2">
        <v>0</v>
      </c>
      <c r="M63" s="2"/>
      <c r="N63" s="36">
        <f t="shared" ref="N63:N78" si="18">K63/H63*100</f>
        <v>0</v>
      </c>
      <c r="O63" s="37">
        <v>0</v>
      </c>
      <c r="P63" s="37">
        <f t="shared" si="2"/>
        <v>0</v>
      </c>
      <c r="Q63" s="36">
        <v>0</v>
      </c>
      <c r="R63" s="36">
        <v>0</v>
      </c>
      <c r="S63" s="36">
        <v>0</v>
      </c>
      <c r="T63" s="36">
        <f t="shared" si="10"/>
        <v>0</v>
      </c>
      <c r="U63" s="36">
        <v>0</v>
      </c>
      <c r="V63" s="2">
        <v>0</v>
      </c>
      <c r="W63" s="2">
        <v>0</v>
      </c>
      <c r="X63" s="2">
        <v>0</v>
      </c>
      <c r="Y63" s="38">
        <f t="shared" si="11"/>
        <v>0</v>
      </c>
      <c r="Z63" s="38">
        <v>0</v>
      </c>
      <c r="AA63" s="38">
        <v>0</v>
      </c>
      <c r="AB63" s="38">
        <f t="shared" si="12"/>
        <v>0</v>
      </c>
      <c r="AC63" s="38">
        <v>0</v>
      </c>
      <c r="AD63" s="38">
        <f t="shared" si="13"/>
        <v>0</v>
      </c>
      <c r="AE63" s="38">
        <v>0</v>
      </c>
      <c r="AF63" s="38">
        <f t="shared" si="14"/>
        <v>0</v>
      </c>
    </row>
    <row r="64" spans="1:32" s="9" customFormat="1" ht="15.75" customHeight="1" x14ac:dyDescent="0.25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46" t="s">
        <v>183</v>
      </c>
      <c r="G64" s="13">
        <v>30.45</v>
      </c>
      <c r="H64" s="22">
        <v>39</v>
      </c>
      <c r="I64" s="26">
        <v>13</v>
      </c>
      <c r="J64" s="26">
        <v>5</v>
      </c>
      <c r="K64" s="3">
        <v>33</v>
      </c>
      <c r="L64" s="2">
        <v>33</v>
      </c>
      <c r="M64" s="2"/>
      <c r="N64" s="36">
        <f t="shared" si="18"/>
        <v>84.615384615384613</v>
      </c>
      <c r="O64" s="37">
        <v>8254.4500000000007</v>
      </c>
      <c r="P64" s="37">
        <f t="shared" si="2"/>
        <v>8254.4500000000007</v>
      </c>
      <c r="Q64" s="36">
        <f t="shared" si="6"/>
        <v>100</v>
      </c>
      <c r="R64" s="36">
        <v>3332.84</v>
      </c>
      <c r="S64" s="36">
        <f t="shared" si="9"/>
        <v>40.376281884316946</v>
      </c>
      <c r="T64" s="36">
        <f t="shared" si="10"/>
        <v>4921.6100000000006</v>
      </c>
      <c r="U64" s="36">
        <f t="shared" si="7"/>
        <v>59.623718115683054</v>
      </c>
      <c r="V64" s="2">
        <v>0</v>
      </c>
      <c r="W64" s="2">
        <v>0</v>
      </c>
      <c r="X64" s="2">
        <v>0</v>
      </c>
      <c r="Y64" s="38">
        <f t="shared" si="11"/>
        <v>0</v>
      </c>
      <c r="Z64" s="38">
        <v>0</v>
      </c>
      <c r="AA64" s="38">
        <v>0</v>
      </c>
      <c r="AB64" s="38">
        <f t="shared" si="12"/>
        <v>0</v>
      </c>
      <c r="AC64" s="38">
        <v>0</v>
      </c>
      <c r="AD64" s="38">
        <f t="shared" si="13"/>
        <v>0</v>
      </c>
      <c r="AE64" s="38">
        <v>0</v>
      </c>
      <c r="AF64" s="38">
        <f t="shared" si="14"/>
        <v>0</v>
      </c>
    </row>
    <row r="65" spans="1:32" s="9" customFormat="1" ht="15.75" customHeight="1" x14ac:dyDescent="0.25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46" t="s">
        <v>184</v>
      </c>
      <c r="G65" s="13">
        <v>30.45</v>
      </c>
      <c r="H65" s="22">
        <v>35</v>
      </c>
      <c r="I65" s="26">
        <v>10</v>
      </c>
      <c r="J65" s="26">
        <v>14</v>
      </c>
      <c r="K65" s="3">
        <v>29</v>
      </c>
      <c r="L65" s="2">
        <v>31</v>
      </c>
      <c r="M65" s="2"/>
      <c r="N65" s="36">
        <f t="shared" si="18"/>
        <v>82.857142857142861</v>
      </c>
      <c r="O65" s="37">
        <v>16142.51</v>
      </c>
      <c r="P65" s="37">
        <f t="shared" si="2"/>
        <v>16142.51</v>
      </c>
      <c r="Q65" s="36">
        <f t="shared" si="6"/>
        <v>100</v>
      </c>
      <c r="R65" s="36">
        <v>8966.61</v>
      </c>
      <c r="S65" s="36">
        <f t="shared" si="9"/>
        <v>55.546566178370036</v>
      </c>
      <c r="T65" s="36">
        <f t="shared" si="10"/>
        <v>7175.9</v>
      </c>
      <c r="U65" s="36">
        <f t="shared" si="7"/>
        <v>44.453433821629964</v>
      </c>
      <c r="V65" s="2">
        <v>0</v>
      </c>
      <c r="W65" s="2">
        <v>0</v>
      </c>
      <c r="X65" s="2">
        <v>0</v>
      </c>
      <c r="Y65" s="38">
        <f t="shared" si="11"/>
        <v>0</v>
      </c>
      <c r="Z65" s="38">
        <v>0</v>
      </c>
      <c r="AA65" s="38">
        <v>0</v>
      </c>
      <c r="AB65" s="38">
        <f t="shared" si="12"/>
        <v>0</v>
      </c>
      <c r="AC65" s="38">
        <v>0</v>
      </c>
      <c r="AD65" s="38">
        <f t="shared" si="13"/>
        <v>0</v>
      </c>
      <c r="AE65" s="38">
        <v>0</v>
      </c>
      <c r="AF65" s="38">
        <f t="shared" si="14"/>
        <v>0</v>
      </c>
    </row>
    <row r="66" spans="1:32" s="9" customFormat="1" ht="15.75" customHeight="1" x14ac:dyDescent="0.25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46" t="s">
        <v>185</v>
      </c>
      <c r="G66" s="13">
        <v>30.45</v>
      </c>
      <c r="H66" s="22">
        <v>88</v>
      </c>
      <c r="I66" s="26">
        <v>26</v>
      </c>
      <c r="J66" s="26">
        <v>62</v>
      </c>
      <c r="K66" s="3">
        <v>74</v>
      </c>
      <c r="L66" s="2">
        <v>100</v>
      </c>
      <c r="M66" s="2"/>
      <c r="N66" s="36">
        <f t="shared" si="18"/>
        <v>84.090909090909093</v>
      </c>
      <c r="O66" s="37">
        <v>94844.19</v>
      </c>
      <c r="P66" s="37">
        <f t="shared" si="2"/>
        <v>94844.19</v>
      </c>
      <c r="Q66" s="36">
        <f t="shared" si="6"/>
        <v>100</v>
      </c>
      <c r="R66" s="36">
        <v>63274.5</v>
      </c>
      <c r="S66" s="36">
        <f t="shared" si="9"/>
        <v>66.714155078977427</v>
      </c>
      <c r="T66" s="36">
        <f t="shared" si="10"/>
        <v>31569.690000000002</v>
      </c>
      <c r="U66" s="36">
        <f t="shared" si="7"/>
        <v>33.28584492102258</v>
      </c>
      <c r="V66" s="2">
        <v>0</v>
      </c>
      <c r="W66" s="2">
        <v>0</v>
      </c>
      <c r="X66" s="2">
        <v>0</v>
      </c>
      <c r="Y66" s="38">
        <f t="shared" si="11"/>
        <v>0</v>
      </c>
      <c r="Z66" s="38">
        <v>0</v>
      </c>
      <c r="AA66" s="38">
        <v>0</v>
      </c>
      <c r="AB66" s="38">
        <f t="shared" si="12"/>
        <v>0</v>
      </c>
      <c r="AC66" s="38">
        <v>0</v>
      </c>
      <c r="AD66" s="38">
        <f t="shared" si="13"/>
        <v>0</v>
      </c>
      <c r="AE66" s="38">
        <v>0</v>
      </c>
      <c r="AF66" s="38">
        <f t="shared" si="14"/>
        <v>0</v>
      </c>
    </row>
    <row r="67" spans="1:32" s="9" customFormat="1" ht="15.75" customHeight="1" x14ac:dyDescent="0.25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46" t="s">
        <v>186</v>
      </c>
      <c r="G67" s="13">
        <v>30.45</v>
      </c>
      <c r="H67" s="22">
        <v>5</v>
      </c>
      <c r="I67" s="26">
        <v>0</v>
      </c>
      <c r="J67" s="26">
        <v>2</v>
      </c>
      <c r="K67" s="3">
        <v>3</v>
      </c>
      <c r="L67" s="2">
        <v>4</v>
      </c>
      <c r="M67" s="2"/>
      <c r="N67" s="36">
        <f t="shared" si="18"/>
        <v>60</v>
      </c>
      <c r="O67" s="37">
        <v>1370.25</v>
      </c>
      <c r="P67" s="37">
        <f t="shared" si="2"/>
        <v>1370.25</v>
      </c>
      <c r="Q67" s="36">
        <f t="shared" si="6"/>
        <v>100</v>
      </c>
      <c r="R67" s="36">
        <v>1370.25</v>
      </c>
      <c r="S67" s="36">
        <f t="shared" si="9"/>
        <v>100</v>
      </c>
      <c r="T67" s="36">
        <f t="shared" si="10"/>
        <v>0</v>
      </c>
      <c r="U67" s="36">
        <f t="shared" si="7"/>
        <v>0</v>
      </c>
      <c r="V67" s="2">
        <v>0</v>
      </c>
      <c r="W67" s="2">
        <v>0</v>
      </c>
      <c r="X67" s="2">
        <v>0</v>
      </c>
      <c r="Y67" s="38">
        <f t="shared" si="11"/>
        <v>0</v>
      </c>
      <c r="Z67" s="38">
        <v>0</v>
      </c>
      <c r="AA67" s="38">
        <v>0</v>
      </c>
      <c r="AB67" s="38">
        <f t="shared" si="12"/>
        <v>0</v>
      </c>
      <c r="AC67" s="38">
        <v>0</v>
      </c>
      <c r="AD67" s="38">
        <f t="shared" si="13"/>
        <v>0</v>
      </c>
      <c r="AE67" s="38">
        <v>0</v>
      </c>
      <c r="AF67" s="38">
        <f t="shared" si="14"/>
        <v>0</v>
      </c>
    </row>
    <row r="68" spans="1:32" s="9" customFormat="1" ht="15.75" customHeight="1" x14ac:dyDescent="0.25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46" t="s">
        <v>187</v>
      </c>
      <c r="G68" s="13">
        <v>30.45</v>
      </c>
      <c r="H68" s="2">
        <v>47</v>
      </c>
      <c r="I68" s="32">
        <v>2</v>
      </c>
      <c r="J68" s="32">
        <v>44</v>
      </c>
      <c r="K68" s="3">
        <v>39</v>
      </c>
      <c r="L68" s="2">
        <v>60</v>
      </c>
      <c r="M68" s="2"/>
      <c r="N68" s="36">
        <f t="shared" si="18"/>
        <v>82.978723404255319</v>
      </c>
      <c r="O68" s="37">
        <v>62158.37</v>
      </c>
      <c r="P68" s="37">
        <f t="shared" si="2"/>
        <v>62158.37</v>
      </c>
      <c r="Q68" s="36">
        <f t="shared" si="6"/>
        <v>100</v>
      </c>
      <c r="R68" s="36">
        <v>39526.19</v>
      </c>
      <c r="S68" s="36">
        <f t="shared" si="9"/>
        <v>63.589489235319398</v>
      </c>
      <c r="T68" s="36">
        <f t="shared" si="10"/>
        <v>22632.18</v>
      </c>
      <c r="U68" s="36">
        <f t="shared" si="7"/>
        <v>36.410510764680602</v>
      </c>
      <c r="V68" s="2">
        <v>0</v>
      </c>
      <c r="W68" s="2">
        <v>0</v>
      </c>
      <c r="X68" s="2">
        <v>0</v>
      </c>
      <c r="Y68" s="38">
        <f t="shared" si="11"/>
        <v>0</v>
      </c>
      <c r="Z68" s="38">
        <v>0</v>
      </c>
      <c r="AA68" s="38">
        <v>0</v>
      </c>
      <c r="AB68" s="38">
        <f t="shared" si="12"/>
        <v>0</v>
      </c>
      <c r="AC68" s="38">
        <v>0</v>
      </c>
      <c r="AD68" s="38">
        <f t="shared" si="13"/>
        <v>0</v>
      </c>
      <c r="AE68" s="38">
        <v>0</v>
      </c>
      <c r="AF68" s="38">
        <f t="shared" si="14"/>
        <v>0</v>
      </c>
    </row>
    <row r="69" spans="1:32" s="9" customFormat="1" ht="15.75" customHeight="1" x14ac:dyDescent="0.25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46" t="s">
        <v>189</v>
      </c>
      <c r="G69" s="13">
        <v>30.45</v>
      </c>
      <c r="H69" s="22">
        <v>1</v>
      </c>
      <c r="I69" s="26">
        <v>0</v>
      </c>
      <c r="J69" s="26">
        <v>1</v>
      </c>
      <c r="K69" s="3">
        <v>0</v>
      </c>
      <c r="L69" s="2">
        <v>0</v>
      </c>
      <c r="M69" s="2"/>
      <c r="N69" s="36">
        <f t="shared" si="18"/>
        <v>0</v>
      </c>
      <c r="O69" s="37">
        <v>0</v>
      </c>
      <c r="P69" s="37">
        <f t="shared" si="2"/>
        <v>0</v>
      </c>
      <c r="Q69" s="36">
        <v>0</v>
      </c>
      <c r="R69" s="36">
        <v>0</v>
      </c>
      <c r="S69" s="36">
        <v>0</v>
      </c>
      <c r="T69" s="36">
        <f t="shared" si="10"/>
        <v>0</v>
      </c>
      <c r="U69" s="36">
        <v>0</v>
      </c>
      <c r="V69" s="2">
        <v>0</v>
      </c>
      <c r="W69" s="2">
        <v>0</v>
      </c>
      <c r="X69" s="2">
        <v>0</v>
      </c>
      <c r="Y69" s="38">
        <f t="shared" si="11"/>
        <v>0</v>
      </c>
      <c r="Z69" s="38">
        <v>0</v>
      </c>
      <c r="AA69" s="38">
        <v>0</v>
      </c>
      <c r="AB69" s="38">
        <f t="shared" si="12"/>
        <v>0</v>
      </c>
      <c r="AC69" s="38">
        <v>0</v>
      </c>
      <c r="AD69" s="38">
        <f t="shared" si="13"/>
        <v>0</v>
      </c>
      <c r="AE69" s="38">
        <v>0</v>
      </c>
      <c r="AF69" s="38">
        <f t="shared" si="14"/>
        <v>0</v>
      </c>
    </row>
    <row r="70" spans="1:32" s="9" customFormat="1" ht="15.75" customHeight="1" x14ac:dyDescent="0.25">
      <c r="A70" s="2">
        <v>64</v>
      </c>
      <c r="B70" s="11" t="s">
        <v>114</v>
      </c>
      <c r="C70" s="15"/>
      <c r="D70" s="15" t="s">
        <v>220</v>
      </c>
      <c r="E70" s="19" t="s">
        <v>138</v>
      </c>
      <c r="F70" s="46" t="s">
        <v>190</v>
      </c>
      <c r="G70" s="13">
        <v>30.45</v>
      </c>
      <c r="H70" s="22">
        <v>34</v>
      </c>
      <c r="I70" s="26">
        <v>6</v>
      </c>
      <c r="J70" s="26">
        <v>22</v>
      </c>
      <c r="K70" s="3">
        <v>27</v>
      </c>
      <c r="L70" s="2">
        <v>37</v>
      </c>
      <c r="M70" s="2"/>
      <c r="N70" s="36">
        <f t="shared" si="18"/>
        <v>79.411764705882348</v>
      </c>
      <c r="O70" s="37">
        <v>27386.58</v>
      </c>
      <c r="P70" s="37">
        <f t="shared" si="2"/>
        <v>27386.58</v>
      </c>
      <c r="Q70" s="36">
        <f t="shared" si="6"/>
        <v>100</v>
      </c>
      <c r="R70" s="36">
        <v>5358.92</v>
      </c>
      <c r="S70" s="36">
        <f t="shared" si="9"/>
        <v>19.567686071061079</v>
      </c>
      <c r="T70" s="36">
        <f t="shared" si="10"/>
        <v>22027.660000000003</v>
      </c>
      <c r="U70" s="36">
        <f t="shared" si="7"/>
        <v>80.432313928938925</v>
      </c>
      <c r="V70" s="2">
        <v>0</v>
      </c>
      <c r="W70" s="2">
        <v>0</v>
      </c>
      <c r="X70" s="2">
        <v>0</v>
      </c>
      <c r="Y70" s="38">
        <f t="shared" si="11"/>
        <v>0</v>
      </c>
      <c r="Z70" s="38">
        <v>0</v>
      </c>
      <c r="AA70" s="38">
        <v>0</v>
      </c>
      <c r="AB70" s="38">
        <f t="shared" si="12"/>
        <v>0</v>
      </c>
      <c r="AC70" s="38">
        <v>0</v>
      </c>
      <c r="AD70" s="38">
        <f t="shared" si="13"/>
        <v>0</v>
      </c>
      <c r="AE70" s="38">
        <v>0</v>
      </c>
      <c r="AF70" s="38">
        <f t="shared" si="14"/>
        <v>0</v>
      </c>
    </row>
    <row r="71" spans="1:32" s="9" customFormat="1" ht="15.75" customHeight="1" x14ac:dyDescent="0.25">
      <c r="A71" s="2">
        <v>65</v>
      </c>
      <c r="B71" s="11" t="s">
        <v>114</v>
      </c>
      <c r="C71" s="15"/>
      <c r="D71" s="15" t="s">
        <v>221</v>
      </c>
      <c r="E71" s="19" t="s">
        <v>138</v>
      </c>
      <c r="F71" s="46" t="s">
        <v>191</v>
      </c>
      <c r="G71" s="13">
        <v>30.45</v>
      </c>
      <c r="H71" s="22">
        <v>21</v>
      </c>
      <c r="I71" s="26">
        <v>4</v>
      </c>
      <c r="J71" s="26">
        <v>12</v>
      </c>
      <c r="K71" s="3">
        <v>13</v>
      </c>
      <c r="L71" s="2">
        <v>16</v>
      </c>
      <c r="M71" s="2"/>
      <c r="N71" s="36">
        <f t="shared" si="18"/>
        <v>61.904761904761905</v>
      </c>
      <c r="O71" s="37">
        <v>7195.07</v>
      </c>
      <c r="P71" s="37">
        <f t="shared" si="2"/>
        <v>7195.07</v>
      </c>
      <c r="Q71" s="36">
        <f t="shared" si="6"/>
        <v>100</v>
      </c>
      <c r="R71" s="36">
        <v>4906.5599999999995</v>
      </c>
      <c r="S71" s="36">
        <f t="shared" si="9"/>
        <v>68.193360175787035</v>
      </c>
      <c r="T71" s="36">
        <f t="shared" si="10"/>
        <v>2288.5100000000002</v>
      </c>
      <c r="U71" s="36">
        <f t="shared" si="7"/>
        <v>31.806639824212972</v>
      </c>
      <c r="V71" s="2">
        <v>0</v>
      </c>
      <c r="W71" s="2">
        <v>0</v>
      </c>
      <c r="X71" s="2">
        <v>0</v>
      </c>
      <c r="Y71" s="38">
        <f t="shared" si="11"/>
        <v>0</v>
      </c>
      <c r="Z71" s="38">
        <v>0</v>
      </c>
      <c r="AA71" s="38">
        <v>0</v>
      </c>
      <c r="AB71" s="38">
        <f t="shared" si="12"/>
        <v>0</v>
      </c>
      <c r="AC71" s="38">
        <v>0</v>
      </c>
      <c r="AD71" s="38">
        <f t="shared" si="13"/>
        <v>0</v>
      </c>
      <c r="AE71" s="38">
        <v>0</v>
      </c>
      <c r="AF71" s="38">
        <f t="shared" si="14"/>
        <v>0</v>
      </c>
    </row>
    <row r="72" spans="1:32" s="9" customFormat="1" ht="15.75" customHeight="1" x14ac:dyDescent="0.25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46" t="s">
        <v>193</v>
      </c>
      <c r="G72" s="13">
        <v>30.45</v>
      </c>
      <c r="H72" s="22">
        <v>95</v>
      </c>
      <c r="I72" s="26">
        <v>23</v>
      </c>
      <c r="J72" s="26">
        <v>49</v>
      </c>
      <c r="K72" s="3">
        <v>74</v>
      </c>
      <c r="L72" s="2">
        <v>102</v>
      </c>
      <c r="M72" s="2"/>
      <c r="N72" s="36">
        <f t="shared" si="18"/>
        <v>77.89473684210526</v>
      </c>
      <c r="O72" s="37">
        <v>52440.76</v>
      </c>
      <c r="P72" s="37">
        <f t="shared" ref="P72:P101" si="19">O72</f>
        <v>52440.76</v>
      </c>
      <c r="Q72" s="36">
        <f t="shared" si="6"/>
        <v>100</v>
      </c>
      <c r="R72" s="36">
        <v>51344.54</v>
      </c>
      <c r="S72" s="36">
        <f t="shared" si="9"/>
        <v>97.909603140763025</v>
      </c>
      <c r="T72" s="36">
        <f t="shared" si="10"/>
        <v>1096.2200000000012</v>
      </c>
      <c r="U72" s="36">
        <f t="shared" si="7"/>
        <v>2.0903968592369773</v>
      </c>
      <c r="V72" s="2">
        <v>0</v>
      </c>
      <c r="W72" s="2">
        <v>0</v>
      </c>
      <c r="X72" s="2">
        <v>0</v>
      </c>
      <c r="Y72" s="38">
        <f t="shared" si="11"/>
        <v>0</v>
      </c>
      <c r="Z72" s="38">
        <v>0</v>
      </c>
      <c r="AA72" s="38">
        <v>0</v>
      </c>
      <c r="AB72" s="38">
        <f t="shared" si="12"/>
        <v>0</v>
      </c>
      <c r="AC72" s="38">
        <v>0</v>
      </c>
      <c r="AD72" s="38">
        <f t="shared" si="13"/>
        <v>0</v>
      </c>
      <c r="AE72" s="38">
        <v>0</v>
      </c>
      <c r="AF72" s="38">
        <f t="shared" si="14"/>
        <v>0</v>
      </c>
    </row>
    <row r="73" spans="1:32" s="9" customFormat="1" ht="15.75" customHeight="1" x14ac:dyDescent="0.25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46" t="s">
        <v>194</v>
      </c>
      <c r="G73" s="13">
        <v>30.45</v>
      </c>
      <c r="H73" s="22">
        <v>38</v>
      </c>
      <c r="I73" s="26">
        <v>12</v>
      </c>
      <c r="J73" s="26">
        <v>19</v>
      </c>
      <c r="K73" s="3">
        <v>30</v>
      </c>
      <c r="L73" s="2">
        <v>38</v>
      </c>
      <c r="M73" s="2"/>
      <c r="N73" s="36">
        <f t="shared" si="18"/>
        <v>78.94736842105263</v>
      </c>
      <c r="O73" s="37">
        <v>26374.26</v>
      </c>
      <c r="P73" s="37">
        <f t="shared" si="19"/>
        <v>26374.26</v>
      </c>
      <c r="Q73" s="36">
        <f t="shared" ref="Q73:Q102" si="20">P73/O73*100</f>
        <v>100</v>
      </c>
      <c r="R73" s="36">
        <v>17716.37</v>
      </c>
      <c r="S73" s="36">
        <f t="shared" si="9"/>
        <v>67.172955753071363</v>
      </c>
      <c r="T73" s="36">
        <f t="shared" si="10"/>
        <v>8657.89</v>
      </c>
      <c r="U73" s="36">
        <f t="shared" ref="U73:U103" si="21">T73/P73*100</f>
        <v>32.827044246928629</v>
      </c>
      <c r="V73" s="2">
        <v>0</v>
      </c>
      <c r="W73" s="2">
        <v>0</v>
      </c>
      <c r="X73" s="2">
        <v>0</v>
      </c>
      <c r="Y73" s="38">
        <f t="shared" si="11"/>
        <v>0</v>
      </c>
      <c r="Z73" s="38">
        <v>0</v>
      </c>
      <c r="AA73" s="38">
        <v>0</v>
      </c>
      <c r="AB73" s="38">
        <f t="shared" si="12"/>
        <v>0</v>
      </c>
      <c r="AC73" s="38">
        <v>0</v>
      </c>
      <c r="AD73" s="38">
        <f t="shared" si="13"/>
        <v>0</v>
      </c>
      <c r="AE73" s="38">
        <v>0</v>
      </c>
      <c r="AF73" s="38">
        <f t="shared" si="14"/>
        <v>0</v>
      </c>
    </row>
    <row r="74" spans="1:32" s="9" customFormat="1" ht="15.75" customHeight="1" x14ac:dyDescent="0.25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46" t="s">
        <v>196</v>
      </c>
      <c r="G74" s="13">
        <v>30.45</v>
      </c>
      <c r="H74" s="22">
        <v>32</v>
      </c>
      <c r="I74" s="26">
        <v>10</v>
      </c>
      <c r="J74" s="26">
        <v>19</v>
      </c>
      <c r="K74" s="3">
        <v>31</v>
      </c>
      <c r="L74" s="2">
        <v>41</v>
      </c>
      <c r="M74" s="2"/>
      <c r="N74" s="36">
        <f t="shared" si="18"/>
        <v>96.875</v>
      </c>
      <c r="O74" s="37">
        <v>28592.3</v>
      </c>
      <c r="P74" s="37">
        <f t="shared" si="19"/>
        <v>28592.3</v>
      </c>
      <c r="Q74" s="36">
        <f t="shared" si="20"/>
        <v>100</v>
      </c>
      <c r="R74" s="36">
        <v>24521.38</v>
      </c>
      <c r="S74" s="36">
        <f t="shared" ref="S74:S102" si="22">R74/P74*100</f>
        <v>85.76218072697894</v>
      </c>
      <c r="T74" s="36">
        <f t="shared" ref="T74:T102" si="23">O74-R74</f>
        <v>4070.9199999999983</v>
      </c>
      <c r="U74" s="36">
        <f t="shared" si="21"/>
        <v>14.237819273021051</v>
      </c>
      <c r="V74" s="2">
        <v>0</v>
      </c>
      <c r="W74" s="2">
        <v>0</v>
      </c>
      <c r="X74" s="2">
        <v>0</v>
      </c>
      <c r="Y74" s="38">
        <f t="shared" si="11"/>
        <v>0</v>
      </c>
      <c r="Z74" s="38">
        <v>0</v>
      </c>
      <c r="AA74" s="38">
        <v>0</v>
      </c>
      <c r="AB74" s="38">
        <f t="shared" si="12"/>
        <v>0</v>
      </c>
      <c r="AC74" s="38">
        <v>0</v>
      </c>
      <c r="AD74" s="38">
        <f t="shared" si="13"/>
        <v>0</v>
      </c>
      <c r="AE74" s="38">
        <v>0</v>
      </c>
      <c r="AF74" s="38">
        <f t="shared" si="14"/>
        <v>0</v>
      </c>
    </row>
    <row r="75" spans="1:32" s="9" customFormat="1" ht="15.75" customHeight="1" x14ac:dyDescent="0.25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46" t="s">
        <v>197</v>
      </c>
      <c r="G75" s="13">
        <v>30.45</v>
      </c>
      <c r="H75" s="22">
        <v>9</v>
      </c>
      <c r="I75" s="26">
        <v>3</v>
      </c>
      <c r="J75" s="26">
        <v>3</v>
      </c>
      <c r="K75" s="3">
        <v>6</v>
      </c>
      <c r="L75" s="2">
        <v>6</v>
      </c>
      <c r="M75" s="2"/>
      <c r="N75" s="36">
        <f t="shared" si="18"/>
        <v>66.666666666666657</v>
      </c>
      <c r="O75" s="37">
        <v>1981.3</v>
      </c>
      <c r="P75" s="37">
        <f t="shared" si="19"/>
        <v>1981.3</v>
      </c>
      <c r="Q75" s="36">
        <f t="shared" si="20"/>
        <v>100</v>
      </c>
      <c r="R75" s="36">
        <v>1981.3</v>
      </c>
      <c r="S75" s="36">
        <f t="shared" si="22"/>
        <v>100</v>
      </c>
      <c r="T75" s="36">
        <f t="shared" si="23"/>
        <v>0</v>
      </c>
      <c r="U75" s="36">
        <f t="shared" si="21"/>
        <v>0</v>
      </c>
      <c r="V75" s="2">
        <v>0</v>
      </c>
      <c r="W75" s="2">
        <v>0</v>
      </c>
      <c r="X75" s="2">
        <v>0</v>
      </c>
      <c r="Y75" s="38">
        <f t="shared" si="11"/>
        <v>0</v>
      </c>
      <c r="Z75" s="38">
        <v>0</v>
      </c>
      <c r="AA75" s="38">
        <v>0</v>
      </c>
      <c r="AB75" s="38">
        <f t="shared" si="12"/>
        <v>0</v>
      </c>
      <c r="AC75" s="38">
        <v>0</v>
      </c>
      <c r="AD75" s="38">
        <f t="shared" si="13"/>
        <v>0</v>
      </c>
      <c r="AE75" s="38">
        <v>0</v>
      </c>
      <c r="AF75" s="38">
        <f t="shared" si="14"/>
        <v>0</v>
      </c>
    </row>
    <row r="76" spans="1:32" s="9" customFormat="1" ht="15.75" customHeight="1" x14ac:dyDescent="0.25">
      <c r="A76" s="2">
        <v>70</v>
      </c>
      <c r="B76" s="11" t="s">
        <v>114</v>
      </c>
      <c r="C76" s="12"/>
      <c r="D76" s="12" t="s">
        <v>222</v>
      </c>
      <c r="E76" s="30" t="s">
        <v>227</v>
      </c>
      <c r="F76" s="46" t="s">
        <v>231</v>
      </c>
      <c r="G76" s="13">
        <v>30.45</v>
      </c>
      <c r="H76" s="22">
        <v>3</v>
      </c>
      <c r="I76" s="26">
        <v>1</v>
      </c>
      <c r="J76" s="26">
        <v>2</v>
      </c>
      <c r="K76" s="3">
        <v>0</v>
      </c>
      <c r="L76" s="2">
        <v>0</v>
      </c>
      <c r="M76" s="2"/>
      <c r="N76" s="36">
        <f t="shared" si="18"/>
        <v>0</v>
      </c>
      <c r="O76" s="37">
        <v>0</v>
      </c>
      <c r="P76" s="37">
        <f t="shared" si="19"/>
        <v>0</v>
      </c>
      <c r="Q76" s="36">
        <v>0</v>
      </c>
      <c r="R76" s="36">
        <v>0</v>
      </c>
      <c r="S76" s="36">
        <v>0</v>
      </c>
      <c r="T76" s="36">
        <f t="shared" si="23"/>
        <v>0</v>
      </c>
      <c r="U76" s="36">
        <v>0</v>
      </c>
      <c r="V76" s="2">
        <v>0</v>
      </c>
      <c r="W76" s="2">
        <v>0</v>
      </c>
      <c r="X76" s="2">
        <v>0</v>
      </c>
      <c r="Y76" s="38">
        <f t="shared" ref="Y76:Y102" si="24">IF(H76=0,0,V76/H76)*100</f>
        <v>0</v>
      </c>
      <c r="Z76" s="38">
        <v>0</v>
      </c>
      <c r="AA76" s="38">
        <v>0</v>
      </c>
      <c r="AB76" s="38">
        <f t="shared" ref="AB76:AB102" si="25">IF(Z76=0,0,AA76/Z76)*100</f>
        <v>0</v>
      </c>
      <c r="AC76" s="38">
        <v>0</v>
      </c>
      <c r="AD76" s="38">
        <f t="shared" ref="AD76:AD102" si="26">IF(AA76=0,0,AC76/AA76)*100</f>
        <v>0</v>
      </c>
      <c r="AE76" s="38">
        <v>0</v>
      </c>
      <c r="AF76" s="38">
        <f t="shared" ref="AF76:AF102" si="27">IF(AA76=0,0,AE76/AA76)*100</f>
        <v>0</v>
      </c>
    </row>
    <row r="77" spans="1:32" s="9" customFormat="1" ht="15.75" customHeight="1" x14ac:dyDescent="0.25">
      <c r="A77" s="2">
        <v>71</v>
      </c>
      <c r="B77" s="11" t="s">
        <v>114</v>
      </c>
      <c r="C77" s="12"/>
      <c r="D77" s="12" t="s">
        <v>92</v>
      </c>
      <c r="E77" s="30" t="s">
        <v>171</v>
      </c>
      <c r="F77" s="46" t="s">
        <v>232</v>
      </c>
      <c r="G77" s="13"/>
      <c r="H77" s="23">
        <v>1</v>
      </c>
      <c r="I77" s="27">
        <v>0</v>
      </c>
      <c r="J77" s="27">
        <v>1</v>
      </c>
      <c r="K77" s="3">
        <v>0</v>
      </c>
      <c r="L77" s="2">
        <v>0</v>
      </c>
      <c r="M77" s="2"/>
      <c r="N77" s="36">
        <f t="shared" si="18"/>
        <v>0</v>
      </c>
      <c r="O77" s="37">
        <v>0</v>
      </c>
      <c r="P77" s="37">
        <f t="shared" si="19"/>
        <v>0</v>
      </c>
      <c r="Q77" s="36">
        <v>0</v>
      </c>
      <c r="R77" s="36">
        <v>0</v>
      </c>
      <c r="S77" s="36">
        <v>0</v>
      </c>
      <c r="T77" s="36">
        <f>O77-R77</f>
        <v>0</v>
      </c>
      <c r="U77" s="36">
        <v>0</v>
      </c>
      <c r="V77" s="2">
        <v>0</v>
      </c>
      <c r="W77" s="2">
        <v>0</v>
      </c>
      <c r="X77" s="2">
        <v>0</v>
      </c>
      <c r="Y77" s="38">
        <f>IF(H77=0,0,V77/H77)*100</f>
        <v>0</v>
      </c>
      <c r="Z77" s="38">
        <v>0</v>
      </c>
      <c r="AA77" s="38">
        <v>0</v>
      </c>
      <c r="AB77" s="38">
        <f t="shared" si="25"/>
        <v>0</v>
      </c>
      <c r="AC77" s="38">
        <v>0</v>
      </c>
      <c r="AD77" s="38">
        <f t="shared" si="26"/>
        <v>0</v>
      </c>
      <c r="AE77" s="38">
        <v>0</v>
      </c>
      <c r="AF77" s="38">
        <f t="shared" si="27"/>
        <v>0</v>
      </c>
    </row>
    <row r="78" spans="1:32" s="9" customFormat="1" ht="15.75" customHeight="1" x14ac:dyDescent="0.25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46" t="s">
        <v>198</v>
      </c>
      <c r="G78" s="13">
        <v>30.45</v>
      </c>
      <c r="H78" s="22">
        <v>13</v>
      </c>
      <c r="I78" s="26">
        <v>3</v>
      </c>
      <c r="J78" s="26">
        <v>4</v>
      </c>
      <c r="K78" s="3">
        <v>9</v>
      </c>
      <c r="L78" s="2">
        <v>10</v>
      </c>
      <c r="M78" s="2"/>
      <c r="N78" s="36">
        <f t="shared" si="18"/>
        <v>69.230769230769226</v>
      </c>
      <c r="O78" s="37">
        <v>3715.8299999999995</v>
      </c>
      <c r="P78" s="37">
        <f t="shared" si="19"/>
        <v>3715.8299999999995</v>
      </c>
      <c r="Q78" s="36">
        <f t="shared" si="20"/>
        <v>100</v>
      </c>
      <c r="R78" s="36">
        <v>251.22</v>
      </c>
      <c r="S78" s="36">
        <f t="shared" si="22"/>
        <v>6.7608044501497657</v>
      </c>
      <c r="T78" s="36">
        <f t="shared" si="23"/>
        <v>3464.6099999999997</v>
      </c>
      <c r="U78" s="36">
        <f t="shared" si="21"/>
        <v>93.239195549850237</v>
      </c>
      <c r="V78" s="2">
        <v>0</v>
      </c>
      <c r="W78" s="2">
        <v>0</v>
      </c>
      <c r="X78" s="2">
        <v>0</v>
      </c>
      <c r="Y78" s="38">
        <f t="shared" si="24"/>
        <v>0</v>
      </c>
      <c r="Z78" s="38">
        <v>0</v>
      </c>
      <c r="AA78" s="38">
        <v>0</v>
      </c>
      <c r="AB78" s="38">
        <f t="shared" si="25"/>
        <v>0</v>
      </c>
      <c r="AC78" s="38">
        <v>0</v>
      </c>
      <c r="AD78" s="38">
        <f t="shared" si="26"/>
        <v>0</v>
      </c>
      <c r="AE78" s="38">
        <v>0</v>
      </c>
      <c r="AF78" s="38">
        <f t="shared" si="27"/>
        <v>0</v>
      </c>
    </row>
    <row r="79" spans="1:32" s="9" customFormat="1" ht="15.75" customHeight="1" x14ac:dyDescent="0.25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46" t="s">
        <v>199</v>
      </c>
      <c r="G79" s="13">
        <v>30.45</v>
      </c>
      <c r="H79" s="22">
        <v>0</v>
      </c>
      <c r="I79" s="26">
        <v>0</v>
      </c>
      <c r="J79" s="26">
        <v>0</v>
      </c>
      <c r="K79" s="3">
        <v>0</v>
      </c>
      <c r="L79" s="2">
        <v>0</v>
      </c>
      <c r="M79" s="2"/>
      <c r="N79" s="36">
        <v>0</v>
      </c>
      <c r="O79" s="37">
        <v>0</v>
      </c>
      <c r="P79" s="37">
        <f t="shared" si="19"/>
        <v>0</v>
      </c>
      <c r="Q79" s="36">
        <v>0</v>
      </c>
      <c r="R79" s="36">
        <v>0</v>
      </c>
      <c r="S79" s="36">
        <v>0</v>
      </c>
      <c r="T79" s="36">
        <f t="shared" si="23"/>
        <v>0</v>
      </c>
      <c r="U79" s="36">
        <v>0</v>
      </c>
      <c r="V79" s="2">
        <v>0</v>
      </c>
      <c r="W79" s="2">
        <v>0</v>
      </c>
      <c r="X79" s="2">
        <v>0</v>
      </c>
      <c r="Y79" s="38">
        <f t="shared" si="24"/>
        <v>0</v>
      </c>
      <c r="Z79" s="38">
        <v>0</v>
      </c>
      <c r="AA79" s="38">
        <v>0</v>
      </c>
      <c r="AB79" s="38">
        <f t="shared" si="25"/>
        <v>0</v>
      </c>
      <c r="AC79" s="38">
        <v>0</v>
      </c>
      <c r="AD79" s="38">
        <f t="shared" si="26"/>
        <v>0</v>
      </c>
      <c r="AE79" s="38">
        <v>0</v>
      </c>
      <c r="AF79" s="38">
        <f t="shared" si="27"/>
        <v>0</v>
      </c>
    </row>
    <row r="80" spans="1:32" s="9" customFormat="1" ht="15.75" customHeight="1" x14ac:dyDescent="0.25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46">
        <v>100</v>
      </c>
      <c r="G80" s="13">
        <v>30.45</v>
      </c>
      <c r="H80" s="22">
        <v>10</v>
      </c>
      <c r="I80" s="26">
        <v>2</v>
      </c>
      <c r="J80" s="26">
        <v>3</v>
      </c>
      <c r="K80" s="3">
        <v>0</v>
      </c>
      <c r="L80" s="2">
        <v>0</v>
      </c>
      <c r="M80" s="2"/>
      <c r="N80" s="36">
        <f t="shared" ref="N80:N103" si="28">K80/H80*100</f>
        <v>0</v>
      </c>
      <c r="O80" s="37">
        <v>0</v>
      </c>
      <c r="P80" s="37">
        <f t="shared" si="19"/>
        <v>0</v>
      </c>
      <c r="Q80" s="36">
        <v>0</v>
      </c>
      <c r="R80" s="36">
        <v>0</v>
      </c>
      <c r="S80" s="36">
        <v>0</v>
      </c>
      <c r="T80" s="36">
        <f t="shared" si="23"/>
        <v>0</v>
      </c>
      <c r="U80" s="36">
        <v>0</v>
      </c>
      <c r="V80" s="2">
        <v>0</v>
      </c>
      <c r="W80" s="2">
        <v>0</v>
      </c>
      <c r="X80" s="2">
        <v>0</v>
      </c>
      <c r="Y80" s="38">
        <f t="shared" si="24"/>
        <v>0</v>
      </c>
      <c r="Z80" s="38">
        <v>0</v>
      </c>
      <c r="AA80" s="38">
        <v>0</v>
      </c>
      <c r="AB80" s="38">
        <f t="shared" si="25"/>
        <v>0</v>
      </c>
      <c r="AC80" s="38">
        <v>0</v>
      </c>
      <c r="AD80" s="38">
        <f t="shared" si="26"/>
        <v>0</v>
      </c>
      <c r="AE80" s="38">
        <v>0</v>
      </c>
      <c r="AF80" s="38">
        <f t="shared" si="27"/>
        <v>0</v>
      </c>
    </row>
    <row r="81" spans="1:32" s="9" customFormat="1" ht="15.75" customHeight="1" x14ac:dyDescent="0.25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46" t="s">
        <v>200</v>
      </c>
      <c r="G81" s="13">
        <v>30.45</v>
      </c>
      <c r="H81" s="22">
        <v>14</v>
      </c>
      <c r="I81" s="26">
        <v>4</v>
      </c>
      <c r="J81" s="26">
        <v>8</v>
      </c>
      <c r="K81" s="3">
        <v>3</v>
      </c>
      <c r="L81" s="2">
        <v>3</v>
      </c>
      <c r="M81" s="2"/>
      <c r="N81" s="36">
        <f t="shared" si="28"/>
        <v>21.428571428571427</v>
      </c>
      <c r="O81" s="37">
        <v>2194.65</v>
      </c>
      <c r="P81" s="37">
        <f t="shared" si="19"/>
        <v>2194.65</v>
      </c>
      <c r="Q81" s="36">
        <f t="shared" si="20"/>
        <v>100</v>
      </c>
      <c r="R81" s="36">
        <v>2194.65</v>
      </c>
      <c r="S81" s="36">
        <f t="shared" si="22"/>
        <v>100</v>
      </c>
      <c r="T81" s="36">
        <f t="shared" si="23"/>
        <v>0</v>
      </c>
      <c r="U81" s="36">
        <f t="shared" si="21"/>
        <v>0</v>
      </c>
      <c r="V81" s="2">
        <v>0</v>
      </c>
      <c r="W81" s="2">
        <v>0</v>
      </c>
      <c r="X81" s="2">
        <v>0</v>
      </c>
      <c r="Y81" s="38">
        <f t="shared" si="24"/>
        <v>0</v>
      </c>
      <c r="Z81" s="38">
        <v>0</v>
      </c>
      <c r="AA81" s="38">
        <v>0</v>
      </c>
      <c r="AB81" s="38">
        <f t="shared" si="25"/>
        <v>0</v>
      </c>
      <c r="AC81" s="38">
        <v>0</v>
      </c>
      <c r="AD81" s="38">
        <f t="shared" si="26"/>
        <v>0</v>
      </c>
      <c r="AE81" s="38">
        <v>0</v>
      </c>
      <c r="AF81" s="38">
        <f t="shared" si="27"/>
        <v>0</v>
      </c>
    </row>
    <row r="82" spans="1:32" s="9" customFormat="1" ht="15.75" customHeight="1" x14ac:dyDescent="0.25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46" t="s">
        <v>201</v>
      </c>
      <c r="G82" s="13">
        <v>30.45</v>
      </c>
      <c r="H82" s="22">
        <v>5</v>
      </c>
      <c r="I82" s="26">
        <v>1</v>
      </c>
      <c r="J82" s="26">
        <v>3</v>
      </c>
      <c r="K82" s="3">
        <v>4</v>
      </c>
      <c r="L82" s="2">
        <v>6</v>
      </c>
      <c r="M82" s="2"/>
      <c r="N82" s="36">
        <f t="shared" si="28"/>
        <v>80</v>
      </c>
      <c r="O82" s="37">
        <v>2991.8400000000006</v>
      </c>
      <c r="P82" s="37">
        <f t="shared" si="19"/>
        <v>2991.8400000000006</v>
      </c>
      <c r="Q82" s="36">
        <f t="shared" si="20"/>
        <v>100</v>
      </c>
      <c r="R82" s="36">
        <v>2991.8400000000006</v>
      </c>
      <c r="S82" s="36">
        <f t="shared" si="22"/>
        <v>100</v>
      </c>
      <c r="T82" s="36">
        <f t="shared" si="23"/>
        <v>0</v>
      </c>
      <c r="U82" s="36">
        <f t="shared" si="21"/>
        <v>0</v>
      </c>
      <c r="V82" s="2">
        <v>0</v>
      </c>
      <c r="W82" s="2">
        <v>0</v>
      </c>
      <c r="X82" s="2">
        <v>0</v>
      </c>
      <c r="Y82" s="38">
        <f t="shared" si="24"/>
        <v>0</v>
      </c>
      <c r="Z82" s="38">
        <v>0</v>
      </c>
      <c r="AA82" s="38">
        <v>0</v>
      </c>
      <c r="AB82" s="38">
        <f t="shared" si="25"/>
        <v>0</v>
      </c>
      <c r="AC82" s="38">
        <v>0</v>
      </c>
      <c r="AD82" s="38">
        <f t="shared" si="26"/>
        <v>0</v>
      </c>
      <c r="AE82" s="38">
        <v>0</v>
      </c>
      <c r="AF82" s="38">
        <f t="shared" si="27"/>
        <v>0</v>
      </c>
    </row>
    <row r="83" spans="1:32" s="9" customFormat="1" ht="15.75" customHeight="1" x14ac:dyDescent="0.25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46" t="s">
        <v>202</v>
      </c>
      <c r="G83" s="13">
        <v>30.45</v>
      </c>
      <c r="H83" s="22">
        <v>12</v>
      </c>
      <c r="I83" s="26">
        <v>1</v>
      </c>
      <c r="J83" s="26">
        <v>4</v>
      </c>
      <c r="K83" s="3">
        <v>9</v>
      </c>
      <c r="L83" s="2">
        <v>11</v>
      </c>
      <c r="M83" s="2"/>
      <c r="N83" s="36">
        <f t="shared" si="28"/>
        <v>75</v>
      </c>
      <c r="O83" s="37">
        <v>2291.38</v>
      </c>
      <c r="P83" s="37">
        <f t="shared" si="19"/>
        <v>2291.38</v>
      </c>
      <c r="Q83" s="36">
        <f t="shared" si="20"/>
        <v>100</v>
      </c>
      <c r="R83" s="36">
        <v>0</v>
      </c>
      <c r="S83" s="36">
        <f t="shared" si="22"/>
        <v>0</v>
      </c>
      <c r="T83" s="36">
        <f t="shared" si="23"/>
        <v>2291.38</v>
      </c>
      <c r="U83" s="36">
        <f t="shared" si="21"/>
        <v>100</v>
      </c>
      <c r="V83" s="2">
        <v>0</v>
      </c>
      <c r="W83" s="2">
        <v>0</v>
      </c>
      <c r="X83" s="2">
        <v>0</v>
      </c>
      <c r="Y83" s="38">
        <f t="shared" si="24"/>
        <v>0</v>
      </c>
      <c r="Z83" s="38">
        <v>0</v>
      </c>
      <c r="AA83" s="38">
        <v>0</v>
      </c>
      <c r="AB83" s="38">
        <f t="shared" si="25"/>
        <v>0</v>
      </c>
      <c r="AC83" s="38">
        <v>0</v>
      </c>
      <c r="AD83" s="38">
        <f t="shared" si="26"/>
        <v>0</v>
      </c>
      <c r="AE83" s="38">
        <v>0</v>
      </c>
      <c r="AF83" s="38">
        <f t="shared" si="27"/>
        <v>0</v>
      </c>
    </row>
    <row r="84" spans="1:32" s="9" customFormat="1" ht="15.75" customHeight="1" x14ac:dyDescent="0.25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46" t="s">
        <v>203</v>
      </c>
      <c r="G84" s="13">
        <v>30.45</v>
      </c>
      <c r="H84" s="22">
        <v>67</v>
      </c>
      <c r="I84" s="26">
        <v>18</v>
      </c>
      <c r="J84" s="26">
        <v>27</v>
      </c>
      <c r="K84" s="3">
        <v>60</v>
      </c>
      <c r="L84" s="2">
        <v>70</v>
      </c>
      <c r="M84" s="2"/>
      <c r="N84" s="36">
        <f t="shared" si="28"/>
        <v>89.552238805970148</v>
      </c>
      <c r="O84" s="37">
        <v>48671.73</v>
      </c>
      <c r="P84" s="37">
        <f t="shared" si="19"/>
        <v>48671.73</v>
      </c>
      <c r="Q84" s="36">
        <f t="shared" si="20"/>
        <v>100</v>
      </c>
      <c r="R84" s="36">
        <v>34148.619999999995</v>
      </c>
      <c r="S84" s="36">
        <f t="shared" si="22"/>
        <v>70.161097622788404</v>
      </c>
      <c r="T84" s="36">
        <f t="shared" si="23"/>
        <v>14523.110000000008</v>
      </c>
      <c r="U84" s="36">
        <f t="shared" si="21"/>
        <v>29.838902377211589</v>
      </c>
      <c r="V84" s="2">
        <v>0</v>
      </c>
      <c r="W84" s="2">
        <v>0</v>
      </c>
      <c r="X84" s="2">
        <v>0</v>
      </c>
      <c r="Y84" s="38">
        <f t="shared" si="24"/>
        <v>0</v>
      </c>
      <c r="Z84" s="38">
        <v>0</v>
      </c>
      <c r="AA84" s="38">
        <v>0</v>
      </c>
      <c r="AB84" s="38">
        <f t="shared" si="25"/>
        <v>0</v>
      </c>
      <c r="AC84" s="38">
        <v>0</v>
      </c>
      <c r="AD84" s="38">
        <f t="shared" si="26"/>
        <v>0</v>
      </c>
      <c r="AE84" s="38">
        <v>0</v>
      </c>
      <c r="AF84" s="38">
        <f t="shared" si="27"/>
        <v>0</v>
      </c>
    </row>
    <row r="85" spans="1:32" s="9" customFormat="1" ht="15.75" customHeight="1" x14ac:dyDescent="0.25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46" t="s">
        <v>204</v>
      </c>
      <c r="G85" s="13">
        <v>30.45</v>
      </c>
      <c r="H85" s="22">
        <v>7</v>
      </c>
      <c r="I85" s="26">
        <v>4</v>
      </c>
      <c r="J85" s="26">
        <v>3</v>
      </c>
      <c r="K85" s="3">
        <v>0</v>
      </c>
      <c r="L85" s="2">
        <v>0</v>
      </c>
      <c r="M85" s="2"/>
      <c r="N85" s="36">
        <f t="shared" si="28"/>
        <v>0</v>
      </c>
      <c r="O85" s="37">
        <v>0</v>
      </c>
      <c r="P85" s="37">
        <f t="shared" si="19"/>
        <v>0</v>
      </c>
      <c r="Q85" s="36">
        <v>0</v>
      </c>
      <c r="R85" s="36">
        <v>0</v>
      </c>
      <c r="S85" s="36">
        <v>0</v>
      </c>
      <c r="T85" s="36">
        <f t="shared" si="23"/>
        <v>0</v>
      </c>
      <c r="U85" s="36">
        <v>0</v>
      </c>
      <c r="V85" s="2">
        <v>0</v>
      </c>
      <c r="W85" s="2">
        <v>0</v>
      </c>
      <c r="X85" s="2">
        <v>0</v>
      </c>
      <c r="Y85" s="38">
        <f t="shared" si="24"/>
        <v>0</v>
      </c>
      <c r="Z85" s="38">
        <v>0</v>
      </c>
      <c r="AA85" s="38">
        <v>0</v>
      </c>
      <c r="AB85" s="38">
        <f t="shared" si="25"/>
        <v>0</v>
      </c>
      <c r="AC85" s="38">
        <v>0</v>
      </c>
      <c r="AD85" s="38">
        <f t="shared" si="26"/>
        <v>0</v>
      </c>
      <c r="AE85" s="38">
        <v>0</v>
      </c>
      <c r="AF85" s="38">
        <f t="shared" si="27"/>
        <v>0</v>
      </c>
    </row>
    <row r="86" spans="1:32" s="9" customFormat="1" ht="15.75" customHeight="1" x14ac:dyDescent="0.25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46" t="s">
        <v>229</v>
      </c>
      <c r="G86" s="13">
        <v>30.45</v>
      </c>
      <c r="H86" s="23">
        <v>7</v>
      </c>
      <c r="I86" s="27">
        <v>2</v>
      </c>
      <c r="J86" s="27">
        <v>1</v>
      </c>
      <c r="K86" s="3">
        <v>0</v>
      </c>
      <c r="L86" s="2">
        <v>0</v>
      </c>
      <c r="M86" s="2"/>
      <c r="N86" s="36">
        <f t="shared" si="28"/>
        <v>0</v>
      </c>
      <c r="O86" s="37">
        <v>0</v>
      </c>
      <c r="P86" s="37">
        <f t="shared" si="19"/>
        <v>0</v>
      </c>
      <c r="Q86" s="36">
        <v>0</v>
      </c>
      <c r="R86" s="36">
        <v>0</v>
      </c>
      <c r="S86" s="36">
        <v>0</v>
      </c>
      <c r="T86" s="36">
        <f t="shared" si="23"/>
        <v>0</v>
      </c>
      <c r="U86" s="36">
        <v>0</v>
      </c>
      <c r="V86" s="2">
        <v>0</v>
      </c>
      <c r="W86" s="2">
        <v>0</v>
      </c>
      <c r="X86" s="2">
        <v>0</v>
      </c>
      <c r="Y86" s="38">
        <f t="shared" si="24"/>
        <v>0</v>
      </c>
      <c r="Z86" s="38">
        <v>0</v>
      </c>
      <c r="AA86" s="38">
        <v>0</v>
      </c>
      <c r="AB86" s="38">
        <f t="shared" si="25"/>
        <v>0</v>
      </c>
      <c r="AC86" s="38">
        <v>0</v>
      </c>
      <c r="AD86" s="38">
        <f t="shared" si="26"/>
        <v>0</v>
      </c>
      <c r="AE86" s="38">
        <v>0</v>
      </c>
      <c r="AF86" s="38">
        <f t="shared" si="27"/>
        <v>0</v>
      </c>
    </row>
    <row r="87" spans="1:32" s="9" customFormat="1" ht="15.75" customHeight="1" x14ac:dyDescent="0.25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46" t="s">
        <v>205</v>
      </c>
      <c r="G87" s="13">
        <v>30.45</v>
      </c>
      <c r="H87" s="22">
        <v>33</v>
      </c>
      <c r="I87" s="26">
        <v>10</v>
      </c>
      <c r="J87" s="26">
        <v>22</v>
      </c>
      <c r="K87" s="3">
        <v>22</v>
      </c>
      <c r="L87" s="2">
        <v>26</v>
      </c>
      <c r="M87" s="2"/>
      <c r="N87" s="36">
        <f t="shared" si="28"/>
        <v>66.666666666666657</v>
      </c>
      <c r="O87" s="37">
        <v>27394.17</v>
      </c>
      <c r="P87" s="37">
        <f t="shared" si="19"/>
        <v>27394.17</v>
      </c>
      <c r="Q87" s="36">
        <f t="shared" si="20"/>
        <v>100</v>
      </c>
      <c r="R87" s="36">
        <v>27394.17</v>
      </c>
      <c r="S87" s="36">
        <f t="shared" si="22"/>
        <v>100</v>
      </c>
      <c r="T87" s="36">
        <f t="shared" si="23"/>
        <v>0</v>
      </c>
      <c r="U87" s="36">
        <f t="shared" si="21"/>
        <v>0</v>
      </c>
      <c r="V87" s="2">
        <v>0</v>
      </c>
      <c r="W87" s="2">
        <v>0</v>
      </c>
      <c r="X87" s="2">
        <v>0</v>
      </c>
      <c r="Y87" s="38">
        <f t="shared" si="24"/>
        <v>0</v>
      </c>
      <c r="Z87" s="38">
        <v>0</v>
      </c>
      <c r="AA87" s="38">
        <v>0</v>
      </c>
      <c r="AB87" s="38">
        <f t="shared" si="25"/>
        <v>0</v>
      </c>
      <c r="AC87" s="38">
        <v>0</v>
      </c>
      <c r="AD87" s="38">
        <f t="shared" si="26"/>
        <v>0</v>
      </c>
      <c r="AE87" s="38">
        <v>0</v>
      </c>
      <c r="AF87" s="38">
        <f t="shared" si="27"/>
        <v>0</v>
      </c>
    </row>
    <row r="88" spans="1:32" s="9" customFormat="1" ht="15.75" customHeight="1" x14ac:dyDescent="0.25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46" t="s">
        <v>206</v>
      </c>
      <c r="G88" s="13">
        <v>30.45</v>
      </c>
      <c r="H88" s="22">
        <v>12</v>
      </c>
      <c r="I88" s="26">
        <v>3</v>
      </c>
      <c r="J88" s="26">
        <v>8</v>
      </c>
      <c r="K88" s="3">
        <v>12</v>
      </c>
      <c r="L88" s="2">
        <v>16</v>
      </c>
      <c r="M88" s="2"/>
      <c r="N88" s="36">
        <f t="shared" si="28"/>
        <v>100</v>
      </c>
      <c r="O88" s="37">
        <v>7948</v>
      </c>
      <c r="P88" s="37">
        <f t="shared" si="19"/>
        <v>7948</v>
      </c>
      <c r="Q88" s="36">
        <f t="shared" si="20"/>
        <v>100</v>
      </c>
      <c r="R88" s="36">
        <v>3520.34</v>
      </c>
      <c r="S88" s="36">
        <f t="shared" si="22"/>
        <v>44.292148968293908</v>
      </c>
      <c r="T88" s="36">
        <f t="shared" si="23"/>
        <v>4427.66</v>
      </c>
      <c r="U88" s="36">
        <f t="shared" si="21"/>
        <v>55.707851031706092</v>
      </c>
      <c r="V88" s="2">
        <v>0</v>
      </c>
      <c r="W88" s="2">
        <v>0</v>
      </c>
      <c r="X88" s="2">
        <v>0</v>
      </c>
      <c r="Y88" s="38">
        <f t="shared" si="24"/>
        <v>0</v>
      </c>
      <c r="Z88" s="38">
        <v>0</v>
      </c>
      <c r="AA88" s="38">
        <v>0</v>
      </c>
      <c r="AB88" s="38">
        <f t="shared" si="25"/>
        <v>0</v>
      </c>
      <c r="AC88" s="38">
        <v>0</v>
      </c>
      <c r="AD88" s="38">
        <f t="shared" si="26"/>
        <v>0</v>
      </c>
      <c r="AE88" s="38">
        <v>0</v>
      </c>
      <c r="AF88" s="38">
        <f t="shared" si="27"/>
        <v>0</v>
      </c>
    </row>
    <row r="89" spans="1:32" s="9" customFormat="1" ht="15.75" customHeight="1" x14ac:dyDescent="0.25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46" t="s">
        <v>208</v>
      </c>
      <c r="G89" s="13">
        <v>30.45</v>
      </c>
      <c r="H89" s="22">
        <v>50</v>
      </c>
      <c r="I89" s="26">
        <v>14</v>
      </c>
      <c r="J89" s="26">
        <v>18</v>
      </c>
      <c r="K89" s="3">
        <v>41</v>
      </c>
      <c r="L89" s="2">
        <v>51</v>
      </c>
      <c r="M89" s="2"/>
      <c r="N89" s="36">
        <f t="shared" si="28"/>
        <v>82</v>
      </c>
      <c r="O89" s="37">
        <v>25249.41</v>
      </c>
      <c r="P89" s="37">
        <f t="shared" si="19"/>
        <v>25249.41</v>
      </c>
      <c r="Q89" s="36">
        <f t="shared" si="20"/>
        <v>100</v>
      </c>
      <c r="R89" s="36">
        <v>21904.899999999998</v>
      </c>
      <c r="S89" s="36">
        <f t="shared" si="22"/>
        <v>86.754106333573716</v>
      </c>
      <c r="T89" s="36">
        <f t="shared" si="23"/>
        <v>3344.510000000002</v>
      </c>
      <c r="U89" s="36">
        <f t="shared" si="21"/>
        <v>13.245893666426273</v>
      </c>
      <c r="V89" s="2">
        <v>0</v>
      </c>
      <c r="W89" s="2">
        <v>0</v>
      </c>
      <c r="X89" s="2">
        <v>0</v>
      </c>
      <c r="Y89" s="38">
        <f t="shared" si="24"/>
        <v>0</v>
      </c>
      <c r="Z89" s="38">
        <v>0</v>
      </c>
      <c r="AA89" s="38">
        <v>0</v>
      </c>
      <c r="AB89" s="38">
        <f t="shared" si="25"/>
        <v>0</v>
      </c>
      <c r="AC89" s="38">
        <v>0</v>
      </c>
      <c r="AD89" s="38">
        <f t="shared" si="26"/>
        <v>0</v>
      </c>
      <c r="AE89" s="38">
        <v>0</v>
      </c>
      <c r="AF89" s="38">
        <f t="shared" si="27"/>
        <v>0</v>
      </c>
    </row>
    <row r="90" spans="1:32" s="9" customFormat="1" ht="15.75" customHeight="1" x14ac:dyDescent="0.25">
      <c r="A90" s="2">
        <v>84</v>
      </c>
      <c r="B90" s="11" t="s">
        <v>114</v>
      </c>
      <c r="C90" s="12"/>
      <c r="D90" s="12" t="s">
        <v>224</v>
      </c>
      <c r="E90" s="30" t="s">
        <v>118</v>
      </c>
      <c r="F90" s="46" t="s">
        <v>233</v>
      </c>
      <c r="G90" s="13">
        <v>30.45</v>
      </c>
      <c r="H90" s="22">
        <v>4</v>
      </c>
      <c r="I90" s="26">
        <v>0</v>
      </c>
      <c r="J90" s="26">
        <v>1</v>
      </c>
      <c r="K90" s="3">
        <v>0</v>
      </c>
      <c r="L90" s="2">
        <v>0</v>
      </c>
      <c r="M90" s="2"/>
      <c r="N90" s="36">
        <f t="shared" si="28"/>
        <v>0</v>
      </c>
      <c r="O90" s="37">
        <v>0</v>
      </c>
      <c r="P90" s="37">
        <f t="shared" si="19"/>
        <v>0</v>
      </c>
      <c r="Q90" s="36">
        <v>0</v>
      </c>
      <c r="R90" s="36">
        <v>0</v>
      </c>
      <c r="S90" s="36">
        <v>0</v>
      </c>
      <c r="T90" s="36">
        <f>O90-R90</f>
        <v>0</v>
      </c>
      <c r="U90" s="36">
        <v>0</v>
      </c>
      <c r="V90" s="2">
        <v>0</v>
      </c>
      <c r="W90" s="2">
        <v>0</v>
      </c>
      <c r="X90" s="2">
        <v>0</v>
      </c>
      <c r="Y90" s="38">
        <f>IF(H90=0,0,V90/H90)*100</f>
        <v>0</v>
      </c>
      <c r="Z90" s="38">
        <v>0</v>
      </c>
      <c r="AA90" s="38">
        <v>0</v>
      </c>
      <c r="AB90" s="38">
        <f t="shared" si="25"/>
        <v>0</v>
      </c>
      <c r="AC90" s="38">
        <v>0</v>
      </c>
      <c r="AD90" s="38">
        <f t="shared" si="26"/>
        <v>0</v>
      </c>
      <c r="AE90" s="38">
        <v>0</v>
      </c>
      <c r="AF90" s="38">
        <f t="shared" si="27"/>
        <v>0</v>
      </c>
    </row>
    <row r="91" spans="1:32" s="9" customFormat="1" ht="15.75" customHeight="1" x14ac:dyDescent="0.25">
      <c r="A91" s="2">
        <v>85</v>
      </c>
      <c r="B91" s="11" t="s">
        <v>114</v>
      </c>
      <c r="C91" s="12"/>
      <c r="D91" s="12" t="s">
        <v>104</v>
      </c>
      <c r="E91" s="19" t="s">
        <v>118</v>
      </c>
      <c r="F91" s="46" t="s">
        <v>209</v>
      </c>
      <c r="G91" s="13">
        <v>30.45</v>
      </c>
      <c r="H91" s="22">
        <v>24</v>
      </c>
      <c r="I91" s="26">
        <v>5</v>
      </c>
      <c r="J91" s="26">
        <v>11</v>
      </c>
      <c r="K91" s="3">
        <v>18</v>
      </c>
      <c r="L91" s="2">
        <v>24</v>
      </c>
      <c r="M91" s="2"/>
      <c r="N91" s="36">
        <f t="shared" si="28"/>
        <v>75</v>
      </c>
      <c r="O91" s="37">
        <v>16467.23</v>
      </c>
      <c r="P91" s="37">
        <f t="shared" si="19"/>
        <v>16467.23</v>
      </c>
      <c r="Q91" s="36">
        <f t="shared" si="20"/>
        <v>100</v>
      </c>
      <c r="R91" s="36">
        <v>0</v>
      </c>
      <c r="S91" s="36">
        <v>0</v>
      </c>
      <c r="T91" s="36">
        <f t="shared" si="23"/>
        <v>16467.23</v>
      </c>
      <c r="U91" s="36">
        <v>0</v>
      </c>
      <c r="V91" s="2">
        <v>0</v>
      </c>
      <c r="W91" s="2">
        <v>0</v>
      </c>
      <c r="X91" s="2">
        <v>0</v>
      </c>
      <c r="Y91" s="38">
        <f t="shared" si="24"/>
        <v>0</v>
      </c>
      <c r="Z91" s="38">
        <v>0</v>
      </c>
      <c r="AA91" s="38">
        <v>0</v>
      </c>
      <c r="AB91" s="38">
        <f t="shared" si="25"/>
        <v>0</v>
      </c>
      <c r="AC91" s="38">
        <v>0</v>
      </c>
      <c r="AD91" s="38">
        <f t="shared" si="26"/>
        <v>0</v>
      </c>
      <c r="AE91" s="38">
        <v>0</v>
      </c>
      <c r="AF91" s="38">
        <f t="shared" si="27"/>
        <v>0</v>
      </c>
    </row>
    <row r="92" spans="1:32" s="9" customFormat="1" ht="15.75" customHeight="1" x14ac:dyDescent="0.25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46" t="s">
        <v>210</v>
      </c>
      <c r="G92" s="13">
        <v>30.45</v>
      </c>
      <c r="H92" s="22">
        <v>48</v>
      </c>
      <c r="I92" s="26">
        <v>11</v>
      </c>
      <c r="J92" s="26">
        <v>22</v>
      </c>
      <c r="K92" s="3">
        <v>27</v>
      </c>
      <c r="L92" s="2">
        <v>32</v>
      </c>
      <c r="M92" s="2"/>
      <c r="N92" s="36">
        <f t="shared" si="28"/>
        <v>56.25</v>
      </c>
      <c r="O92" s="37">
        <v>9389.1600000000017</v>
      </c>
      <c r="P92" s="37">
        <f t="shared" si="19"/>
        <v>9389.1600000000017</v>
      </c>
      <c r="Q92" s="36">
        <f t="shared" si="20"/>
        <v>100</v>
      </c>
      <c r="R92" s="36">
        <v>9389.1600000000017</v>
      </c>
      <c r="S92" s="36">
        <f t="shared" si="22"/>
        <v>100</v>
      </c>
      <c r="T92" s="36">
        <f t="shared" si="23"/>
        <v>0</v>
      </c>
      <c r="U92" s="36">
        <f t="shared" si="21"/>
        <v>0</v>
      </c>
      <c r="V92" s="2">
        <v>0</v>
      </c>
      <c r="W92" s="2">
        <v>0</v>
      </c>
      <c r="X92" s="2">
        <v>0</v>
      </c>
      <c r="Y92" s="38">
        <f t="shared" si="24"/>
        <v>0</v>
      </c>
      <c r="Z92" s="38">
        <v>0</v>
      </c>
      <c r="AA92" s="38">
        <v>0</v>
      </c>
      <c r="AB92" s="38">
        <f t="shared" si="25"/>
        <v>0</v>
      </c>
      <c r="AC92" s="38">
        <v>0</v>
      </c>
      <c r="AD92" s="38">
        <f t="shared" si="26"/>
        <v>0</v>
      </c>
      <c r="AE92" s="38">
        <v>0</v>
      </c>
      <c r="AF92" s="38">
        <f t="shared" si="27"/>
        <v>0</v>
      </c>
    </row>
    <row r="93" spans="1:32" s="9" customFormat="1" ht="15.75" customHeight="1" x14ac:dyDescent="0.25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46" t="s">
        <v>211</v>
      </c>
      <c r="G93" s="13">
        <v>30.45</v>
      </c>
      <c r="H93" s="22">
        <v>37</v>
      </c>
      <c r="I93" s="26">
        <v>10</v>
      </c>
      <c r="J93" s="26">
        <v>13</v>
      </c>
      <c r="K93" s="3">
        <v>0</v>
      </c>
      <c r="L93" s="2">
        <v>0</v>
      </c>
      <c r="M93" s="2"/>
      <c r="N93" s="36">
        <f t="shared" si="28"/>
        <v>0</v>
      </c>
      <c r="O93" s="37">
        <v>0</v>
      </c>
      <c r="P93" s="37">
        <f t="shared" si="19"/>
        <v>0</v>
      </c>
      <c r="Q93" s="36">
        <v>0</v>
      </c>
      <c r="R93" s="36">
        <v>0</v>
      </c>
      <c r="S93" s="36">
        <v>0</v>
      </c>
      <c r="T93" s="36">
        <f t="shared" si="23"/>
        <v>0</v>
      </c>
      <c r="U93" s="36">
        <v>0</v>
      </c>
      <c r="V93" s="2">
        <v>0</v>
      </c>
      <c r="W93" s="2">
        <v>0</v>
      </c>
      <c r="X93" s="2">
        <v>0</v>
      </c>
      <c r="Y93" s="38">
        <f t="shared" si="24"/>
        <v>0</v>
      </c>
      <c r="Z93" s="38">
        <v>0</v>
      </c>
      <c r="AA93" s="38">
        <v>0</v>
      </c>
      <c r="AB93" s="38">
        <f t="shared" si="25"/>
        <v>0</v>
      </c>
      <c r="AC93" s="38">
        <v>0</v>
      </c>
      <c r="AD93" s="38">
        <f t="shared" si="26"/>
        <v>0</v>
      </c>
      <c r="AE93" s="38">
        <v>0</v>
      </c>
      <c r="AF93" s="38">
        <f t="shared" si="27"/>
        <v>0</v>
      </c>
    </row>
    <row r="94" spans="1:32" s="9" customFormat="1" ht="15.75" customHeight="1" x14ac:dyDescent="0.25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46" t="s">
        <v>190</v>
      </c>
      <c r="G94" s="13">
        <v>30.45</v>
      </c>
      <c r="H94" s="22">
        <v>20</v>
      </c>
      <c r="I94" s="26">
        <v>5</v>
      </c>
      <c r="J94" s="26">
        <v>11</v>
      </c>
      <c r="K94" s="3">
        <v>12</v>
      </c>
      <c r="L94" s="2">
        <v>17</v>
      </c>
      <c r="M94" s="2"/>
      <c r="N94" s="36">
        <f>K94/H94*100</f>
        <v>60</v>
      </c>
      <c r="O94" s="37">
        <v>12376.46</v>
      </c>
      <c r="P94" s="37">
        <f t="shared" si="19"/>
        <v>12376.46</v>
      </c>
      <c r="Q94" s="36">
        <f t="shared" si="20"/>
        <v>100</v>
      </c>
      <c r="R94" s="36">
        <v>3160.46</v>
      </c>
      <c r="S94" s="36">
        <f t="shared" si="22"/>
        <v>25.53605796811043</v>
      </c>
      <c r="T94" s="36">
        <f t="shared" si="23"/>
        <v>9216</v>
      </c>
      <c r="U94" s="36">
        <f t="shared" si="21"/>
        <v>74.463942031889573</v>
      </c>
      <c r="V94" s="2">
        <v>0</v>
      </c>
      <c r="W94" s="2">
        <v>0</v>
      </c>
      <c r="X94" s="2">
        <v>0</v>
      </c>
      <c r="Y94" s="38">
        <f t="shared" si="24"/>
        <v>0</v>
      </c>
      <c r="Z94" s="38">
        <v>0</v>
      </c>
      <c r="AA94" s="38">
        <v>0</v>
      </c>
      <c r="AB94" s="38">
        <f t="shared" si="25"/>
        <v>0</v>
      </c>
      <c r="AC94" s="38">
        <v>0</v>
      </c>
      <c r="AD94" s="38">
        <f t="shared" si="26"/>
        <v>0</v>
      </c>
      <c r="AE94" s="38">
        <v>0</v>
      </c>
      <c r="AF94" s="38">
        <f t="shared" si="27"/>
        <v>0</v>
      </c>
    </row>
    <row r="95" spans="1:32" s="9" customFormat="1" ht="15.75" customHeight="1" x14ac:dyDescent="0.25">
      <c r="A95" s="2">
        <v>89</v>
      </c>
      <c r="B95" s="11" t="s">
        <v>114</v>
      </c>
      <c r="C95" s="12"/>
      <c r="D95" s="12" t="s">
        <v>225</v>
      </c>
      <c r="E95" s="31" t="s">
        <v>228</v>
      </c>
      <c r="F95" s="46" t="s">
        <v>234</v>
      </c>
      <c r="G95" s="13">
        <v>30.45</v>
      </c>
      <c r="H95" s="22">
        <v>4</v>
      </c>
      <c r="I95" s="26">
        <v>1</v>
      </c>
      <c r="J95" s="26">
        <v>2</v>
      </c>
      <c r="K95" s="3">
        <v>0</v>
      </c>
      <c r="L95" s="2">
        <v>0</v>
      </c>
      <c r="M95" s="2"/>
      <c r="N95" s="36">
        <f t="shared" ref="N95" si="29">K95/H95*100</f>
        <v>0</v>
      </c>
      <c r="O95" s="37">
        <v>0</v>
      </c>
      <c r="P95" s="37">
        <f t="shared" si="19"/>
        <v>0</v>
      </c>
      <c r="Q95" s="36">
        <v>0</v>
      </c>
      <c r="R95" s="36">
        <v>0</v>
      </c>
      <c r="S95" s="36">
        <v>0</v>
      </c>
      <c r="T95" s="36">
        <f>O95-R95</f>
        <v>0</v>
      </c>
      <c r="U95" s="36">
        <v>0</v>
      </c>
      <c r="V95" s="2">
        <v>0</v>
      </c>
      <c r="W95" s="2">
        <v>0</v>
      </c>
      <c r="X95" s="2">
        <v>0</v>
      </c>
      <c r="Y95" s="38">
        <f>IF(H95=0,0,V95/H95)*100</f>
        <v>0</v>
      </c>
      <c r="Z95" s="38">
        <v>0</v>
      </c>
      <c r="AA95" s="38">
        <v>0</v>
      </c>
      <c r="AB95" s="38">
        <f t="shared" si="25"/>
        <v>0</v>
      </c>
      <c r="AC95" s="38">
        <v>0</v>
      </c>
      <c r="AD95" s="38">
        <f t="shared" si="26"/>
        <v>0</v>
      </c>
      <c r="AE95" s="38">
        <v>0</v>
      </c>
      <c r="AF95" s="38">
        <f t="shared" si="27"/>
        <v>0</v>
      </c>
    </row>
    <row r="96" spans="1:32" s="9" customFormat="1" ht="15.75" customHeight="1" x14ac:dyDescent="0.25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46" t="s">
        <v>212</v>
      </c>
      <c r="G96" s="13">
        <v>30.45</v>
      </c>
      <c r="H96" s="22">
        <v>32</v>
      </c>
      <c r="I96" s="26">
        <v>3</v>
      </c>
      <c r="J96" s="26">
        <v>9</v>
      </c>
      <c r="K96" s="3">
        <v>32</v>
      </c>
      <c r="L96" s="2">
        <v>34</v>
      </c>
      <c r="M96" s="2"/>
      <c r="N96" s="36">
        <f t="shared" si="28"/>
        <v>100</v>
      </c>
      <c r="O96" s="37">
        <v>24507.16</v>
      </c>
      <c r="P96" s="37">
        <f t="shared" si="19"/>
        <v>24507.16</v>
      </c>
      <c r="Q96" s="36">
        <f t="shared" si="20"/>
        <v>100</v>
      </c>
      <c r="R96" s="36">
        <v>13826.46</v>
      </c>
      <c r="S96" s="36">
        <f t="shared" si="22"/>
        <v>56.418042727105053</v>
      </c>
      <c r="T96" s="36">
        <f t="shared" si="23"/>
        <v>10680.7</v>
      </c>
      <c r="U96" s="36">
        <f t="shared" si="21"/>
        <v>43.581957272894947</v>
      </c>
      <c r="V96" s="2">
        <v>0</v>
      </c>
      <c r="W96" s="2">
        <v>0</v>
      </c>
      <c r="X96" s="2">
        <v>0</v>
      </c>
      <c r="Y96" s="38">
        <f t="shared" si="24"/>
        <v>0</v>
      </c>
      <c r="Z96" s="38">
        <v>0</v>
      </c>
      <c r="AA96" s="38">
        <v>0</v>
      </c>
      <c r="AB96" s="38">
        <f t="shared" si="25"/>
        <v>0</v>
      </c>
      <c r="AC96" s="38">
        <v>0</v>
      </c>
      <c r="AD96" s="38">
        <f t="shared" si="26"/>
        <v>0</v>
      </c>
      <c r="AE96" s="38">
        <v>0</v>
      </c>
      <c r="AF96" s="38">
        <f t="shared" si="27"/>
        <v>0</v>
      </c>
    </row>
    <row r="97" spans="1:37" ht="15.75" customHeight="1" x14ac:dyDescent="0.25">
      <c r="A97" s="16">
        <v>91</v>
      </c>
      <c r="B97" s="11" t="s">
        <v>114</v>
      </c>
      <c r="C97" s="12"/>
      <c r="D97" s="12" t="s">
        <v>109</v>
      </c>
      <c r="E97" s="19" t="s">
        <v>118</v>
      </c>
      <c r="F97" s="46" t="s">
        <v>213</v>
      </c>
      <c r="G97" s="13">
        <v>30.45</v>
      </c>
      <c r="H97" s="22">
        <v>9</v>
      </c>
      <c r="I97" s="26">
        <v>0</v>
      </c>
      <c r="J97" s="26">
        <v>5</v>
      </c>
      <c r="K97" s="3">
        <v>6</v>
      </c>
      <c r="L97" s="2">
        <v>7</v>
      </c>
      <c r="M97" s="2"/>
      <c r="N97" s="36">
        <f t="shared" si="28"/>
        <v>66.666666666666657</v>
      </c>
      <c r="O97" s="37">
        <v>5946.55</v>
      </c>
      <c r="P97" s="37">
        <f t="shared" si="19"/>
        <v>5946.55</v>
      </c>
      <c r="Q97" s="36">
        <f t="shared" si="20"/>
        <v>100</v>
      </c>
      <c r="R97" s="36">
        <v>5946.55</v>
      </c>
      <c r="S97" s="36">
        <f t="shared" si="22"/>
        <v>100</v>
      </c>
      <c r="T97" s="36">
        <f t="shared" si="23"/>
        <v>0</v>
      </c>
      <c r="U97" s="36">
        <f t="shared" si="21"/>
        <v>0</v>
      </c>
      <c r="V97" s="2">
        <v>0</v>
      </c>
      <c r="W97" s="2">
        <v>0</v>
      </c>
      <c r="X97" s="2">
        <v>0</v>
      </c>
      <c r="Y97" s="38">
        <f t="shared" si="24"/>
        <v>0</v>
      </c>
      <c r="Z97" s="38">
        <v>0</v>
      </c>
      <c r="AA97" s="38">
        <v>0</v>
      </c>
      <c r="AB97" s="38">
        <f t="shared" si="25"/>
        <v>0</v>
      </c>
      <c r="AC97" s="38">
        <v>0</v>
      </c>
      <c r="AD97" s="38">
        <f t="shared" si="26"/>
        <v>0</v>
      </c>
      <c r="AE97" s="38">
        <v>0</v>
      </c>
      <c r="AF97" s="38">
        <f t="shared" si="27"/>
        <v>0</v>
      </c>
    </row>
    <row r="98" spans="1:37" ht="15" customHeight="1" x14ac:dyDescent="0.25">
      <c r="A98" s="16">
        <v>92</v>
      </c>
      <c r="B98" s="11" t="s">
        <v>114</v>
      </c>
      <c r="C98" s="12"/>
      <c r="D98" s="12" t="s">
        <v>110</v>
      </c>
      <c r="E98" s="19" t="s">
        <v>149</v>
      </c>
      <c r="F98" s="46" t="s">
        <v>214</v>
      </c>
      <c r="G98" s="13">
        <v>30.45</v>
      </c>
      <c r="H98" s="22">
        <v>18</v>
      </c>
      <c r="I98" s="26">
        <v>8</v>
      </c>
      <c r="J98" s="26">
        <v>5</v>
      </c>
      <c r="K98" s="3">
        <v>8</v>
      </c>
      <c r="L98" s="2">
        <v>8</v>
      </c>
      <c r="M98" s="2"/>
      <c r="N98" s="36">
        <f t="shared" si="28"/>
        <v>44.444444444444443</v>
      </c>
      <c r="O98" s="37">
        <v>3487.89</v>
      </c>
      <c r="P98" s="37">
        <f t="shared" si="19"/>
        <v>3487.89</v>
      </c>
      <c r="Q98" s="36">
        <f t="shared" si="20"/>
        <v>100</v>
      </c>
      <c r="R98" s="36">
        <v>71.05</v>
      </c>
      <c r="S98" s="36">
        <f t="shared" si="22"/>
        <v>2.0370481867260719</v>
      </c>
      <c r="T98" s="36">
        <f>O98-R98</f>
        <v>3416.8399999999997</v>
      </c>
      <c r="U98" s="36">
        <f t="shared" si="21"/>
        <v>97.962951813273918</v>
      </c>
      <c r="V98" s="2">
        <v>0</v>
      </c>
      <c r="W98" s="2">
        <v>0</v>
      </c>
      <c r="X98" s="2">
        <v>0</v>
      </c>
      <c r="Y98" s="38">
        <f t="shared" si="24"/>
        <v>0</v>
      </c>
      <c r="Z98" s="38">
        <v>0</v>
      </c>
      <c r="AA98" s="38">
        <v>0</v>
      </c>
      <c r="AB98" s="38">
        <f t="shared" si="25"/>
        <v>0</v>
      </c>
      <c r="AC98" s="38">
        <v>0</v>
      </c>
      <c r="AD98" s="38">
        <f t="shared" si="26"/>
        <v>0</v>
      </c>
      <c r="AE98" s="38">
        <v>0</v>
      </c>
      <c r="AF98" s="38">
        <f t="shared" si="27"/>
        <v>0</v>
      </c>
    </row>
    <row r="99" spans="1:37" ht="15" x14ac:dyDescent="0.25">
      <c r="A99" s="16">
        <v>93</v>
      </c>
      <c r="B99" s="11" t="s">
        <v>114</v>
      </c>
      <c r="C99" s="12"/>
      <c r="D99" s="12" t="s">
        <v>226</v>
      </c>
      <c r="E99" s="31" t="s">
        <v>118</v>
      </c>
      <c r="F99" s="46" t="s">
        <v>235</v>
      </c>
      <c r="G99" s="13">
        <v>30.45</v>
      </c>
      <c r="H99" s="22">
        <v>3</v>
      </c>
      <c r="I99" s="26">
        <v>2</v>
      </c>
      <c r="J99" s="26">
        <v>1</v>
      </c>
      <c r="K99" s="3">
        <v>0</v>
      </c>
      <c r="L99" s="2">
        <v>0</v>
      </c>
      <c r="M99" s="2"/>
      <c r="N99" s="36">
        <f t="shared" si="28"/>
        <v>0</v>
      </c>
      <c r="O99" s="37">
        <v>0</v>
      </c>
      <c r="P99" s="37">
        <f t="shared" si="19"/>
        <v>0</v>
      </c>
      <c r="Q99" s="36">
        <v>0</v>
      </c>
      <c r="R99" s="36">
        <v>0</v>
      </c>
      <c r="S99" s="36">
        <v>0</v>
      </c>
      <c r="T99" s="36">
        <f>O99-R99</f>
        <v>0</v>
      </c>
      <c r="U99" s="36">
        <v>0</v>
      </c>
      <c r="V99" s="2">
        <v>0</v>
      </c>
      <c r="W99" s="2">
        <v>0</v>
      </c>
      <c r="X99" s="2">
        <v>0</v>
      </c>
      <c r="Y99" s="38">
        <f>IF(H99=0,0,V99/H99)*100</f>
        <v>0</v>
      </c>
      <c r="Z99" s="38">
        <v>0</v>
      </c>
      <c r="AA99" s="38">
        <v>0</v>
      </c>
      <c r="AB99" s="38">
        <f t="shared" si="25"/>
        <v>0</v>
      </c>
      <c r="AC99" s="38">
        <v>0</v>
      </c>
      <c r="AD99" s="38">
        <f t="shared" si="26"/>
        <v>0</v>
      </c>
      <c r="AE99" s="38">
        <v>0</v>
      </c>
      <c r="AF99" s="38">
        <f t="shared" si="27"/>
        <v>0</v>
      </c>
    </row>
    <row r="100" spans="1:37" ht="15" x14ac:dyDescent="0.25">
      <c r="A100" s="16">
        <v>94</v>
      </c>
      <c r="B100" s="11" t="s">
        <v>114</v>
      </c>
      <c r="C100" s="12"/>
      <c r="D100" s="12" t="s">
        <v>111</v>
      </c>
      <c r="E100" s="19" t="s">
        <v>130</v>
      </c>
      <c r="F100" s="46" t="s">
        <v>215</v>
      </c>
      <c r="G100" s="13">
        <v>30.45</v>
      </c>
      <c r="H100" s="22">
        <v>38</v>
      </c>
      <c r="I100" s="26">
        <v>13</v>
      </c>
      <c r="J100" s="26">
        <v>18</v>
      </c>
      <c r="K100" s="3">
        <v>15</v>
      </c>
      <c r="L100" s="2">
        <v>25</v>
      </c>
      <c r="M100" s="2"/>
      <c r="N100" s="36">
        <f t="shared" si="28"/>
        <v>39.473684210526315</v>
      </c>
      <c r="O100" s="37">
        <v>18749.07</v>
      </c>
      <c r="P100" s="37">
        <f t="shared" si="19"/>
        <v>18749.07</v>
      </c>
      <c r="Q100" s="36">
        <f t="shared" si="20"/>
        <v>100</v>
      </c>
      <c r="R100" s="36">
        <v>18749.07</v>
      </c>
      <c r="S100" s="36">
        <f t="shared" si="22"/>
        <v>100</v>
      </c>
      <c r="T100" s="36">
        <f t="shared" si="23"/>
        <v>0</v>
      </c>
      <c r="U100" s="36">
        <f t="shared" si="21"/>
        <v>0</v>
      </c>
      <c r="V100" s="2">
        <v>0</v>
      </c>
      <c r="W100" s="2">
        <v>0</v>
      </c>
      <c r="X100" s="2">
        <v>0</v>
      </c>
      <c r="Y100" s="38">
        <f t="shared" si="24"/>
        <v>0</v>
      </c>
      <c r="Z100" s="38">
        <v>0</v>
      </c>
      <c r="AA100" s="38">
        <v>0</v>
      </c>
      <c r="AB100" s="38">
        <f t="shared" si="25"/>
        <v>0</v>
      </c>
      <c r="AC100" s="38">
        <v>0</v>
      </c>
      <c r="AD100" s="38">
        <f t="shared" si="26"/>
        <v>0</v>
      </c>
      <c r="AE100" s="38">
        <v>0</v>
      </c>
      <c r="AF100" s="38">
        <f t="shared" si="27"/>
        <v>0</v>
      </c>
    </row>
    <row r="101" spans="1:37" ht="15" x14ac:dyDescent="0.25">
      <c r="A101" s="16">
        <v>95</v>
      </c>
      <c r="B101" s="11" t="s">
        <v>114</v>
      </c>
      <c r="C101" s="12"/>
      <c r="D101" s="12" t="s">
        <v>112</v>
      </c>
      <c r="E101" s="19" t="s">
        <v>118</v>
      </c>
      <c r="F101" s="46" t="s">
        <v>216</v>
      </c>
      <c r="G101" s="13">
        <v>30.45</v>
      </c>
      <c r="H101" s="22">
        <v>8</v>
      </c>
      <c r="I101" s="26">
        <v>2</v>
      </c>
      <c r="J101" s="26">
        <v>3</v>
      </c>
      <c r="K101" s="3">
        <v>1</v>
      </c>
      <c r="L101" s="2">
        <v>1</v>
      </c>
      <c r="M101" s="2"/>
      <c r="N101" s="36">
        <f t="shared" si="28"/>
        <v>12.5</v>
      </c>
      <c r="O101" s="37">
        <v>336.17</v>
      </c>
      <c r="P101" s="37">
        <f t="shared" si="19"/>
        <v>336.17</v>
      </c>
      <c r="Q101" s="36">
        <f t="shared" si="20"/>
        <v>100</v>
      </c>
      <c r="R101" s="36">
        <v>0</v>
      </c>
      <c r="S101" s="36">
        <v>0</v>
      </c>
      <c r="T101" s="36">
        <f t="shared" si="23"/>
        <v>336.17</v>
      </c>
      <c r="U101" s="36">
        <v>0</v>
      </c>
      <c r="V101" s="2">
        <v>0</v>
      </c>
      <c r="W101" s="2">
        <v>0</v>
      </c>
      <c r="X101" s="2">
        <v>0</v>
      </c>
      <c r="Y101" s="38">
        <f t="shared" si="24"/>
        <v>0</v>
      </c>
      <c r="Z101" s="38">
        <v>0</v>
      </c>
      <c r="AA101" s="38">
        <v>0</v>
      </c>
      <c r="AB101" s="38">
        <f t="shared" si="25"/>
        <v>0</v>
      </c>
      <c r="AC101" s="38">
        <v>0</v>
      </c>
      <c r="AD101" s="38">
        <f t="shared" si="26"/>
        <v>0</v>
      </c>
      <c r="AE101" s="38">
        <v>0</v>
      </c>
      <c r="AF101" s="38">
        <f t="shared" si="27"/>
        <v>0</v>
      </c>
    </row>
    <row r="102" spans="1:37" ht="15" x14ac:dyDescent="0.25">
      <c r="A102" s="16">
        <v>96</v>
      </c>
      <c r="B102" s="11" t="s">
        <v>114</v>
      </c>
      <c r="C102" s="12"/>
      <c r="D102" s="12" t="s">
        <v>113</v>
      </c>
      <c r="E102" s="19" t="s">
        <v>118</v>
      </c>
      <c r="F102" s="46" t="s">
        <v>217</v>
      </c>
      <c r="G102" s="13">
        <v>30.45</v>
      </c>
      <c r="H102" s="22">
        <v>21</v>
      </c>
      <c r="I102" s="26">
        <v>1</v>
      </c>
      <c r="J102" s="26">
        <v>15</v>
      </c>
      <c r="K102" s="3">
        <v>13</v>
      </c>
      <c r="L102" s="2">
        <v>19</v>
      </c>
      <c r="M102" s="2"/>
      <c r="N102" s="36">
        <f t="shared" si="28"/>
        <v>61.904761904761905</v>
      </c>
      <c r="O102" s="37">
        <v>19670.13</v>
      </c>
      <c r="P102" s="37">
        <f>O102</f>
        <v>19670.13</v>
      </c>
      <c r="Q102" s="36">
        <f t="shared" si="20"/>
        <v>100</v>
      </c>
      <c r="R102" s="36">
        <v>19670.13</v>
      </c>
      <c r="S102" s="36">
        <f t="shared" si="22"/>
        <v>100</v>
      </c>
      <c r="T102" s="36">
        <f t="shared" si="23"/>
        <v>0</v>
      </c>
      <c r="U102" s="36">
        <f t="shared" si="21"/>
        <v>0</v>
      </c>
      <c r="V102" s="2">
        <v>0</v>
      </c>
      <c r="W102" s="2">
        <v>0</v>
      </c>
      <c r="X102" s="2">
        <v>0</v>
      </c>
      <c r="Y102" s="38">
        <f t="shared" si="24"/>
        <v>0</v>
      </c>
      <c r="Z102" s="38">
        <v>0</v>
      </c>
      <c r="AA102" s="38">
        <v>0</v>
      </c>
      <c r="AB102" s="38">
        <f t="shared" si="25"/>
        <v>0</v>
      </c>
      <c r="AC102" s="38">
        <v>0</v>
      </c>
      <c r="AD102" s="38">
        <f t="shared" si="26"/>
        <v>0</v>
      </c>
      <c r="AE102" s="38">
        <v>0</v>
      </c>
      <c r="AF102" s="38">
        <f t="shared" si="27"/>
        <v>0</v>
      </c>
    </row>
    <row r="103" spans="1:37" s="20" customFormat="1" ht="15" x14ac:dyDescent="0.25">
      <c r="A103" s="141" t="s">
        <v>25</v>
      </c>
      <c r="B103" s="142"/>
      <c r="C103" s="142"/>
      <c r="D103" s="142"/>
      <c r="E103" s="142"/>
      <c r="F103" s="142"/>
      <c r="G103" s="143"/>
      <c r="H103" s="29">
        <f>SUM(H7:H102)</f>
        <v>2857</v>
      </c>
      <c r="I103" s="29">
        <v>653</v>
      </c>
      <c r="J103" s="29">
        <v>1305</v>
      </c>
      <c r="K103" s="49">
        <f>SUM(K7:K102)</f>
        <v>2009</v>
      </c>
      <c r="L103" s="49">
        <f>SUM(L7:L102)</f>
        <v>2413</v>
      </c>
      <c r="M103" s="39">
        <v>0</v>
      </c>
      <c r="N103" s="41">
        <f t="shared" si="28"/>
        <v>70.318515925796291</v>
      </c>
      <c r="O103" s="40">
        <f>SUM(O7:O102)</f>
        <v>1493882.5099999998</v>
      </c>
      <c r="P103" s="40">
        <f>SUM(P7:P102)</f>
        <v>1493882.5099999998</v>
      </c>
      <c r="Q103" s="41">
        <f>P103/O103*100</f>
        <v>100</v>
      </c>
      <c r="R103" s="40">
        <f>SUM(R7:R102)</f>
        <v>1030425.81</v>
      </c>
      <c r="S103" s="41">
        <f>R103/P103*100</f>
        <v>68.976362137073295</v>
      </c>
      <c r="T103" s="40">
        <f>SUM(T7:T102)</f>
        <v>463456.7</v>
      </c>
      <c r="U103" s="41">
        <f t="shared" si="21"/>
        <v>31.023637862926723</v>
      </c>
      <c r="V103" s="39">
        <f t="shared" ref="V103:AF103" si="30">SUM(V7:V102)</f>
        <v>0</v>
      </c>
      <c r="W103" s="39">
        <f t="shared" si="30"/>
        <v>0</v>
      </c>
      <c r="X103" s="39">
        <f t="shared" si="30"/>
        <v>0</v>
      </c>
      <c r="Y103" s="39">
        <f t="shared" si="30"/>
        <v>0</v>
      </c>
      <c r="Z103" s="39">
        <f t="shared" si="30"/>
        <v>0</v>
      </c>
      <c r="AA103" s="39">
        <f t="shared" si="30"/>
        <v>0</v>
      </c>
      <c r="AB103" s="39">
        <f t="shared" si="30"/>
        <v>0</v>
      </c>
      <c r="AC103" s="39">
        <f t="shared" si="30"/>
        <v>0</v>
      </c>
      <c r="AD103" s="39">
        <f t="shared" si="30"/>
        <v>0</v>
      </c>
      <c r="AE103" s="39">
        <f t="shared" si="30"/>
        <v>0</v>
      </c>
      <c r="AF103" s="39">
        <f t="shared" si="30"/>
        <v>0</v>
      </c>
      <c r="AG103" s="42"/>
      <c r="AH103" s="42"/>
      <c r="AI103" s="42"/>
      <c r="AJ103" s="42"/>
      <c r="AK103" s="42"/>
    </row>
  </sheetData>
  <sheetProtection password="C41F" sheet="1" objects="1" scenarios="1"/>
  <autoFilter ref="A6:AF103"/>
  <mergeCells count="35">
    <mergeCell ref="Z4:Z5"/>
    <mergeCell ref="W4:W5"/>
    <mergeCell ref="X4:X5"/>
    <mergeCell ref="A103:G103"/>
    <mergeCell ref="AC4:AD4"/>
    <mergeCell ref="J4:J5"/>
    <mergeCell ref="Y4:Y5"/>
    <mergeCell ref="B2:B5"/>
    <mergeCell ref="P3:U3"/>
    <mergeCell ref="H4:H5"/>
    <mergeCell ref="I4:I5"/>
    <mergeCell ref="K4:K5"/>
    <mergeCell ref="N4:N5"/>
    <mergeCell ref="O4:O5"/>
    <mergeCell ref="P4:Q4"/>
    <mergeCell ref="R4:S4"/>
    <mergeCell ref="T4:U4"/>
    <mergeCell ref="M4:M5"/>
    <mergeCell ref="L4:L5"/>
    <mergeCell ref="A1:AF1"/>
    <mergeCell ref="AE4:AF4"/>
    <mergeCell ref="D2:D5"/>
    <mergeCell ref="A2:A5"/>
    <mergeCell ref="E2:E5"/>
    <mergeCell ref="F2:F5"/>
    <mergeCell ref="H2:J3"/>
    <mergeCell ref="K2:U2"/>
    <mergeCell ref="V2:AF2"/>
    <mergeCell ref="K3:O3"/>
    <mergeCell ref="V3:Z3"/>
    <mergeCell ref="AA3:AF3"/>
    <mergeCell ref="V4:V5"/>
    <mergeCell ref="C2:C5"/>
    <mergeCell ref="AA4:AB4"/>
    <mergeCell ref="G2:G5"/>
  </mergeCells>
  <pageMargins left="0" right="0" top="0" bottom="0" header="0" footer="0"/>
  <pageSetup paperSize="9" scale="60" orientation="landscape" r:id="rId1"/>
  <headerFooter scaleWithDoc="0" alignWithMargins="0"/>
  <webPublishItems count="5">
    <webPublishItem id="4231" divId="Таблиця для оприлюднення оперативної інф. щодо видання доручень адв_4231" sourceType="range" sourceRef="A1:U8" destinationFile="C:\Users\yaroslav.getmanskyi\Desktop\1.htm"/>
    <webPublishItem id="9099" divId="Таблиця для оприлюднення оперативної інф. щодо видання доручень адв_9099" sourceType="range" sourceRef="A1:U8" destinationFile="C:\Users\yaroslav.getmanskyi\Desktop\1.htm"/>
    <webPublishItem id="25296" divId="Таблиця для оприлюднення оперативної інф. щодо видання доручень адв_25296" sourceType="range" sourceRef="A1:U8" destinationFile="C:\Users\yaroslav.mht"/>
    <webPublishItem id="17837" divId="Таблиця для оприлюднення оперативної інф. щодо видання доручень адв_17837" sourceType="range" sourceRef="A1:U97" destinationFile="d:\statistics.html"/>
    <webPublishItem id="11170" divId="Оперативна інфофрмація щодо виданних доручень" sourceType="range" sourceRef="A1:U97" destinationFile="d:\statistics.html"/>
  </webPublishItem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7"/>
  <sheetViews>
    <sheetView topLeftCell="S91" workbookViewId="0">
      <selection activeCell="H17" sqref="H17"/>
    </sheetView>
  </sheetViews>
  <sheetFormatPr defaultColWidth="9.7109375" defaultRowHeight="12.75" x14ac:dyDescent="0.2"/>
  <cols>
    <col min="1" max="1" width="6" style="9" customWidth="1"/>
    <col min="2" max="2" width="16.42578125" style="9" customWidth="1"/>
    <col min="3" max="3" width="20.140625" style="9" customWidth="1"/>
    <col min="4" max="4" width="34.85546875" style="9" customWidth="1"/>
    <col min="5" max="5" width="27.140625" style="18" customWidth="1"/>
    <col min="6" max="8" width="9.28515625" style="106" customWidth="1"/>
    <col min="9" max="10" width="9.28515625" style="93" customWidth="1"/>
    <col min="11" max="13" width="6.7109375" style="106" customWidth="1"/>
    <col min="14" max="14" width="9.140625" style="106" customWidth="1"/>
    <col min="15" max="15" width="12.42578125" style="107" customWidth="1"/>
    <col min="16" max="16" width="12.85546875" style="107" customWidth="1"/>
    <col min="17" max="17" width="9.28515625" style="107" customWidth="1"/>
    <col min="18" max="18" width="11.85546875" style="107" customWidth="1"/>
    <col min="19" max="19" width="10.42578125" style="107" customWidth="1"/>
    <col min="20" max="20" width="11.140625" style="107" customWidth="1"/>
    <col min="21" max="21" width="9.28515625" style="107" customWidth="1"/>
    <col min="22" max="25" width="9.28515625" style="106" customWidth="1"/>
    <col min="26" max="26" width="12.28515625" style="106" customWidth="1"/>
    <col min="27" max="27" width="10.85546875" style="112" customWidth="1"/>
    <col min="28" max="28" width="9.28515625" style="112" customWidth="1"/>
    <col min="29" max="29" width="10.7109375" style="112" customWidth="1"/>
    <col min="30" max="32" width="9.28515625" style="112" customWidth="1"/>
    <col min="33" max="37" width="9.7109375" style="34"/>
    <col min="38" max="16384" width="9.7109375" style="9"/>
  </cols>
  <sheetData>
    <row r="1" spans="1:37" s="8" customFormat="1" ht="36.75" customHeight="1" x14ac:dyDescent="0.25">
      <c r="A1" s="155" t="s">
        <v>245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33"/>
      <c r="AH1" s="33"/>
      <c r="AI1" s="33"/>
      <c r="AJ1" s="33"/>
      <c r="AK1" s="33"/>
    </row>
    <row r="2" spans="1:37" s="33" customFormat="1" ht="15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28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46.5" customHeight="1" x14ac:dyDescent="0.25">
      <c r="A3" s="129"/>
      <c r="B3" s="129"/>
      <c r="C3" s="129"/>
      <c r="D3" s="129"/>
      <c r="E3" s="129"/>
      <c r="F3" s="129"/>
      <c r="G3" s="129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58.5" customHeight="1" x14ac:dyDescent="0.25">
      <c r="A4" s="129"/>
      <c r="B4" s="129"/>
      <c r="C4" s="129"/>
      <c r="D4" s="129"/>
      <c r="E4" s="129"/>
      <c r="F4" s="129"/>
      <c r="G4" s="129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(гр."&amp;V6&amp;"/гр."&amp;'[2]16.02.15 (сайт)'!H6&amp;"*100)"</f>
        <v>відсоток  до загальної кількості виданих доручень (гр.22/гр.8*100)</v>
      </c>
      <c r="Z4" s="149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59.75" customHeight="1" x14ac:dyDescent="0.25">
      <c r="A5" s="130"/>
      <c r="B5" s="130"/>
      <c r="C5" s="130"/>
      <c r="D5" s="130"/>
      <c r="E5" s="130"/>
      <c r="F5" s="130"/>
      <c r="G5" s="130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50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17" customFormat="1" ht="12.75" customHeight="1" x14ac:dyDescent="0.2">
      <c r="A6" s="114">
        <v>1</v>
      </c>
      <c r="B6" s="114">
        <f>A6+1</f>
        <v>2</v>
      </c>
      <c r="C6" s="116">
        <f t="shared" ref="C6:AD6" si="0">B6+1</f>
        <v>3</v>
      </c>
      <c r="D6" s="114">
        <f t="shared" si="0"/>
        <v>4</v>
      </c>
      <c r="E6" s="114">
        <f t="shared" si="0"/>
        <v>5</v>
      </c>
      <c r="F6" s="114">
        <f t="shared" si="0"/>
        <v>6</v>
      </c>
      <c r="G6" s="114">
        <f t="shared" si="0"/>
        <v>7</v>
      </c>
      <c r="H6" s="114">
        <f t="shared" si="0"/>
        <v>8</v>
      </c>
      <c r="I6" s="115">
        <f t="shared" si="0"/>
        <v>9</v>
      </c>
      <c r="J6" s="115">
        <f t="shared" si="0"/>
        <v>10</v>
      </c>
      <c r="K6" s="114">
        <f t="shared" si="0"/>
        <v>11</v>
      </c>
      <c r="L6" s="114">
        <f t="shared" si="0"/>
        <v>12</v>
      </c>
      <c r="M6" s="114">
        <f t="shared" si="0"/>
        <v>13</v>
      </c>
      <c r="N6" s="114">
        <f t="shared" si="0"/>
        <v>14</v>
      </c>
      <c r="O6" s="114">
        <f t="shared" si="0"/>
        <v>15</v>
      </c>
      <c r="P6" s="114">
        <f t="shared" si="0"/>
        <v>16</v>
      </c>
      <c r="Q6" s="114">
        <f t="shared" si="0"/>
        <v>17</v>
      </c>
      <c r="R6" s="114">
        <f t="shared" si="0"/>
        <v>18</v>
      </c>
      <c r="S6" s="114">
        <f t="shared" si="0"/>
        <v>19</v>
      </c>
      <c r="T6" s="114">
        <f t="shared" si="0"/>
        <v>20</v>
      </c>
      <c r="U6" s="114">
        <f t="shared" si="0"/>
        <v>21</v>
      </c>
      <c r="V6" s="114">
        <f t="shared" si="0"/>
        <v>22</v>
      </c>
      <c r="W6" s="114">
        <f t="shared" si="0"/>
        <v>23</v>
      </c>
      <c r="X6" s="114">
        <f t="shared" si="0"/>
        <v>24</v>
      </c>
      <c r="Y6" s="114">
        <f t="shared" si="0"/>
        <v>25</v>
      </c>
      <c r="Z6" s="114">
        <f>Y6+1</f>
        <v>26</v>
      </c>
      <c r="AA6" s="114">
        <f t="shared" si="0"/>
        <v>27</v>
      </c>
      <c r="AB6" s="114">
        <f t="shared" si="0"/>
        <v>28</v>
      </c>
      <c r="AC6" s="114">
        <f t="shared" si="0"/>
        <v>29</v>
      </c>
      <c r="AD6" s="114">
        <f t="shared" si="0"/>
        <v>30</v>
      </c>
      <c r="AE6" s="114">
        <v>31</v>
      </c>
      <c r="AF6" s="114">
        <v>32</v>
      </c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96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99">
        <v>0</v>
      </c>
      <c r="W7" s="99">
        <v>0</v>
      </c>
      <c r="X7" s="99">
        <v>0</v>
      </c>
      <c r="Y7" s="100">
        <f>IF(H7=0,0,V7/H7)*100</f>
        <v>0</v>
      </c>
      <c r="Z7" s="81">
        <v>0</v>
      </c>
      <c r="AA7" s="100">
        <v>0</v>
      </c>
      <c r="AB7" s="100">
        <f t="shared" ref="AB7:AB70" si="2">IF(Z7=0,0,AA7/Z7)*100</f>
        <v>0</v>
      </c>
      <c r="AC7" s="100">
        <v>0</v>
      </c>
      <c r="AD7" s="100">
        <f t="shared" ref="AD7:AD70" si="3">IF(AA7=0,0,AC7/AA7)*100</f>
        <v>0</v>
      </c>
      <c r="AE7" s="100">
        <v>0</v>
      </c>
      <c r="AF7" s="100">
        <f t="shared" ref="AF7:AF70" si="4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96">
        <v>30.45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72" si="5">P8/O8*100</f>
        <v>100</v>
      </c>
      <c r="R8" s="100">
        <f>P8-T8</f>
        <v>8664.0299999999988</v>
      </c>
      <c r="S8" s="100">
        <f>R8/P8*100</f>
        <v>100</v>
      </c>
      <c r="T8" s="100">
        <v>0</v>
      </c>
      <c r="U8" s="100">
        <f t="shared" ref="U8:U71" si="6">T8/P8*100</f>
        <v>0</v>
      </c>
      <c r="V8" s="99">
        <v>1</v>
      </c>
      <c r="W8" s="99">
        <v>1</v>
      </c>
      <c r="X8" s="99">
        <v>0</v>
      </c>
      <c r="Y8" s="100">
        <f t="shared" ref="Y8:Y71" si="7">IF(H8=0,0,V8/H8)*100</f>
        <v>5</v>
      </c>
      <c r="Z8" s="81">
        <v>365.4</v>
      </c>
      <c r="AA8" s="100">
        <v>0</v>
      </c>
      <c r="AB8" s="100">
        <f t="shared" si="2"/>
        <v>0</v>
      </c>
      <c r="AC8" s="100">
        <v>0</v>
      </c>
      <c r="AD8" s="100">
        <f t="shared" si="3"/>
        <v>0</v>
      </c>
      <c r="AE8" s="100">
        <v>0</v>
      </c>
      <c r="AF8" s="100">
        <f t="shared" si="4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96">
        <v>30.45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5"/>
        <v>100</v>
      </c>
      <c r="R9" s="100">
        <f t="shared" ref="R9:R72" si="8">P9-T9</f>
        <v>20412.350000000002</v>
      </c>
      <c r="S9" s="100">
        <f t="shared" ref="S9:S67" si="9">R9/P9*100</f>
        <v>100</v>
      </c>
      <c r="T9" s="100">
        <v>0</v>
      </c>
      <c r="U9" s="100">
        <f t="shared" si="6"/>
        <v>0</v>
      </c>
      <c r="V9" s="99">
        <v>0</v>
      </c>
      <c r="W9" s="99">
        <v>0</v>
      </c>
      <c r="X9" s="99">
        <v>0</v>
      </c>
      <c r="Y9" s="100">
        <f t="shared" si="7"/>
        <v>0</v>
      </c>
      <c r="Z9" s="81">
        <v>0</v>
      </c>
      <c r="AA9" s="100">
        <v>0</v>
      </c>
      <c r="AB9" s="100">
        <f t="shared" si="2"/>
        <v>0</v>
      </c>
      <c r="AC9" s="100">
        <v>0</v>
      </c>
      <c r="AD9" s="100">
        <f t="shared" si="3"/>
        <v>0</v>
      </c>
      <c r="AE9" s="100">
        <v>0</v>
      </c>
      <c r="AF9" s="100">
        <f t="shared" si="4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96">
        <v>30.45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5"/>
        <v>100</v>
      </c>
      <c r="R10" s="100">
        <f t="shared" si="8"/>
        <v>58.36</v>
      </c>
      <c r="S10" s="100">
        <f t="shared" si="9"/>
        <v>100</v>
      </c>
      <c r="T10" s="100">
        <v>0</v>
      </c>
      <c r="U10" s="100">
        <f t="shared" si="6"/>
        <v>0</v>
      </c>
      <c r="V10" s="99">
        <v>0</v>
      </c>
      <c r="W10" s="99">
        <v>0</v>
      </c>
      <c r="X10" s="99">
        <v>0</v>
      </c>
      <c r="Y10" s="100">
        <f t="shared" si="7"/>
        <v>0</v>
      </c>
      <c r="Z10" s="81">
        <v>0</v>
      </c>
      <c r="AA10" s="100">
        <v>0</v>
      </c>
      <c r="AB10" s="100">
        <f t="shared" si="2"/>
        <v>0</v>
      </c>
      <c r="AC10" s="100">
        <v>0</v>
      </c>
      <c r="AD10" s="100">
        <f t="shared" si="3"/>
        <v>0</v>
      </c>
      <c r="AE10" s="100">
        <v>0</v>
      </c>
      <c r="AF10" s="100">
        <f t="shared" si="4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96">
        <v>30.45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 t="shared" si="1"/>
        <v>58.82352941176471</v>
      </c>
      <c r="O11" s="100">
        <v>7226.18</v>
      </c>
      <c r="P11" s="100">
        <v>7226.18</v>
      </c>
      <c r="Q11" s="100">
        <f t="shared" si="5"/>
        <v>100</v>
      </c>
      <c r="R11" s="100">
        <f t="shared" si="8"/>
        <v>7226.18</v>
      </c>
      <c r="S11" s="100">
        <f t="shared" si="9"/>
        <v>100</v>
      </c>
      <c r="T11" s="100">
        <v>0</v>
      </c>
      <c r="U11" s="100">
        <f t="shared" si="6"/>
        <v>0</v>
      </c>
      <c r="V11" s="99">
        <v>4</v>
      </c>
      <c r="W11" s="99">
        <v>4</v>
      </c>
      <c r="X11" s="99">
        <v>0</v>
      </c>
      <c r="Y11" s="100">
        <f t="shared" si="7"/>
        <v>23.52941176470588</v>
      </c>
      <c r="Z11" s="81">
        <v>5851.79</v>
      </c>
      <c r="AA11" s="100">
        <f>Z11</f>
        <v>5851.79</v>
      </c>
      <c r="AB11" s="100">
        <f t="shared" si="2"/>
        <v>100</v>
      </c>
      <c r="AC11" s="100">
        <f>AA11</f>
        <v>5851.79</v>
      </c>
      <c r="AD11" s="100">
        <f t="shared" si="3"/>
        <v>100</v>
      </c>
      <c r="AE11" s="100">
        <f>AA11-AC11</f>
        <v>0</v>
      </c>
      <c r="AF11" s="100">
        <f t="shared" si="4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96">
        <v>30.45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5"/>
        <v>100</v>
      </c>
      <c r="R12" s="100">
        <f t="shared" si="8"/>
        <v>7866.78</v>
      </c>
      <c r="S12" s="100">
        <f t="shared" si="9"/>
        <v>78.192701147825801</v>
      </c>
      <c r="T12" s="100">
        <v>2193.9800000000005</v>
      </c>
      <c r="U12" s="100">
        <f t="shared" si="6"/>
        <v>21.807298852174196</v>
      </c>
      <c r="V12" s="99">
        <v>3</v>
      </c>
      <c r="W12" s="99">
        <v>3</v>
      </c>
      <c r="X12" s="99">
        <v>0</v>
      </c>
      <c r="Y12" s="100">
        <f t="shared" si="7"/>
        <v>17.647058823529413</v>
      </c>
      <c r="Z12" s="81">
        <v>4537.1899999999996</v>
      </c>
      <c r="AA12" s="100">
        <f>Z12</f>
        <v>4537.1899999999996</v>
      </c>
      <c r="AB12" s="100">
        <f t="shared" si="2"/>
        <v>100</v>
      </c>
      <c r="AC12" s="100">
        <f>AA12</f>
        <v>4537.1899999999996</v>
      </c>
      <c r="AD12" s="100">
        <f t="shared" si="3"/>
        <v>100</v>
      </c>
      <c r="AE12" s="100">
        <f>AA12-AC12</f>
        <v>0</v>
      </c>
      <c r="AF12" s="100">
        <f t="shared" si="4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96">
        <v>30.45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5"/>
        <v>100</v>
      </c>
      <c r="R13" s="100">
        <f t="shared" si="8"/>
        <v>2679.6</v>
      </c>
      <c r="S13" s="100">
        <f t="shared" si="9"/>
        <v>100</v>
      </c>
      <c r="T13" s="100">
        <v>0</v>
      </c>
      <c r="U13" s="100">
        <f t="shared" si="6"/>
        <v>0</v>
      </c>
      <c r="V13" s="99">
        <v>0</v>
      </c>
      <c r="W13" s="99">
        <v>0</v>
      </c>
      <c r="X13" s="99">
        <v>0</v>
      </c>
      <c r="Y13" s="100">
        <f t="shared" si="7"/>
        <v>0</v>
      </c>
      <c r="Z13" s="81">
        <v>0</v>
      </c>
      <c r="AA13" s="100">
        <v>0</v>
      </c>
      <c r="AB13" s="100">
        <f t="shared" si="2"/>
        <v>0</v>
      </c>
      <c r="AC13" s="100">
        <v>0</v>
      </c>
      <c r="AD13" s="100">
        <f t="shared" si="3"/>
        <v>0</v>
      </c>
      <c r="AE13" s="100">
        <v>0</v>
      </c>
      <c r="AF13" s="100">
        <f t="shared" si="4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96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8"/>
        <v>0</v>
      </c>
      <c r="S14" s="100">
        <v>0</v>
      </c>
      <c r="T14" s="100">
        <v>0</v>
      </c>
      <c r="U14" s="100">
        <v>0</v>
      </c>
      <c r="V14" s="99">
        <v>0</v>
      </c>
      <c r="W14" s="99">
        <v>0</v>
      </c>
      <c r="X14" s="99">
        <v>0</v>
      </c>
      <c r="Y14" s="100">
        <f t="shared" si="7"/>
        <v>0</v>
      </c>
      <c r="Z14" s="81">
        <v>0</v>
      </c>
      <c r="AA14" s="100">
        <v>0</v>
      </c>
      <c r="AB14" s="100">
        <f t="shared" si="2"/>
        <v>0</v>
      </c>
      <c r="AC14" s="100">
        <v>0</v>
      </c>
      <c r="AD14" s="100">
        <f t="shared" si="3"/>
        <v>0</v>
      </c>
      <c r="AE14" s="100">
        <v>0</v>
      </c>
      <c r="AF14" s="100">
        <f t="shared" si="4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96">
        <v>30.45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0">K15/H15*100</f>
        <v>91.566265060240966</v>
      </c>
      <c r="O15" s="100">
        <v>51732.32</v>
      </c>
      <c r="P15" s="100">
        <v>51732.32</v>
      </c>
      <c r="Q15" s="100">
        <f t="shared" si="5"/>
        <v>100</v>
      </c>
      <c r="R15" s="100">
        <f t="shared" si="8"/>
        <v>51732.32</v>
      </c>
      <c r="S15" s="100">
        <f>R15/P15*100</f>
        <v>100</v>
      </c>
      <c r="T15" s="100">
        <v>0</v>
      </c>
      <c r="U15" s="100">
        <f t="shared" si="6"/>
        <v>0</v>
      </c>
      <c r="V15" s="99">
        <v>9</v>
      </c>
      <c r="W15" s="99">
        <v>10</v>
      </c>
      <c r="X15" s="99">
        <v>3</v>
      </c>
      <c r="Y15" s="100">
        <f t="shared" si="7"/>
        <v>10.843373493975903</v>
      </c>
      <c r="Z15" s="81">
        <v>11198.35</v>
      </c>
      <c r="AA15" s="100">
        <v>0</v>
      </c>
      <c r="AB15" s="100">
        <f t="shared" si="2"/>
        <v>0</v>
      </c>
      <c r="AC15" s="100">
        <v>0</v>
      </c>
      <c r="AD15" s="100">
        <f t="shared" si="3"/>
        <v>0</v>
      </c>
      <c r="AE15" s="100">
        <v>0</v>
      </c>
      <c r="AF15" s="100">
        <f t="shared" si="4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96">
        <v>30.45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0"/>
        <v>73.584905660377359</v>
      </c>
      <c r="O16" s="100">
        <v>12706.95</v>
      </c>
      <c r="P16" s="100">
        <v>12706.95</v>
      </c>
      <c r="Q16" s="100">
        <f t="shared" si="5"/>
        <v>100</v>
      </c>
      <c r="R16" s="100">
        <f t="shared" si="8"/>
        <v>12706.95</v>
      </c>
      <c r="S16" s="100">
        <f t="shared" si="9"/>
        <v>100</v>
      </c>
      <c r="T16" s="100">
        <v>0</v>
      </c>
      <c r="U16" s="100">
        <f t="shared" si="6"/>
        <v>0</v>
      </c>
      <c r="V16" s="99">
        <v>0</v>
      </c>
      <c r="W16" s="99">
        <v>0</v>
      </c>
      <c r="X16" s="99">
        <v>0</v>
      </c>
      <c r="Y16" s="100">
        <f t="shared" si="7"/>
        <v>0</v>
      </c>
      <c r="Z16" s="81">
        <v>0</v>
      </c>
      <c r="AA16" s="100">
        <v>0</v>
      </c>
      <c r="AB16" s="100">
        <f t="shared" si="2"/>
        <v>0</v>
      </c>
      <c r="AC16" s="100">
        <v>0</v>
      </c>
      <c r="AD16" s="100">
        <f t="shared" si="3"/>
        <v>0</v>
      </c>
      <c r="AE16" s="100">
        <v>0</v>
      </c>
      <c r="AF16" s="100">
        <f t="shared" si="4"/>
        <v>0</v>
      </c>
    </row>
    <row r="17" spans="1:36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96">
        <v>30.45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0"/>
        <v>87.755102040816325</v>
      </c>
      <c r="O17" s="100">
        <v>32504.67</v>
      </c>
      <c r="P17" s="100">
        <v>32504.67</v>
      </c>
      <c r="Q17" s="100">
        <f t="shared" si="5"/>
        <v>100</v>
      </c>
      <c r="R17" s="100">
        <f t="shared" si="8"/>
        <v>32504.67</v>
      </c>
      <c r="S17" s="100">
        <f t="shared" si="9"/>
        <v>100</v>
      </c>
      <c r="T17" s="100">
        <v>0</v>
      </c>
      <c r="U17" s="100">
        <f t="shared" si="6"/>
        <v>0</v>
      </c>
      <c r="V17" s="99">
        <v>7</v>
      </c>
      <c r="W17" s="99">
        <v>9</v>
      </c>
      <c r="X17" s="99">
        <v>1</v>
      </c>
      <c r="Y17" s="100">
        <f t="shared" si="7"/>
        <v>14.285714285714285</v>
      </c>
      <c r="Z17" s="81">
        <v>6908.78</v>
      </c>
      <c r="AA17" s="100">
        <f t="shared" ref="AA17:AA18" si="11">Z17</f>
        <v>6908.78</v>
      </c>
      <c r="AB17" s="100">
        <f t="shared" si="2"/>
        <v>100</v>
      </c>
      <c r="AC17" s="100">
        <f>AA17</f>
        <v>6908.78</v>
      </c>
      <c r="AD17" s="100">
        <f t="shared" si="3"/>
        <v>100</v>
      </c>
      <c r="AE17" s="100">
        <f t="shared" ref="AE17:AE18" si="12">AA17-AC17</f>
        <v>0</v>
      </c>
      <c r="AF17" s="100">
        <f t="shared" si="4"/>
        <v>0</v>
      </c>
      <c r="AG17" s="34"/>
      <c r="AH17" s="34"/>
      <c r="AI17" s="34"/>
      <c r="AJ17" s="34"/>
    </row>
    <row r="18" spans="1:36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96">
        <v>30.45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0"/>
        <v>50</v>
      </c>
      <c r="O18" s="100">
        <v>15821.75</v>
      </c>
      <c r="P18" s="100">
        <v>15821.75</v>
      </c>
      <c r="Q18" s="100">
        <f t="shared" si="5"/>
        <v>100</v>
      </c>
      <c r="R18" s="100">
        <f t="shared" si="8"/>
        <v>15821.75</v>
      </c>
      <c r="S18" s="100">
        <f t="shared" si="9"/>
        <v>100</v>
      </c>
      <c r="T18" s="100">
        <v>0</v>
      </c>
      <c r="U18" s="100">
        <f t="shared" si="6"/>
        <v>0</v>
      </c>
      <c r="V18" s="99">
        <v>4</v>
      </c>
      <c r="W18" s="99">
        <v>4</v>
      </c>
      <c r="X18" s="99">
        <v>0</v>
      </c>
      <c r="Y18" s="100">
        <f t="shared" si="7"/>
        <v>15.384615384615385</v>
      </c>
      <c r="Z18" s="81">
        <v>3496.6</v>
      </c>
      <c r="AA18" s="100">
        <f t="shared" si="11"/>
        <v>3496.6</v>
      </c>
      <c r="AB18" s="100">
        <f t="shared" si="2"/>
        <v>100</v>
      </c>
      <c r="AC18" s="100">
        <v>0</v>
      </c>
      <c r="AD18" s="100">
        <f t="shared" si="3"/>
        <v>0</v>
      </c>
      <c r="AE18" s="100">
        <f t="shared" si="12"/>
        <v>3496.6</v>
      </c>
      <c r="AF18" s="100">
        <f t="shared" si="4"/>
        <v>100</v>
      </c>
      <c r="AG18" s="34"/>
      <c r="AH18" s="34"/>
      <c r="AI18" s="34"/>
      <c r="AJ18" s="34"/>
    </row>
    <row r="19" spans="1:36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96">
        <v>30.45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0"/>
        <v>81.034482758620683</v>
      </c>
      <c r="O19" s="100">
        <v>46398.919999999991</v>
      </c>
      <c r="P19" s="100">
        <v>46398.919999999991</v>
      </c>
      <c r="Q19" s="100">
        <f t="shared" si="5"/>
        <v>100</v>
      </c>
      <c r="R19" s="100">
        <f t="shared" si="8"/>
        <v>30533.749999999993</v>
      </c>
      <c r="S19" s="100">
        <f t="shared" si="9"/>
        <v>65.807027404948215</v>
      </c>
      <c r="T19" s="100">
        <v>15865.169999999998</v>
      </c>
      <c r="U19" s="100">
        <f t="shared" si="6"/>
        <v>34.192972595051785</v>
      </c>
      <c r="V19" s="99">
        <v>6</v>
      </c>
      <c r="W19" s="99">
        <v>7</v>
      </c>
      <c r="X19" s="99">
        <v>1</v>
      </c>
      <c r="Y19" s="100">
        <f t="shared" si="7"/>
        <v>10.344827586206897</v>
      </c>
      <c r="Z19" s="81">
        <v>10238.200000000001</v>
      </c>
      <c r="AA19" s="100">
        <v>0</v>
      </c>
      <c r="AB19" s="100">
        <f t="shared" si="2"/>
        <v>0</v>
      </c>
      <c r="AC19" s="100">
        <v>0</v>
      </c>
      <c r="AD19" s="100">
        <f t="shared" si="3"/>
        <v>0</v>
      </c>
      <c r="AE19" s="100">
        <v>0</v>
      </c>
      <c r="AF19" s="100">
        <f t="shared" si="4"/>
        <v>0</v>
      </c>
      <c r="AG19" s="34"/>
      <c r="AH19" s="34"/>
      <c r="AI19" s="34"/>
      <c r="AJ19" s="34"/>
    </row>
    <row r="20" spans="1:36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96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0"/>
        <v>0</v>
      </c>
      <c r="O20" s="100">
        <v>0</v>
      </c>
      <c r="P20" s="100">
        <v>0</v>
      </c>
      <c r="Q20" s="100">
        <v>0</v>
      </c>
      <c r="R20" s="100">
        <f t="shared" si="8"/>
        <v>0</v>
      </c>
      <c r="S20" s="100">
        <v>0</v>
      </c>
      <c r="T20" s="100">
        <v>0</v>
      </c>
      <c r="U20" s="100">
        <v>0</v>
      </c>
      <c r="V20" s="99">
        <v>0</v>
      </c>
      <c r="W20" s="99">
        <v>0</v>
      </c>
      <c r="X20" s="99">
        <v>0</v>
      </c>
      <c r="Y20" s="100">
        <f t="shared" si="7"/>
        <v>0</v>
      </c>
      <c r="Z20" s="81">
        <v>0</v>
      </c>
      <c r="AA20" s="100">
        <v>0</v>
      </c>
      <c r="AB20" s="100">
        <f t="shared" si="2"/>
        <v>0</v>
      </c>
      <c r="AC20" s="100">
        <v>0</v>
      </c>
      <c r="AD20" s="100">
        <f t="shared" si="3"/>
        <v>0</v>
      </c>
      <c r="AE20" s="100">
        <v>0</v>
      </c>
      <c r="AF20" s="100">
        <f t="shared" si="4"/>
        <v>0</v>
      </c>
      <c r="AG20" s="34"/>
      <c r="AH20" s="34"/>
      <c r="AI20" s="34"/>
      <c r="AJ20" s="34"/>
    </row>
    <row r="21" spans="1:36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96">
        <v>30.45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0"/>
        <v>88.888888888888886</v>
      </c>
      <c r="O21" s="100">
        <v>4799.1099999999997</v>
      </c>
      <c r="P21" s="100">
        <v>4799.1099999999997</v>
      </c>
      <c r="Q21" s="100">
        <f t="shared" si="5"/>
        <v>100</v>
      </c>
      <c r="R21" s="100">
        <f t="shared" si="8"/>
        <v>4799.1099999999997</v>
      </c>
      <c r="S21" s="100">
        <f t="shared" ref="S21:S22" si="13">R21/P21*100</f>
        <v>100</v>
      </c>
      <c r="T21" s="100">
        <v>0</v>
      </c>
      <c r="U21" s="100">
        <f t="shared" si="6"/>
        <v>0</v>
      </c>
      <c r="V21" s="99">
        <v>0</v>
      </c>
      <c r="W21" s="99">
        <v>0</v>
      </c>
      <c r="X21" s="99">
        <v>0</v>
      </c>
      <c r="Y21" s="100">
        <f t="shared" si="7"/>
        <v>0</v>
      </c>
      <c r="Z21" s="81">
        <v>0</v>
      </c>
      <c r="AA21" s="100">
        <v>0</v>
      </c>
      <c r="AB21" s="100">
        <f t="shared" si="2"/>
        <v>0</v>
      </c>
      <c r="AC21" s="100">
        <v>0</v>
      </c>
      <c r="AD21" s="100">
        <f t="shared" si="3"/>
        <v>0</v>
      </c>
      <c r="AE21" s="100">
        <v>0</v>
      </c>
      <c r="AF21" s="100">
        <f t="shared" si="4"/>
        <v>0</v>
      </c>
      <c r="AG21" s="34"/>
      <c r="AH21" s="34"/>
      <c r="AI21" s="34"/>
      <c r="AJ21" s="34"/>
    </row>
    <row r="22" spans="1:36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96">
        <v>30.45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0"/>
        <v>85.365853658536579</v>
      </c>
      <c r="O22" s="100">
        <v>19091.53</v>
      </c>
      <c r="P22" s="100">
        <v>19091.53</v>
      </c>
      <c r="Q22" s="100">
        <f t="shared" si="5"/>
        <v>100</v>
      </c>
      <c r="R22" s="100">
        <f t="shared" si="8"/>
        <v>11002.24</v>
      </c>
      <c r="S22" s="100">
        <f t="shared" si="13"/>
        <v>57.628906640798306</v>
      </c>
      <c r="T22" s="100">
        <v>8089.2899999999991</v>
      </c>
      <c r="U22" s="100">
        <f t="shared" si="6"/>
        <v>42.371093359201694</v>
      </c>
      <c r="V22" s="99">
        <v>0</v>
      </c>
      <c r="W22" s="99">
        <v>0</v>
      </c>
      <c r="X22" s="99">
        <v>0</v>
      </c>
      <c r="Y22" s="100">
        <f t="shared" si="7"/>
        <v>0</v>
      </c>
      <c r="Z22" s="81">
        <v>0</v>
      </c>
      <c r="AA22" s="100">
        <v>0</v>
      </c>
      <c r="AB22" s="100">
        <f t="shared" si="2"/>
        <v>0</v>
      </c>
      <c r="AC22" s="100">
        <v>0</v>
      </c>
      <c r="AD22" s="100">
        <f t="shared" si="3"/>
        <v>0</v>
      </c>
      <c r="AE22" s="100">
        <v>0</v>
      </c>
      <c r="AF22" s="100">
        <f t="shared" si="4"/>
        <v>0</v>
      </c>
      <c r="AG22" s="34"/>
      <c r="AH22" s="34"/>
      <c r="AI22" s="34"/>
      <c r="AJ22" s="34"/>
    </row>
    <row r="23" spans="1:36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96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0"/>
        <v>0</v>
      </c>
      <c r="O23" s="100">
        <v>0</v>
      </c>
      <c r="P23" s="100">
        <v>0</v>
      </c>
      <c r="Q23" s="100">
        <v>0</v>
      </c>
      <c r="R23" s="100">
        <f t="shared" si="8"/>
        <v>0</v>
      </c>
      <c r="S23" s="100">
        <v>0</v>
      </c>
      <c r="T23" s="100">
        <v>0</v>
      </c>
      <c r="U23" s="100">
        <v>0</v>
      </c>
      <c r="V23" s="99">
        <v>0</v>
      </c>
      <c r="W23" s="99">
        <v>0</v>
      </c>
      <c r="X23" s="99">
        <v>0</v>
      </c>
      <c r="Y23" s="100">
        <f t="shared" si="7"/>
        <v>0</v>
      </c>
      <c r="Z23" s="81">
        <v>0</v>
      </c>
      <c r="AA23" s="100">
        <v>0</v>
      </c>
      <c r="AB23" s="100">
        <f t="shared" si="2"/>
        <v>0</v>
      </c>
      <c r="AC23" s="100">
        <v>0</v>
      </c>
      <c r="AD23" s="100">
        <f t="shared" si="3"/>
        <v>0</v>
      </c>
      <c r="AE23" s="100">
        <v>0</v>
      </c>
      <c r="AF23" s="100">
        <f t="shared" si="4"/>
        <v>0</v>
      </c>
      <c r="AG23" s="34"/>
      <c r="AH23" s="34"/>
      <c r="AI23" s="34"/>
      <c r="AJ23" s="34"/>
    </row>
    <row r="24" spans="1:36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96">
        <v>30.45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0"/>
        <v>81.690140845070431</v>
      </c>
      <c r="O24" s="100">
        <v>31605.72</v>
      </c>
      <c r="P24" s="100">
        <v>31605.72</v>
      </c>
      <c r="Q24" s="100">
        <f t="shared" si="5"/>
        <v>100</v>
      </c>
      <c r="R24" s="100">
        <f t="shared" si="8"/>
        <v>16741.59</v>
      </c>
      <c r="S24" s="100">
        <f t="shared" ref="S24:S27" si="14">R24/P24*100</f>
        <v>52.970126926391799</v>
      </c>
      <c r="T24" s="100">
        <v>14864.130000000001</v>
      </c>
      <c r="U24" s="100">
        <f t="shared" si="6"/>
        <v>47.029873073608201</v>
      </c>
      <c r="V24" s="99">
        <v>28</v>
      </c>
      <c r="W24" s="99">
        <v>37</v>
      </c>
      <c r="X24" s="99">
        <v>19</v>
      </c>
      <c r="Y24" s="100">
        <f t="shared" si="7"/>
        <v>39.436619718309856</v>
      </c>
      <c r="Z24" s="81">
        <v>24188.44</v>
      </c>
      <c r="AA24" s="100">
        <f t="shared" ref="AA24:AA25" si="15">Z24</f>
        <v>24188.44</v>
      </c>
      <c r="AB24" s="100">
        <f t="shared" si="2"/>
        <v>100</v>
      </c>
      <c r="AC24" s="100">
        <f t="shared" ref="AC24:AC25" si="16">AA24</f>
        <v>24188.44</v>
      </c>
      <c r="AD24" s="100">
        <f t="shared" si="3"/>
        <v>100</v>
      </c>
      <c r="AE24" s="100">
        <f t="shared" ref="AE24:AE25" si="17">AA24-AC24</f>
        <v>0</v>
      </c>
      <c r="AF24" s="100">
        <f t="shared" si="4"/>
        <v>0</v>
      </c>
      <c r="AG24" s="34"/>
      <c r="AH24" s="34"/>
      <c r="AI24" s="34"/>
      <c r="AJ24" s="34"/>
    </row>
    <row r="25" spans="1:36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96">
        <v>30.45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0"/>
        <v>92.233009708737868</v>
      </c>
      <c r="O25" s="100">
        <v>43809.06</v>
      </c>
      <c r="P25" s="100">
        <v>43809.06</v>
      </c>
      <c r="Q25" s="100">
        <f t="shared" si="5"/>
        <v>100</v>
      </c>
      <c r="R25" s="100">
        <f t="shared" si="8"/>
        <v>28259.139999999992</v>
      </c>
      <c r="S25" s="100">
        <f t="shared" si="14"/>
        <v>64.505241609840496</v>
      </c>
      <c r="T25" s="100">
        <v>15549.920000000006</v>
      </c>
      <c r="U25" s="100">
        <f t="shared" si="6"/>
        <v>35.49475839015949</v>
      </c>
      <c r="V25" s="99">
        <v>11</v>
      </c>
      <c r="W25" s="99">
        <v>12</v>
      </c>
      <c r="X25" s="99">
        <v>3</v>
      </c>
      <c r="Y25" s="100">
        <f t="shared" si="7"/>
        <v>5.3398058252427179</v>
      </c>
      <c r="Z25" s="81">
        <v>7850.3</v>
      </c>
      <c r="AA25" s="100">
        <f t="shared" si="15"/>
        <v>7850.3</v>
      </c>
      <c r="AB25" s="100">
        <f t="shared" si="2"/>
        <v>100</v>
      </c>
      <c r="AC25" s="100">
        <f t="shared" si="16"/>
        <v>7850.3</v>
      </c>
      <c r="AD25" s="100">
        <f t="shared" si="3"/>
        <v>100</v>
      </c>
      <c r="AE25" s="100">
        <f t="shared" si="17"/>
        <v>0</v>
      </c>
      <c r="AF25" s="100">
        <f t="shared" si="4"/>
        <v>0</v>
      </c>
      <c r="AG25" s="34"/>
      <c r="AH25" s="34"/>
      <c r="AI25" s="34"/>
      <c r="AJ25" s="34"/>
    </row>
    <row r="26" spans="1:36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96">
        <v>30.45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0"/>
        <v>58.333333333333336</v>
      </c>
      <c r="O26" s="100">
        <v>13200.15</v>
      </c>
      <c r="P26" s="100">
        <v>13200.15</v>
      </c>
      <c r="Q26" s="100">
        <f t="shared" si="5"/>
        <v>100</v>
      </c>
      <c r="R26" s="100">
        <f t="shared" si="8"/>
        <v>13200.15</v>
      </c>
      <c r="S26" s="100">
        <f t="shared" si="14"/>
        <v>100</v>
      </c>
      <c r="T26" s="100">
        <v>0</v>
      </c>
      <c r="U26" s="100">
        <f t="shared" si="6"/>
        <v>0</v>
      </c>
      <c r="V26" s="99">
        <v>4</v>
      </c>
      <c r="W26" s="99">
        <v>4</v>
      </c>
      <c r="X26" s="99">
        <v>0</v>
      </c>
      <c r="Y26" s="100">
        <f t="shared" si="7"/>
        <v>16.666666666666664</v>
      </c>
      <c r="Z26" s="81">
        <v>3650.74</v>
      </c>
      <c r="AA26" s="100">
        <v>0</v>
      </c>
      <c r="AB26" s="100">
        <f t="shared" si="2"/>
        <v>0</v>
      </c>
      <c r="AC26" s="100">
        <v>0</v>
      </c>
      <c r="AD26" s="100">
        <f t="shared" si="3"/>
        <v>0</v>
      </c>
      <c r="AE26" s="100">
        <v>0</v>
      </c>
      <c r="AF26" s="100">
        <f t="shared" si="4"/>
        <v>0</v>
      </c>
      <c r="AG26" s="34"/>
      <c r="AH26" s="34"/>
      <c r="AI26" s="34"/>
      <c r="AJ26" s="34"/>
    </row>
    <row r="27" spans="1:36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96">
        <v>30.45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0"/>
        <v>62.5</v>
      </c>
      <c r="O27" s="100">
        <v>12723.78</v>
      </c>
      <c r="P27" s="100">
        <v>12723.78</v>
      </c>
      <c r="Q27" s="100">
        <f t="shared" si="5"/>
        <v>100</v>
      </c>
      <c r="R27" s="100">
        <f t="shared" si="8"/>
        <v>12723.78</v>
      </c>
      <c r="S27" s="100">
        <f t="shared" si="14"/>
        <v>100</v>
      </c>
      <c r="T27" s="100">
        <v>0</v>
      </c>
      <c r="U27" s="100">
        <f t="shared" si="6"/>
        <v>0</v>
      </c>
      <c r="V27" s="99">
        <v>4</v>
      </c>
      <c r="W27" s="99">
        <v>6</v>
      </c>
      <c r="X27" s="99">
        <v>1</v>
      </c>
      <c r="Y27" s="100">
        <f t="shared" si="7"/>
        <v>25</v>
      </c>
      <c r="Z27" s="81">
        <v>3466.92</v>
      </c>
      <c r="AA27" s="100">
        <f>Z27</f>
        <v>3466.92</v>
      </c>
      <c r="AB27" s="100">
        <f t="shared" si="2"/>
        <v>100</v>
      </c>
      <c r="AC27" s="100">
        <v>0</v>
      </c>
      <c r="AD27" s="100">
        <f t="shared" si="3"/>
        <v>0</v>
      </c>
      <c r="AE27" s="100">
        <f>AA27-AC27</f>
        <v>3466.92</v>
      </c>
      <c r="AF27" s="100">
        <f t="shared" si="4"/>
        <v>100</v>
      </c>
      <c r="AG27" s="34"/>
      <c r="AH27" s="34"/>
      <c r="AI27" s="34"/>
      <c r="AJ27" s="34"/>
    </row>
    <row r="28" spans="1:36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96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0"/>
        <v>0</v>
      </c>
      <c r="O28" s="100">
        <v>0</v>
      </c>
      <c r="P28" s="100">
        <v>0</v>
      </c>
      <c r="Q28" s="100">
        <v>0</v>
      </c>
      <c r="R28" s="100">
        <f t="shared" si="8"/>
        <v>0</v>
      </c>
      <c r="S28" s="100">
        <v>0</v>
      </c>
      <c r="T28" s="100">
        <v>0</v>
      </c>
      <c r="U28" s="100">
        <v>0</v>
      </c>
      <c r="V28" s="99">
        <v>0</v>
      </c>
      <c r="W28" s="99">
        <v>0</v>
      </c>
      <c r="X28" s="99">
        <v>0</v>
      </c>
      <c r="Y28" s="100">
        <f t="shared" si="7"/>
        <v>0</v>
      </c>
      <c r="Z28" s="81">
        <v>0</v>
      </c>
      <c r="AA28" s="100">
        <v>0</v>
      </c>
      <c r="AB28" s="100">
        <f t="shared" si="2"/>
        <v>0</v>
      </c>
      <c r="AC28" s="100">
        <v>0</v>
      </c>
      <c r="AD28" s="100">
        <f t="shared" si="3"/>
        <v>0</v>
      </c>
      <c r="AE28" s="100">
        <v>0</v>
      </c>
      <c r="AF28" s="100">
        <f t="shared" si="4"/>
        <v>0</v>
      </c>
      <c r="AG28" s="34"/>
      <c r="AH28" s="34"/>
      <c r="AI28" s="34"/>
      <c r="AJ28" s="34"/>
    </row>
    <row r="29" spans="1:36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96">
        <v>30.45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0"/>
        <v>75</v>
      </c>
      <c r="O29" s="100">
        <v>5460.41</v>
      </c>
      <c r="P29" s="100">
        <v>5460.41</v>
      </c>
      <c r="Q29" s="100">
        <f t="shared" si="5"/>
        <v>100</v>
      </c>
      <c r="R29" s="100">
        <f t="shared" si="8"/>
        <v>5460.41</v>
      </c>
      <c r="S29" s="100">
        <f>R29/P29*100</f>
        <v>100</v>
      </c>
      <c r="T29" s="100">
        <v>0</v>
      </c>
      <c r="U29" s="100">
        <f t="shared" si="6"/>
        <v>0</v>
      </c>
      <c r="V29" s="99">
        <v>0</v>
      </c>
      <c r="W29" s="99">
        <v>0</v>
      </c>
      <c r="X29" s="99">
        <v>0</v>
      </c>
      <c r="Y29" s="100">
        <f t="shared" si="7"/>
        <v>0</v>
      </c>
      <c r="Z29" s="81">
        <v>0</v>
      </c>
      <c r="AA29" s="100">
        <v>0</v>
      </c>
      <c r="AB29" s="100">
        <f t="shared" si="2"/>
        <v>0</v>
      </c>
      <c r="AC29" s="100">
        <v>0</v>
      </c>
      <c r="AD29" s="100">
        <f t="shared" si="3"/>
        <v>0</v>
      </c>
      <c r="AE29" s="100">
        <v>0</v>
      </c>
      <c r="AF29" s="100">
        <f t="shared" si="4"/>
        <v>0</v>
      </c>
      <c r="AG29" s="34"/>
      <c r="AH29" s="34"/>
      <c r="AI29" s="34"/>
      <c r="AJ29" s="34"/>
    </row>
    <row r="30" spans="1:36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96">
        <v>30.45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8"/>
        <v>0</v>
      </c>
      <c r="S30" s="100">
        <v>0</v>
      </c>
      <c r="T30" s="100">
        <v>0</v>
      </c>
      <c r="U30" s="100">
        <v>0</v>
      </c>
      <c r="V30" s="99">
        <v>0</v>
      </c>
      <c r="W30" s="99">
        <v>0</v>
      </c>
      <c r="X30" s="99">
        <v>0</v>
      </c>
      <c r="Y30" s="100">
        <f t="shared" si="7"/>
        <v>0</v>
      </c>
      <c r="Z30" s="81">
        <v>0</v>
      </c>
      <c r="AA30" s="100">
        <v>0</v>
      </c>
      <c r="AB30" s="100">
        <f t="shared" si="2"/>
        <v>0</v>
      </c>
      <c r="AC30" s="100">
        <v>0</v>
      </c>
      <c r="AD30" s="100">
        <f t="shared" si="3"/>
        <v>0</v>
      </c>
      <c r="AE30" s="100">
        <v>0</v>
      </c>
      <c r="AF30" s="100">
        <f t="shared" si="4"/>
        <v>0</v>
      </c>
      <c r="AG30" s="34"/>
      <c r="AH30" s="34"/>
      <c r="AI30" s="34"/>
      <c r="AJ30" s="34"/>
    </row>
    <row r="31" spans="1:36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96">
        <v>30.45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8">K31/H31*100</f>
        <v>88.043478260869563</v>
      </c>
      <c r="O31" s="100">
        <v>84151.14</v>
      </c>
      <c r="P31" s="100">
        <v>84151.14</v>
      </c>
      <c r="Q31" s="100">
        <f t="shared" si="5"/>
        <v>100</v>
      </c>
      <c r="R31" s="100">
        <f t="shared" si="8"/>
        <v>84151.14</v>
      </c>
      <c r="S31" s="100">
        <f>R31/P31*100</f>
        <v>100</v>
      </c>
      <c r="T31" s="100">
        <v>0</v>
      </c>
      <c r="U31" s="100">
        <f t="shared" si="6"/>
        <v>0</v>
      </c>
      <c r="V31" s="99">
        <v>14</v>
      </c>
      <c r="W31" s="99">
        <v>17</v>
      </c>
      <c r="X31" s="99">
        <v>3</v>
      </c>
      <c r="Y31" s="100">
        <f t="shared" si="7"/>
        <v>15.217391304347828</v>
      </c>
      <c r="Z31" s="81">
        <v>19229.7</v>
      </c>
      <c r="AA31" s="100">
        <v>0</v>
      </c>
      <c r="AB31" s="100">
        <f t="shared" si="2"/>
        <v>0</v>
      </c>
      <c r="AC31" s="100">
        <v>0</v>
      </c>
      <c r="AD31" s="100">
        <f t="shared" si="3"/>
        <v>0</v>
      </c>
      <c r="AE31" s="100">
        <v>0</v>
      </c>
      <c r="AF31" s="100">
        <f t="shared" si="4"/>
        <v>0</v>
      </c>
      <c r="AG31" s="34"/>
      <c r="AH31" s="34"/>
      <c r="AI31" s="34"/>
      <c r="AJ31" s="34"/>
    </row>
    <row r="32" spans="1:36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96">
        <v>30.45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8"/>
        <v>45</v>
      </c>
      <c r="O32" s="100">
        <v>3061.7499999999995</v>
      </c>
      <c r="P32" s="100">
        <v>3061.7499999999995</v>
      </c>
      <c r="Q32" s="100">
        <f t="shared" si="5"/>
        <v>100</v>
      </c>
      <c r="R32" s="100">
        <f t="shared" si="8"/>
        <v>3061.7499999999995</v>
      </c>
      <c r="S32" s="100">
        <f t="shared" si="9"/>
        <v>100</v>
      </c>
      <c r="T32" s="100">
        <v>0</v>
      </c>
      <c r="U32" s="100">
        <f t="shared" si="6"/>
        <v>0</v>
      </c>
      <c r="V32" s="99">
        <v>0</v>
      </c>
      <c r="W32" s="99">
        <v>0</v>
      </c>
      <c r="X32" s="99">
        <v>0</v>
      </c>
      <c r="Y32" s="100">
        <f t="shared" si="7"/>
        <v>0</v>
      </c>
      <c r="Z32" s="81">
        <v>0</v>
      </c>
      <c r="AA32" s="100">
        <v>0</v>
      </c>
      <c r="AB32" s="100">
        <f t="shared" si="2"/>
        <v>0</v>
      </c>
      <c r="AC32" s="100">
        <v>0</v>
      </c>
      <c r="AD32" s="100">
        <f t="shared" si="3"/>
        <v>0</v>
      </c>
      <c r="AE32" s="100">
        <v>0</v>
      </c>
      <c r="AF32" s="100">
        <f t="shared" si="4"/>
        <v>0</v>
      </c>
      <c r="AG32" s="34"/>
      <c r="AH32" s="34"/>
      <c r="AI32" s="34"/>
      <c r="AJ32" s="34"/>
    </row>
    <row r="33" spans="1:36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96">
        <v>30.45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8"/>
        <v>50</v>
      </c>
      <c r="O33" s="100">
        <v>215.69</v>
      </c>
      <c r="P33" s="100">
        <v>215.69</v>
      </c>
      <c r="Q33" s="100">
        <f t="shared" si="5"/>
        <v>100</v>
      </c>
      <c r="R33" s="100">
        <f t="shared" si="8"/>
        <v>215.69</v>
      </c>
      <c r="S33" s="100">
        <f t="shared" si="9"/>
        <v>100</v>
      </c>
      <c r="T33" s="100">
        <v>0</v>
      </c>
      <c r="U33" s="100">
        <f t="shared" si="6"/>
        <v>0</v>
      </c>
      <c r="V33" s="99">
        <v>0</v>
      </c>
      <c r="W33" s="99">
        <v>0</v>
      </c>
      <c r="X33" s="99">
        <v>0</v>
      </c>
      <c r="Y33" s="100">
        <f t="shared" si="7"/>
        <v>0</v>
      </c>
      <c r="Z33" s="81">
        <v>0</v>
      </c>
      <c r="AA33" s="100">
        <v>0</v>
      </c>
      <c r="AB33" s="100">
        <f t="shared" si="2"/>
        <v>0</v>
      </c>
      <c r="AC33" s="100">
        <v>0</v>
      </c>
      <c r="AD33" s="100">
        <f t="shared" si="3"/>
        <v>0</v>
      </c>
      <c r="AE33" s="100">
        <v>0</v>
      </c>
      <c r="AF33" s="100">
        <f t="shared" si="4"/>
        <v>0</v>
      </c>
      <c r="AG33" s="34"/>
      <c r="AH33" s="34"/>
      <c r="AI33" s="34"/>
      <c r="AJ33" s="34"/>
    </row>
    <row r="34" spans="1:36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96">
        <v>30.45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8"/>
        <v>80.769230769230774</v>
      </c>
      <c r="O34" s="100">
        <v>17458.7</v>
      </c>
      <c r="P34" s="100">
        <v>17458.7</v>
      </c>
      <c r="Q34" s="100">
        <f t="shared" si="5"/>
        <v>100</v>
      </c>
      <c r="R34" s="100">
        <f t="shared" si="8"/>
        <v>17458.7</v>
      </c>
      <c r="S34" s="100">
        <f t="shared" si="9"/>
        <v>100</v>
      </c>
      <c r="T34" s="100">
        <v>0</v>
      </c>
      <c r="U34" s="100">
        <f t="shared" si="6"/>
        <v>0</v>
      </c>
      <c r="V34" s="99">
        <v>0</v>
      </c>
      <c r="W34" s="99">
        <v>0</v>
      </c>
      <c r="X34" s="99">
        <v>0</v>
      </c>
      <c r="Y34" s="100">
        <f t="shared" si="7"/>
        <v>0</v>
      </c>
      <c r="Z34" s="81">
        <v>0</v>
      </c>
      <c r="AA34" s="100">
        <v>0</v>
      </c>
      <c r="AB34" s="100">
        <f t="shared" si="2"/>
        <v>0</v>
      </c>
      <c r="AC34" s="100">
        <v>0</v>
      </c>
      <c r="AD34" s="100">
        <f t="shared" si="3"/>
        <v>0</v>
      </c>
      <c r="AE34" s="100">
        <v>0</v>
      </c>
      <c r="AF34" s="100">
        <f t="shared" si="4"/>
        <v>0</v>
      </c>
      <c r="AG34" s="34"/>
      <c r="AH34" s="34"/>
      <c r="AI34" s="34"/>
      <c r="AJ34" s="34"/>
    </row>
    <row r="35" spans="1:36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96">
        <v>30.45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8"/>
        <v>75.862068965517238</v>
      </c>
      <c r="O35" s="100">
        <v>31182.29</v>
      </c>
      <c r="P35" s="100">
        <v>31182.29</v>
      </c>
      <c r="Q35" s="100">
        <f t="shared" si="5"/>
        <v>100</v>
      </c>
      <c r="R35" s="100">
        <f t="shared" si="8"/>
        <v>31182.29</v>
      </c>
      <c r="S35" s="100">
        <f t="shared" si="9"/>
        <v>100</v>
      </c>
      <c r="T35" s="100">
        <v>0</v>
      </c>
      <c r="U35" s="100">
        <f t="shared" si="6"/>
        <v>0</v>
      </c>
      <c r="V35" s="99">
        <v>9</v>
      </c>
      <c r="W35" s="99">
        <v>9</v>
      </c>
      <c r="X35" s="99">
        <v>1</v>
      </c>
      <c r="Y35" s="100">
        <f t="shared" si="7"/>
        <v>15.517241379310345</v>
      </c>
      <c r="Z35" s="81">
        <v>8011.47</v>
      </c>
      <c r="AA35" s="100">
        <v>0</v>
      </c>
      <c r="AB35" s="100">
        <f t="shared" si="2"/>
        <v>0</v>
      </c>
      <c r="AC35" s="100">
        <v>0</v>
      </c>
      <c r="AD35" s="100">
        <f t="shared" si="3"/>
        <v>0</v>
      </c>
      <c r="AE35" s="100">
        <v>0</v>
      </c>
      <c r="AF35" s="100">
        <f t="shared" si="4"/>
        <v>0</v>
      </c>
      <c r="AG35" s="34"/>
      <c r="AH35" s="34"/>
      <c r="AI35" s="34"/>
      <c r="AJ35" s="34"/>
    </row>
    <row r="36" spans="1:36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96">
        <v>30.45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8"/>
        <v>63.636363636363633</v>
      </c>
      <c r="O36" s="100">
        <v>837.48</v>
      </c>
      <c r="P36" s="100">
        <v>837.48</v>
      </c>
      <c r="Q36" s="100">
        <f t="shared" si="5"/>
        <v>100</v>
      </c>
      <c r="R36" s="100">
        <f t="shared" si="8"/>
        <v>837.48</v>
      </c>
      <c r="S36" s="100">
        <f t="shared" si="9"/>
        <v>100</v>
      </c>
      <c r="T36" s="100">
        <v>0</v>
      </c>
      <c r="U36" s="100">
        <f t="shared" si="6"/>
        <v>0</v>
      </c>
      <c r="V36" s="99">
        <v>0</v>
      </c>
      <c r="W36" s="99">
        <v>0</v>
      </c>
      <c r="X36" s="99">
        <v>0</v>
      </c>
      <c r="Y36" s="100">
        <f t="shared" si="7"/>
        <v>0</v>
      </c>
      <c r="Z36" s="81">
        <v>0</v>
      </c>
      <c r="AA36" s="100">
        <v>0</v>
      </c>
      <c r="AB36" s="100">
        <f t="shared" si="2"/>
        <v>0</v>
      </c>
      <c r="AC36" s="100">
        <v>0</v>
      </c>
      <c r="AD36" s="100">
        <f t="shared" si="3"/>
        <v>0</v>
      </c>
      <c r="AE36" s="100">
        <v>0</v>
      </c>
      <c r="AF36" s="100">
        <f t="shared" si="4"/>
        <v>0</v>
      </c>
      <c r="AG36" s="34"/>
      <c r="AH36" s="34"/>
      <c r="AI36" s="34"/>
      <c r="AJ36" s="34"/>
    </row>
    <row r="37" spans="1:36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96">
        <v>30.45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8"/>
        <v>93.333333333333329</v>
      </c>
      <c r="O37" s="100">
        <v>8820.61</v>
      </c>
      <c r="P37" s="100">
        <v>8820.61</v>
      </c>
      <c r="Q37" s="100">
        <f t="shared" si="5"/>
        <v>100</v>
      </c>
      <c r="R37" s="100">
        <f t="shared" si="8"/>
        <v>8820.61</v>
      </c>
      <c r="S37" s="100">
        <f>R37/P37*100</f>
        <v>100</v>
      </c>
      <c r="T37" s="100">
        <v>0</v>
      </c>
      <c r="U37" s="100">
        <f t="shared" si="6"/>
        <v>0</v>
      </c>
      <c r="V37" s="99">
        <v>0</v>
      </c>
      <c r="W37" s="99">
        <v>0</v>
      </c>
      <c r="X37" s="99">
        <v>0</v>
      </c>
      <c r="Y37" s="100">
        <f t="shared" si="7"/>
        <v>0</v>
      </c>
      <c r="Z37" s="81">
        <v>0</v>
      </c>
      <c r="AA37" s="100">
        <v>0</v>
      </c>
      <c r="AB37" s="100">
        <f t="shared" si="2"/>
        <v>0</v>
      </c>
      <c r="AC37" s="100">
        <v>0</v>
      </c>
      <c r="AD37" s="100">
        <f t="shared" si="3"/>
        <v>0</v>
      </c>
      <c r="AE37" s="100">
        <v>0</v>
      </c>
      <c r="AF37" s="100">
        <f t="shared" si="4"/>
        <v>0</v>
      </c>
      <c r="AG37" s="34"/>
      <c r="AH37" s="34"/>
      <c r="AI37" s="34"/>
      <c r="AJ37" s="34"/>
    </row>
    <row r="38" spans="1:36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96">
        <v>30.45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8"/>
        <v>44.827586206896555</v>
      </c>
      <c r="O38" s="100">
        <v>17539.870000000003</v>
      </c>
      <c r="P38" s="100">
        <v>17539.870000000003</v>
      </c>
      <c r="Q38" s="100">
        <f t="shared" si="5"/>
        <v>100</v>
      </c>
      <c r="R38" s="100">
        <f t="shared" si="8"/>
        <v>17539.870000000003</v>
      </c>
      <c r="S38" s="100">
        <f t="shared" si="9"/>
        <v>100</v>
      </c>
      <c r="T38" s="100">
        <v>0</v>
      </c>
      <c r="U38" s="100">
        <f t="shared" si="6"/>
        <v>0</v>
      </c>
      <c r="V38" s="99">
        <v>0</v>
      </c>
      <c r="W38" s="99">
        <v>0</v>
      </c>
      <c r="X38" s="99">
        <v>0</v>
      </c>
      <c r="Y38" s="100">
        <f t="shared" si="7"/>
        <v>0</v>
      </c>
      <c r="Z38" s="81">
        <v>0</v>
      </c>
      <c r="AA38" s="100">
        <v>0</v>
      </c>
      <c r="AB38" s="100">
        <f t="shared" si="2"/>
        <v>0</v>
      </c>
      <c r="AC38" s="100">
        <v>0</v>
      </c>
      <c r="AD38" s="100">
        <f t="shared" si="3"/>
        <v>0</v>
      </c>
      <c r="AE38" s="100">
        <v>0</v>
      </c>
      <c r="AF38" s="100">
        <f t="shared" si="4"/>
        <v>0</v>
      </c>
      <c r="AG38" s="34"/>
      <c r="AH38" s="34"/>
      <c r="AI38" s="34"/>
      <c r="AJ38" s="34"/>
    </row>
    <row r="39" spans="1:36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96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8"/>
        <v>0</v>
      </c>
      <c r="O39" s="100">
        <v>0</v>
      </c>
      <c r="P39" s="100">
        <v>0</v>
      </c>
      <c r="Q39" s="100">
        <v>0</v>
      </c>
      <c r="R39" s="100">
        <f t="shared" si="8"/>
        <v>0</v>
      </c>
      <c r="S39" s="100">
        <v>0</v>
      </c>
      <c r="T39" s="100">
        <v>0</v>
      </c>
      <c r="U39" s="100">
        <v>0</v>
      </c>
      <c r="V39" s="99">
        <v>0</v>
      </c>
      <c r="W39" s="99">
        <v>0</v>
      </c>
      <c r="X39" s="99">
        <v>0</v>
      </c>
      <c r="Y39" s="100">
        <f t="shared" si="7"/>
        <v>0</v>
      </c>
      <c r="Z39" s="81">
        <v>0</v>
      </c>
      <c r="AA39" s="100">
        <v>0</v>
      </c>
      <c r="AB39" s="100">
        <f t="shared" si="2"/>
        <v>0</v>
      </c>
      <c r="AC39" s="100">
        <v>0</v>
      </c>
      <c r="AD39" s="100">
        <f t="shared" si="3"/>
        <v>0</v>
      </c>
      <c r="AE39" s="100">
        <v>0</v>
      </c>
      <c r="AF39" s="100">
        <f t="shared" si="4"/>
        <v>0</v>
      </c>
      <c r="AG39" s="34"/>
      <c r="AH39" s="34"/>
      <c r="AI39" s="34"/>
      <c r="AJ39" s="34"/>
    </row>
    <row r="40" spans="1:36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96">
        <v>30.45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8"/>
        <v>9.0909090909090917</v>
      </c>
      <c r="O40" s="100">
        <v>81.2</v>
      </c>
      <c r="P40" s="100">
        <v>81.2</v>
      </c>
      <c r="Q40" s="100">
        <f t="shared" si="5"/>
        <v>100</v>
      </c>
      <c r="R40" s="100">
        <f t="shared" si="8"/>
        <v>81.2</v>
      </c>
      <c r="S40" s="100">
        <f t="shared" si="9"/>
        <v>100</v>
      </c>
      <c r="T40" s="100">
        <v>0</v>
      </c>
      <c r="U40" s="100">
        <f t="shared" si="6"/>
        <v>0</v>
      </c>
      <c r="V40" s="99">
        <v>0</v>
      </c>
      <c r="W40" s="99">
        <v>0</v>
      </c>
      <c r="X40" s="99">
        <v>0</v>
      </c>
      <c r="Y40" s="100">
        <f t="shared" si="7"/>
        <v>0</v>
      </c>
      <c r="Z40" s="81">
        <v>0</v>
      </c>
      <c r="AA40" s="100">
        <v>0</v>
      </c>
      <c r="AB40" s="100">
        <f t="shared" si="2"/>
        <v>0</v>
      </c>
      <c r="AC40" s="100">
        <v>0</v>
      </c>
      <c r="AD40" s="100">
        <f t="shared" si="3"/>
        <v>0</v>
      </c>
      <c r="AE40" s="100">
        <v>0</v>
      </c>
      <c r="AF40" s="100">
        <f t="shared" si="4"/>
        <v>0</v>
      </c>
      <c r="AG40" s="34"/>
      <c r="AH40" s="34"/>
      <c r="AI40" s="34"/>
      <c r="AJ40" s="34"/>
    </row>
    <row r="41" spans="1:36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96">
        <v>30.45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8"/>
        <v>0</v>
      </c>
      <c r="O41" s="100">
        <v>0</v>
      </c>
      <c r="P41" s="100">
        <v>0</v>
      </c>
      <c r="Q41" s="100">
        <v>0</v>
      </c>
      <c r="R41" s="100">
        <f t="shared" si="8"/>
        <v>0</v>
      </c>
      <c r="S41" s="100">
        <v>0</v>
      </c>
      <c r="T41" s="100">
        <v>0</v>
      </c>
      <c r="U41" s="100">
        <v>0</v>
      </c>
      <c r="V41" s="99">
        <v>1</v>
      </c>
      <c r="W41" s="99">
        <v>1</v>
      </c>
      <c r="X41" s="99">
        <v>1</v>
      </c>
      <c r="Y41" s="100">
        <f t="shared" si="7"/>
        <v>50</v>
      </c>
      <c r="Z41" s="81">
        <v>570.94000000000005</v>
      </c>
      <c r="AA41" s="100">
        <v>0</v>
      </c>
      <c r="AB41" s="100">
        <f t="shared" si="2"/>
        <v>0</v>
      </c>
      <c r="AC41" s="100">
        <v>0</v>
      </c>
      <c r="AD41" s="100">
        <f t="shared" si="3"/>
        <v>0</v>
      </c>
      <c r="AE41" s="100">
        <v>0</v>
      </c>
      <c r="AF41" s="100">
        <f t="shared" si="4"/>
        <v>0</v>
      </c>
      <c r="AG41" s="34"/>
      <c r="AH41" s="34"/>
      <c r="AI41" s="34"/>
      <c r="AJ41" s="34"/>
    </row>
    <row r="42" spans="1:36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96">
        <v>30.45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8"/>
        <v>69.811320754716974</v>
      </c>
      <c r="O42" s="100">
        <v>51486.1</v>
      </c>
      <c r="P42" s="100">
        <v>51486.1</v>
      </c>
      <c r="Q42" s="100">
        <f t="shared" si="5"/>
        <v>100</v>
      </c>
      <c r="R42" s="100">
        <f t="shared" si="8"/>
        <v>34172.07</v>
      </c>
      <c r="S42" s="100">
        <f t="shared" ref="S42:S43" si="19">R42/P42*100</f>
        <v>66.371447827666103</v>
      </c>
      <c r="T42" s="100">
        <v>17314.03</v>
      </c>
      <c r="U42" s="100">
        <f t="shared" si="6"/>
        <v>33.62855217233389</v>
      </c>
      <c r="V42" s="99">
        <v>19</v>
      </c>
      <c r="W42" s="99">
        <v>18</v>
      </c>
      <c r="X42" s="99">
        <v>4</v>
      </c>
      <c r="Y42" s="100">
        <f t="shared" si="7"/>
        <v>35.849056603773583</v>
      </c>
      <c r="Z42" s="81">
        <v>18771.16</v>
      </c>
      <c r="AA42" s="100">
        <f t="shared" ref="AA42:AA43" si="20">Z42</f>
        <v>18771.16</v>
      </c>
      <c r="AB42" s="100">
        <f t="shared" si="2"/>
        <v>100</v>
      </c>
      <c r="AC42" s="100">
        <f>AA42</f>
        <v>18771.16</v>
      </c>
      <c r="AD42" s="100">
        <f t="shared" si="3"/>
        <v>100</v>
      </c>
      <c r="AE42" s="100">
        <f t="shared" ref="AE42:AE43" si="21">AA42-AC42</f>
        <v>0</v>
      </c>
      <c r="AF42" s="100">
        <f t="shared" si="4"/>
        <v>0</v>
      </c>
      <c r="AG42" s="34"/>
      <c r="AH42" s="34"/>
      <c r="AI42" s="34"/>
      <c r="AJ42" s="34"/>
    </row>
    <row r="43" spans="1:36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96">
        <v>30.45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8"/>
        <v>78.571428571428569</v>
      </c>
      <c r="O43" s="100">
        <v>16141.45</v>
      </c>
      <c r="P43" s="100">
        <v>16141.45</v>
      </c>
      <c r="Q43" s="100">
        <f t="shared" si="5"/>
        <v>100</v>
      </c>
      <c r="R43" s="100">
        <f t="shared" si="8"/>
        <v>16141.45</v>
      </c>
      <c r="S43" s="100">
        <f t="shared" si="19"/>
        <v>100</v>
      </c>
      <c r="T43" s="100">
        <v>0</v>
      </c>
      <c r="U43" s="100">
        <f t="shared" si="6"/>
        <v>0</v>
      </c>
      <c r="V43" s="99">
        <v>4</v>
      </c>
      <c r="W43" s="99">
        <v>4</v>
      </c>
      <c r="X43" s="99">
        <v>3</v>
      </c>
      <c r="Y43" s="100">
        <f t="shared" si="7"/>
        <v>14.285714285714285</v>
      </c>
      <c r="Z43" s="81">
        <v>1587.67</v>
      </c>
      <c r="AA43" s="100">
        <f t="shared" si="20"/>
        <v>1587.67</v>
      </c>
      <c r="AB43" s="100">
        <f t="shared" si="2"/>
        <v>100</v>
      </c>
      <c r="AC43" s="100">
        <v>0</v>
      </c>
      <c r="AD43" s="100">
        <f t="shared" si="3"/>
        <v>0</v>
      </c>
      <c r="AE43" s="100">
        <f t="shared" si="21"/>
        <v>1587.67</v>
      </c>
      <c r="AF43" s="100">
        <f t="shared" si="4"/>
        <v>100</v>
      </c>
      <c r="AG43" s="34"/>
      <c r="AH43" s="34"/>
      <c r="AI43" s="34"/>
      <c r="AJ43" s="34"/>
    </row>
    <row r="44" spans="1:36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96">
        <v>30.45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8"/>
        <v>0</v>
      </c>
      <c r="O44" s="100">
        <v>0</v>
      </c>
      <c r="P44" s="100">
        <v>0</v>
      </c>
      <c r="Q44" s="100">
        <v>0</v>
      </c>
      <c r="R44" s="100">
        <f t="shared" si="8"/>
        <v>0</v>
      </c>
      <c r="S44" s="100">
        <v>0</v>
      </c>
      <c r="T44" s="100">
        <v>0</v>
      </c>
      <c r="U44" s="100">
        <v>0</v>
      </c>
      <c r="V44" s="99">
        <v>0</v>
      </c>
      <c r="W44" s="99">
        <v>0</v>
      </c>
      <c r="X44" s="99">
        <v>0</v>
      </c>
      <c r="Y44" s="100">
        <f t="shared" si="7"/>
        <v>0</v>
      </c>
      <c r="Z44" s="81">
        <v>0</v>
      </c>
      <c r="AA44" s="100">
        <v>0</v>
      </c>
      <c r="AB44" s="100">
        <f t="shared" si="2"/>
        <v>0</v>
      </c>
      <c r="AC44" s="100">
        <v>0</v>
      </c>
      <c r="AD44" s="100">
        <f t="shared" si="3"/>
        <v>0</v>
      </c>
      <c r="AE44" s="100">
        <v>0</v>
      </c>
      <c r="AF44" s="100">
        <f t="shared" si="4"/>
        <v>0</v>
      </c>
      <c r="AG44" s="34"/>
      <c r="AH44" s="34"/>
      <c r="AI44" s="34"/>
      <c r="AJ44" s="34"/>
    </row>
    <row r="45" spans="1:36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96">
        <v>30.45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8"/>
        <v>71.428571428571431</v>
      </c>
      <c r="O45" s="100">
        <v>18630.71</v>
      </c>
      <c r="P45" s="100">
        <v>18630.71</v>
      </c>
      <c r="Q45" s="100">
        <f t="shared" si="5"/>
        <v>100</v>
      </c>
      <c r="R45" s="100">
        <f t="shared" si="8"/>
        <v>18630.71</v>
      </c>
      <c r="S45" s="100">
        <f>R45/P45*100</f>
        <v>100</v>
      </c>
      <c r="T45" s="100">
        <v>0</v>
      </c>
      <c r="U45" s="100">
        <f t="shared" si="6"/>
        <v>0</v>
      </c>
      <c r="V45" s="99">
        <v>8</v>
      </c>
      <c r="W45" s="99">
        <v>8</v>
      </c>
      <c r="X45" s="99">
        <v>8</v>
      </c>
      <c r="Y45" s="100">
        <f>IF(H45=0,0,V45/H45)*100</f>
        <v>38.095238095238095</v>
      </c>
      <c r="Z45" s="81">
        <v>9510.4500000000007</v>
      </c>
      <c r="AA45" s="100">
        <f>Z45</f>
        <v>9510.4500000000007</v>
      </c>
      <c r="AB45" s="100">
        <f t="shared" si="2"/>
        <v>100</v>
      </c>
      <c r="AC45" s="100">
        <f>AA45</f>
        <v>9510.4500000000007</v>
      </c>
      <c r="AD45" s="100">
        <f t="shared" si="3"/>
        <v>100</v>
      </c>
      <c r="AE45" s="100">
        <f>AA45-AC45</f>
        <v>0</v>
      </c>
      <c r="AF45" s="100">
        <f t="shared" si="4"/>
        <v>0</v>
      </c>
      <c r="AG45" s="34"/>
      <c r="AH45" s="34"/>
      <c r="AI45" s="34"/>
      <c r="AJ45" s="34"/>
    </row>
    <row r="46" spans="1:36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96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8"/>
        <v>0</v>
      </c>
      <c r="O46" s="100">
        <v>0</v>
      </c>
      <c r="P46" s="100">
        <v>0</v>
      </c>
      <c r="Q46" s="100">
        <v>0</v>
      </c>
      <c r="R46" s="100">
        <f t="shared" si="8"/>
        <v>0</v>
      </c>
      <c r="S46" s="100">
        <v>0</v>
      </c>
      <c r="T46" s="100">
        <v>0</v>
      </c>
      <c r="U46" s="100">
        <v>0</v>
      </c>
      <c r="V46" s="99">
        <v>1</v>
      </c>
      <c r="W46" s="99">
        <v>1</v>
      </c>
      <c r="X46" s="99">
        <v>1</v>
      </c>
      <c r="Y46" s="100">
        <f>IF(H46=0,0,V46/H46)*100</f>
        <v>100</v>
      </c>
      <c r="Z46" s="81">
        <v>121.8</v>
      </c>
      <c r="AA46" s="100">
        <v>0</v>
      </c>
      <c r="AB46" s="100">
        <f t="shared" si="2"/>
        <v>0</v>
      </c>
      <c r="AC46" s="100">
        <v>0</v>
      </c>
      <c r="AD46" s="100">
        <f t="shared" si="3"/>
        <v>0</v>
      </c>
      <c r="AE46" s="100">
        <v>0</v>
      </c>
      <c r="AF46" s="100">
        <f t="shared" si="4"/>
        <v>0</v>
      </c>
      <c r="AG46" s="34"/>
      <c r="AH46" s="34"/>
      <c r="AI46" s="34"/>
      <c r="AJ46" s="34"/>
    </row>
    <row r="47" spans="1:36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96">
        <v>30.45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8"/>
        <v>72.972972972972968</v>
      </c>
      <c r="O47" s="100">
        <v>29395.079999999998</v>
      </c>
      <c r="P47" s="100">
        <v>29395.079999999998</v>
      </c>
      <c r="Q47" s="100">
        <f t="shared" si="5"/>
        <v>100</v>
      </c>
      <c r="R47" s="100">
        <f t="shared" si="8"/>
        <v>29395.079999999998</v>
      </c>
      <c r="S47" s="100">
        <f t="shared" ref="S47:S48" si="22">R47/P47*100</f>
        <v>100</v>
      </c>
      <c r="T47" s="100">
        <v>0</v>
      </c>
      <c r="U47" s="100">
        <f t="shared" si="6"/>
        <v>0</v>
      </c>
      <c r="V47" s="99">
        <v>6</v>
      </c>
      <c r="W47" s="99">
        <v>6</v>
      </c>
      <c r="X47" s="99">
        <v>5</v>
      </c>
      <c r="Y47" s="100">
        <f t="shared" si="7"/>
        <v>16.216216216216218</v>
      </c>
      <c r="Z47" s="81">
        <v>2766.88</v>
      </c>
      <c r="AA47" s="100">
        <v>0</v>
      </c>
      <c r="AB47" s="100">
        <f t="shared" si="2"/>
        <v>0</v>
      </c>
      <c r="AC47" s="100">
        <v>0</v>
      </c>
      <c r="AD47" s="100">
        <f t="shared" si="3"/>
        <v>0</v>
      </c>
      <c r="AE47" s="100">
        <v>0</v>
      </c>
      <c r="AF47" s="100">
        <f t="shared" si="4"/>
        <v>0</v>
      </c>
      <c r="AG47" s="34"/>
      <c r="AH47" s="34"/>
      <c r="AI47" s="34"/>
      <c r="AJ47" s="34"/>
    </row>
    <row r="48" spans="1:36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96">
        <v>30.45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8"/>
        <v>50</v>
      </c>
      <c r="O48" s="100">
        <v>13283.6</v>
      </c>
      <c r="P48" s="100">
        <v>13283.6</v>
      </c>
      <c r="Q48" s="100">
        <f t="shared" si="5"/>
        <v>100</v>
      </c>
      <c r="R48" s="100">
        <f t="shared" si="8"/>
        <v>13283.6</v>
      </c>
      <c r="S48" s="100">
        <f t="shared" si="22"/>
        <v>100</v>
      </c>
      <c r="T48" s="100">
        <v>0</v>
      </c>
      <c r="U48" s="100">
        <f t="shared" si="6"/>
        <v>0</v>
      </c>
      <c r="V48" s="99">
        <v>0</v>
      </c>
      <c r="W48" s="99">
        <v>0</v>
      </c>
      <c r="X48" s="99">
        <v>0</v>
      </c>
      <c r="Y48" s="100">
        <f t="shared" si="7"/>
        <v>0</v>
      </c>
      <c r="Z48" s="81">
        <v>0</v>
      </c>
      <c r="AA48" s="100">
        <v>0</v>
      </c>
      <c r="AB48" s="100">
        <f t="shared" si="2"/>
        <v>0</v>
      </c>
      <c r="AC48" s="100">
        <v>0</v>
      </c>
      <c r="AD48" s="100">
        <f t="shared" si="3"/>
        <v>0</v>
      </c>
      <c r="AE48" s="100">
        <v>0</v>
      </c>
      <c r="AF48" s="100">
        <f t="shared" si="4"/>
        <v>0</v>
      </c>
      <c r="AG48" s="34"/>
      <c r="AH48" s="34"/>
      <c r="AI48" s="34"/>
      <c r="AJ48" s="34"/>
    </row>
    <row r="49" spans="1:36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96">
        <v>30.45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8"/>
        <v>0</v>
      </c>
      <c r="O49" s="100">
        <v>0</v>
      </c>
      <c r="P49" s="100">
        <v>0</v>
      </c>
      <c r="Q49" s="100">
        <v>0</v>
      </c>
      <c r="R49" s="100">
        <f t="shared" si="8"/>
        <v>0</v>
      </c>
      <c r="S49" s="100">
        <v>0</v>
      </c>
      <c r="T49" s="100">
        <v>0</v>
      </c>
      <c r="U49" s="100">
        <v>0</v>
      </c>
      <c r="V49" s="99">
        <v>0</v>
      </c>
      <c r="W49" s="99">
        <v>0</v>
      </c>
      <c r="X49" s="99">
        <v>0</v>
      </c>
      <c r="Y49" s="100">
        <f t="shared" si="7"/>
        <v>0</v>
      </c>
      <c r="Z49" s="81">
        <v>0</v>
      </c>
      <c r="AA49" s="100">
        <v>0</v>
      </c>
      <c r="AB49" s="100">
        <f t="shared" si="2"/>
        <v>0</v>
      </c>
      <c r="AC49" s="100">
        <v>0</v>
      </c>
      <c r="AD49" s="100">
        <f t="shared" si="3"/>
        <v>0</v>
      </c>
      <c r="AE49" s="100">
        <v>0</v>
      </c>
      <c r="AF49" s="100">
        <f t="shared" si="4"/>
        <v>0</v>
      </c>
      <c r="AG49" s="34"/>
      <c r="AH49" s="34"/>
      <c r="AI49" s="34"/>
      <c r="AJ49" s="34"/>
    </row>
    <row r="50" spans="1:36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96">
        <v>30.45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8"/>
        <v>93.333333333333329</v>
      </c>
      <c r="O50" s="100">
        <v>28019.85</v>
      </c>
      <c r="P50" s="100">
        <v>28019.85</v>
      </c>
      <c r="Q50" s="100">
        <f t="shared" si="5"/>
        <v>100</v>
      </c>
      <c r="R50" s="100">
        <f t="shared" si="8"/>
        <v>28019.85</v>
      </c>
      <c r="S50" s="100">
        <f t="shared" ref="S50:S59" si="23">R50/P50*100</f>
        <v>100</v>
      </c>
      <c r="T50" s="100">
        <v>0</v>
      </c>
      <c r="U50" s="100">
        <f t="shared" si="6"/>
        <v>0</v>
      </c>
      <c r="V50" s="99">
        <v>3</v>
      </c>
      <c r="W50" s="99">
        <v>3</v>
      </c>
      <c r="X50" s="99">
        <v>0</v>
      </c>
      <c r="Y50" s="100">
        <f t="shared" si="7"/>
        <v>6.666666666666667</v>
      </c>
      <c r="Z50" s="81">
        <v>4948.57</v>
      </c>
      <c r="AA50" s="100">
        <f t="shared" ref="AA50:AA53" si="24">Z50</f>
        <v>4948.57</v>
      </c>
      <c r="AB50" s="100">
        <f t="shared" si="2"/>
        <v>100</v>
      </c>
      <c r="AC50" s="100">
        <v>0</v>
      </c>
      <c r="AD50" s="100">
        <f t="shared" si="3"/>
        <v>0</v>
      </c>
      <c r="AE50" s="100">
        <f t="shared" ref="AE50:AE53" si="25">AA50-AC50</f>
        <v>4948.57</v>
      </c>
      <c r="AF50" s="100">
        <f t="shared" si="4"/>
        <v>100</v>
      </c>
      <c r="AG50" s="34"/>
      <c r="AH50" s="34"/>
      <c r="AI50" s="34"/>
      <c r="AJ50" s="34"/>
    </row>
    <row r="51" spans="1:36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96">
        <v>30.45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8"/>
        <v>74.285714285714292</v>
      </c>
      <c r="O51" s="100">
        <v>24374.81</v>
      </c>
      <c r="P51" s="100">
        <v>24374.81</v>
      </c>
      <c r="Q51" s="100">
        <f t="shared" si="5"/>
        <v>100</v>
      </c>
      <c r="R51" s="100">
        <f t="shared" si="8"/>
        <v>24374.81</v>
      </c>
      <c r="S51" s="100">
        <f t="shared" si="23"/>
        <v>100</v>
      </c>
      <c r="T51" s="100">
        <v>0</v>
      </c>
      <c r="U51" s="100">
        <f t="shared" si="6"/>
        <v>0</v>
      </c>
      <c r="V51" s="99">
        <v>5</v>
      </c>
      <c r="W51" s="99">
        <v>6</v>
      </c>
      <c r="X51" s="99">
        <v>3</v>
      </c>
      <c r="Y51" s="100">
        <f t="shared" si="7"/>
        <v>14.285714285714285</v>
      </c>
      <c r="Z51" s="81">
        <v>1853.19</v>
      </c>
      <c r="AA51" s="100">
        <f t="shared" si="24"/>
        <v>1853.19</v>
      </c>
      <c r="AB51" s="100">
        <f t="shared" si="2"/>
        <v>100</v>
      </c>
      <c r="AC51" s="100">
        <f t="shared" ref="AC51:AC53" si="26">AA51</f>
        <v>1853.19</v>
      </c>
      <c r="AD51" s="100">
        <f t="shared" si="3"/>
        <v>100</v>
      </c>
      <c r="AE51" s="100">
        <f t="shared" si="25"/>
        <v>0</v>
      </c>
      <c r="AF51" s="100">
        <f t="shared" si="4"/>
        <v>0</v>
      </c>
      <c r="AG51" s="34"/>
      <c r="AH51" s="34"/>
      <c r="AI51" s="34"/>
      <c r="AJ51" s="34"/>
    </row>
    <row r="52" spans="1:36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96">
        <v>30.45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8"/>
        <v>80.952380952380949</v>
      </c>
      <c r="O52" s="100">
        <v>15413.759999999998</v>
      </c>
      <c r="P52" s="100">
        <v>15413.759999999998</v>
      </c>
      <c r="Q52" s="100">
        <f t="shared" si="5"/>
        <v>100</v>
      </c>
      <c r="R52" s="100">
        <f t="shared" si="8"/>
        <v>15413.759999999998</v>
      </c>
      <c r="S52" s="100">
        <f t="shared" si="23"/>
        <v>100</v>
      </c>
      <c r="T52" s="100">
        <v>0</v>
      </c>
      <c r="U52" s="100">
        <f t="shared" si="6"/>
        <v>0</v>
      </c>
      <c r="V52" s="99">
        <v>2</v>
      </c>
      <c r="W52" s="99">
        <v>2</v>
      </c>
      <c r="X52" s="99">
        <v>0</v>
      </c>
      <c r="Y52" s="100">
        <f t="shared" si="7"/>
        <v>9.5238095238095237</v>
      </c>
      <c r="Z52" s="81">
        <v>1649.35</v>
      </c>
      <c r="AA52" s="100">
        <f t="shared" si="24"/>
        <v>1649.35</v>
      </c>
      <c r="AB52" s="100">
        <f t="shared" si="2"/>
        <v>100</v>
      </c>
      <c r="AC52" s="100">
        <f t="shared" si="26"/>
        <v>1649.35</v>
      </c>
      <c r="AD52" s="100">
        <f t="shared" si="3"/>
        <v>100</v>
      </c>
      <c r="AE52" s="100">
        <f t="shared" si="25"/>
        <v>0</v>
      </c>
      <c r="AF52" s="100">
        <f t="shared" si="4"/>
        <v>0</v>
      </c>
      <c r="AG52" s="34"/>
      <c r="AH52" s="34"/>
      <c r="AI52" s="34"/>
      <c r="AJ52" s="34"/>
    </row>
    <row r="53" spans="1:36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>
        <v>101</v>
      </c>
      <c r="G53" s="96">
        <v>30.45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8"/>
        <v>74.468085106382972</v>
      </c>
      <c r="O53" s="100">
        <v>42972.38</v>
      </c>
      <c r="P53" s="100">
        <v>42972.38</v>
      </c>
      <c r="Q53" s="100">
        <f t="shared" si="5"/>
        <v>100</v>
      </c>
      <c r="R53" s="100">
        <f t="shared" si="8"/>
        <v>42972.38</v>
      </c>
      <c r="S53" s="100">
        <f t="shared" si="23"/>
        <v>100</v>
      </c>
      <c r="T53" s="100">
        <v>0</v>
      </c>
      <c r="U53" s="100">
        <f t="shared" si="6"/>
        <v>0</v>
      </c>
      <c r="V53" s="99">
        <v>6</v>
      </c>
      <c r="W53" s="99">
        <v>9</v>
      </c>
      <c r="X53" s="99">
        <v>0</v>
      </c>
      <c r="Y53" s="100">
        <f t="shared" si="7"/>
        <v>12.76595744680851</v>
      </c>
      <c r="Z53" s="81">
        <v>20196.759999999998</v>
      </c>
      <c r="AA53" s="100">
        <f t="shared" si="24"/>
        <v>20196.759999999998</v>
      </c>
      <c r="AB53" s="100">
        <f t="shared" si="2"/>
        <v>100</v>
      </c>
      <c r="AC53" s="100">
        <f t="shared" si="26"/>
        <v>20196.759999999998</v>
      </c>
      <c r="AD53" s="100">
        <f t="shared" si="3"/>
        <v>100</v>
      </c>
      <c r="AE53" s="100">
        <f t="shared" si="25"/>
        <v>0</v>
      </c>
      <c r="AF53" s="100">
        <f t="shared" si="4"/>
        <v>0</v>
      </c>
      <c r="AG53" s="34"/>
      <c r="AH53" s="34"/>
      <c r="AI53" s="34"/>
      <c r="AJ53" s="34"/>
    </row>
    <row r="54" spans="1:36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169</v>
      </c>
      <c r="G54" s="96">
        <v>30.45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8"/>
        <v>87.5</v>
      </c>
      <c r="O54" s="100">
        <v>11942.29</v>
      </c>
      <c r="P54" s="100">
        <v>11942.29</v>
      </c>
      <c r="Q54" s="100">
        <f t="shared" si="5"/>
        <v>100</v>
      </c>
      <c r="R54" s="100">
        <f t="shared" si="8"/>
        <v>11942.29</v>
      </c>
      <c r="S54" s="100">
        <f t="shared" si="23"/>
        <v>100</v>
      </c>
      <c r="T54" s="100">
        <v>0</v>
      </c>
      <c r="U54" s="100">
        <f t="shared" si="6"/>
        <v>0</v>
      </c>
      <c r="V54" s="99">
        <v>3</v>
      </c>
      <c r="W54" s="99">
        <v>3</v>
      </c>
      <c r="X54" s="99">
        <v>0</v>
      </c>
      <c r="Y54" s="100">
        <f t="shared" si="7"/>
        <v>18.75</v>
      </c>
      <c r="Z54" s="81">
        <v>1942.71</v>
      </c>
      <c r="AA54" s="100">
        <v>0</v>
      </c>
      <c r="AB54" s="100">
        <f t="shared" si="2"/>
        <v>0</v>
      </c>
      <c r="AC54" s="100">
        <v>0</v>
      </c>
      <c r="AD54" s="100">
        <f t="shared" si="3"/>
        <v>0</v>
      </c>
      <c r="AE54" s="100">
        <v>0</v>
      </c>
      <c r="AF54" s="100">
        <f t="shared" si="4"/>
        <v>0</v>
      </c>
      <c r="AG54" s="34"/>
      <c r="AH54" s="34"/>
      <c r="AI54" s="34"/>
      <c r="AJ54" s="34"/>
    </row>
    <row r="55" spans="1:36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96">
        <v>30.45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8"/>
        <v>50</v>
      </c>
      <c r="O55" s="100">
        <v>2319.79</v>
      </c>
      <c r="P55" s="100">
        <v>2319.79</v>
      </c>
      <c r="Q55" s="100">
        <f t="shared" si="5"/>
        <v>100</v>
      </c>
      <c r="R55" s="100">
        <f t="shared" si="8"/>
        <v>2319.79</v>
      </c>
      <c r="S55" s="100">
        <f t="shared" si="23"/>
        <v>100</v>
      </c>
      <c r="T55" s="100">
        <v>0</v>
      </c>
      <c r="U55" s="100">
        <f t="shared" si="6"/>
        <v>0</v>
      </c>
      <c r="V55" s="99">
        <v>0</v>
      </c>
      <c r="W55" s="99">
        <v>0</v>
      </c>
      <c r="X55" s="99">
        <v>0</v>
      </c>
      <c r="Y55" s="100">
        <f t="shared" si="7"/>
        <v>0</v>
      </c>
      <c r="Z55" s="81">
        <v>0</v>
      </c>
      <c r="AA55" s="100">
        <v>0</v>
      </c>
      <c r="AB55" s="100">
        <f t="shared" si="2"/>
        <v>0</v>
      </c>
      <c r="AC55" s="100">
        <v>0</v>
      </c>
      <c r="AD55" s="100">
        <f t="shared" si="3"/>
        <v>0</v>
      </c>
      <c r="AE55" s="100">
        <v>0</v>
      </c>
      <c r="AF55" s="100">
        <f t="shared" si="4"/>
        <v>0</v>
      </c>
      <c r="AG55" s="34"/>
      <c r="AH55" s="34"/>
      <c r="AI55" s="34"/>
      <c r="AJ55" s="34"/>
    </row>
    <row r="56" spans="1:36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96">
        <v>30.45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8"/>
        <v>69.642857142857139</v>
      </c>
      <c r="O56" s="100">
        <v>33646.5</v>
      </c>
      <c r="P56" s="100">
        <v>33646.5</v>
      </c>
      <c r="Q56" s="100">
        <f t="shared" si="5"/>
        <v>100</v>
      </c>
      <c r="R56" s="100">
        <f t="shared" si="8"/>
        <v>33646.5</v>
      </c>
      <c r="S56" s="100">
        <f t="shared" si="23"/>
        <v>100</v>
      </c>
      <c r="T56" s="100">
        <v>0</v>
      </c>
      <c r="U56" s="100">
        <f t="shared" si="6"/>
        <v>0</v>
      </c>
      <c r="V56" s="99">
        <v>2</v>
      </c>
      <c r="W56" s="99">
        <v>2</v>
      </c>
      <c r="X56" s="99">
        <v>0</v>
      </c>
      <c r="Y56" s="100">
        <f t="shared" si="7"/>
        <v>3.5714285714285712</v>
      </c>
      <c r="Z56" s="81">
        <v>576.11</v>
      </c>
      <c r="AA56" s="100">
        <v>0</v>
      </c>
      <c r="AB56" s="100">
        <f t="shared" si="2"/>
        <v>0</v>
      </c>
      <c r="AC56" s="100">
        <v>0</v>
      </c>
      <c r="AD56" s="100">
        <f t="shared" si="3"/>
        <v>0</v>
      </c>
      <c r="AE56" s="100">
        <v>0</v>
      </c>
      <c r="AF56" s="100">
        <f t="shared" si="4"/>
        <v>0</v>
      </c>
      <c r="AG56" s="34"/>
      <c r="AH56" s="34"/>
      <c r="AI56" s="34"/>
      <c r="AJ56" s="34"/>
    </row>
    <row r="57" spans="1:36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96">
        <v>30.45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8"/>
        <v>94.117647058823522</v>
      </c>
      <c r="O57" s="100">
        <v>5389.26</v>
      </c>
      <c r="P57" s="100">
        <v>5389.26</v>
      </c>
      <c r="Q57" s="100">
        <f t="shared" si="5"/>
        <v>100</v>
      </c>
      <c r="R57" s="100">
        <f t="shared" si="8"/>
        <v>5389.26</v>
      </c>
      <c r="S57" s="100">
        <f t="shared" si="23"/>
        <v>100</v>
      </c>
      <c r="T57" s="100">
        <v>0</v>
      </c>
      <c r="U57" s="100">
        <f t="shared" si="6"/>
        <v>0</v>
      </c>
      <c r="V57" s="99">
        <v>2</v>
      </c>
      <c r="W57" s="99">
        <v>2</v>
      </c>
      <c r="X57" s="99">
        <v>0</v>
      </c>
      <c r="Y57" s="100">
        <f t="shared" si="7"/>
        <v>11.76470588235294</v>
      </c>
      <c r="Z57" s="81">
        <v>1403.51</v>
      </c>
      <c r="AA57" s="100">
        <v>0</v>
      </c>
      <c r="AB57" s="100">
        <f t="shared" si="2"/>
        <v>0</v>
      </c>
      <c r="AC57" s="100">
        <v>0</v>
      </c>
      <c r="AD57" s="100">
        <f t="shared" si="3"/>
        <v>0</v>
      </c>
      <c r="AE57" s="100">
        <v>0</v>
      </c>
      <c r="AF57" s="100">
        <f t="shared" si="4"/>
        <v>0</v>
      </c>
      <c r="AG57" s="34"/>
      <c r="AH57" s="34"/>
      <c r="AI57" s="34"/>
      <c r="AJ57" s="34"/>
    </row>
    <row r="58" spans="1:36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96">
        <v>30.45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8"/>
        <v>76.271186440677965</v>
      </c>
      <c r="O58" s="100">
        <v>51157.919999999998</v>
      </c>
      <c r="P58" s="100">
        <v>51157.919999999998</v>
      </c>
      <c r="Q58" s="100">
        <f t="shared" si="5"/>
        <v>100</v>
      </c>
      <c r="R58" s="100">
        <f t="shared" si="8"/>
        <v>32261.390000000003</v>
      </c>
      <c r="S58" s="100">
        <f t="shared" si="23"/>
        <v>63.06235671817776</v>
      </c>
      <c r="T58" s="100">
        <v>18896.529999999995</v>
      </c>
      <c r="U58" s="100">
        <f t="shared" si="6"/>
        <v>36.93764328182224</v>
      </c>
      <c r="V58" s="99">
        <v>5</v>
      </c>
      <c r="W58" s="99">
        <v>5</v>
      </c>
      <c r="X58" s="99">
        <v>3</v>
      </c>
      <c r="Y58" s="100">
        <f t="shared" si="7"/>
        <v>8.4745762711864394</v>
      </c>
      <c r="Z58" s="81">
        <v>2969.49</v>
      </c>
      <c r="AA58" s="100">
        <v>0</v>
      </c>
      <c r="AB58" s="100">
        <f t="shared" si="2"/>
        <v>0</v>
      </c>
      <c r="AC58" s="100">
        <v>0</v>
      </c>
      <c r="AD58" s="100">
        <f t="shared" si="3"/>
        <v>0</v>
      </c>
      <c r="AE58" s="100">
        <v>0</v>
      </c>
      <c r="AF58" s="100">
        <f t="shared" si="4"/>
        <v>0</v>
      </c>
      <c r="AG58" s="34"/>
      <c r="AH58" s="34"/>
      <c r="AI58" s="34"/>
      <c r="AJ58" s="34"/>
    </row>
    <row r="59" spans="1:36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96">
        <v>30.45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8"/>
        <v>51.724137931034484</v>
      </c>
      <c r="O59" s="100">
        <v>2869.51</v>
      </c>
      <c r="P59" s="100">
        <v>2869.51</v>
      </c>
      <c r="Q59" s="100">
        <f t="shared" si="5"/>
        <v>100</v>
      </c>
      <c r="R59" s="100">
        <f t="shared" si="8"/>
        <v>2869.51</v>
      </c>
      <c r="S59" s="100">
        <f t="shared" si="23"/>
        <v>100</v>
      </c>
      <c r="T59" s="100">
        <v>0</v>
      </c>
      <c r="U59" s="100">
        <f t="shared" si="6"/>
        <v>0</v>
      </c>
      <c r="V59" s="99">
        <v>0</v>
      </c>
      <c r="W59" s="99">
        <v>0</v>
      </c>
      <c r="X59" s="99">
        <v>0</v>
      </c>
      <c r="Y59" s="100">
        <f t="shared" si="7"/>
        <v>0</v>
      </c>
      <c r="Z59" s="81">
        <v>0</v>
      </c>
      <c r="AA59" s="100">
        <v>0</v>
      </c>
      <c r="AB59" s="100">
        <f t="shared" si="2"/>
        <v>0</v>
      </c>
      <c r="AC59" s="100">
        <v>0</v>
      </c>
      <c r="AD59" s="100">
        <f t="shared" si="3"/>
        <v>0</v>
      </c>
      <c r="AE59" s="100">
        <v>0</v>
      </c>
      <c r="AF59" s="100">
        <f t="shared" si="4"/>
        <v>0</v>
      </c>
      <c r="AG59" s="34"/>
      <c r="AH59" s="34"/>
      <c r="AI59" s="34"/>
      <c r="AJ59" s="34"/>
    </row>
    <row r="60" spans="1:36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96">
        <v>30.45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8"/>
        <v>91.525423728813564</v>
      </c>
      <c r="O60" s="100">
        <v>15158.790000000003</v>
      </c>
      <c r="P60" s="100">
        <v>15158.790000000003</v>
      </c>
      <c r="Q60" s="100">
        <f t="shared" si="5"/>
        <v>100</v>
      </c>
      <c r="R60" s="100">
        <f t="shared" si="8"/>
        <v>15158.790000000003</v>
      </c>
      <c r="S60" s="100">
        <f t="shared" si="9"/>
        <v>100</v>
      </c>
      <c r="T60" s="100">
        <v>0</v>
      </c>
      <c r="U60" s="100">
        <f t="shared" si="6"/>
        <v>0</v>
      </c>
      <c r="V60" s="99">
        <v>0</v>
      </c>
      <c r="W60" s="99">
        <v>0</v>
      </c>
      <c r="X60" s="99">
        <v>0</v>
      </c>
      <c r="Y60" s="100">
        <f t="shared" si="7"/>
        <v>0</v>
      </c>
      <c r="Z60" s="81">
        <v>0</v>
      </c>
      <c r="AA60" s="100">
        <v>0</v>
      </c>
      <c r="AB60" s="100">
        <f t="shared" si="2"/>
        <v>0</v>
      </c>
      <c r="AC60" s="100">
        <v>0</v>
      </c>
      <c r="AD60" s="100">
        <f t="shared" si="3"/>
        <v>0</v>
      </c>
      <c r="AE60" s="100">
        <v>0</v>
      </c>
      <c r="AF60" s="100">
        <f t="shared" si="4"/>
        <v>0</v>
      </c>
      <c r="AG60" s="34"/>
      <c r="AH60" s="34"/>
      <c r="AI60" s="34"/>
      <c r="AJ60" s="34"/>
    </row>
    <row r="61" spans="1:36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96">
        <v>30.45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8"/>
        <v>67.901234567901241</v>
      </c>
      <c r="O61" s="100">
        <v>71249.460000000036</v>
      </c>
      <c r="P61" s="100">
        <v>71249.460000000036</v>
      </c>
      <c r="Q61" s="100">
        <f t="shared" si="5"/>
        <v>100</v>
      </c>
      <c r="R61" s="100">
        <f t="shared" si="8"/>
        <v>58069.500000000044</v>
      </c>
      <c r="S61" s="100">
        <f>R61/P61*100</f>
        <v>81.501670328448824</v>
      </c>
      <c r="T61" s="100">
        <v>13179.959999999992</v>
      </c>
      <c r="U61" s="100">
        <f t="shared" si="6"/>
        <v>18.498329671551176</v>
      </c>
      <c r="V61" s="99">
        <v>26</v>
      </c>
      <c r="W61" s="99">
        <v>34</v>
      </c>
      <c r="X61" s="99">
        <v>17</v>
      </c>
      <c r="Y61" s="100">
        <f t="shared" si="7"/>
        <v>16.049382716049383</v>
      </c>
      <c r="Z61" s="81">
        <v>16750.75</v>
      </c>
      <c r="AA61" s="100">
        <v>0</v>
      </c>
      <c r="AB61" s="100">
        <f t="shared" si="2"/>
        <v>0</v>
      </c>
      <c r="AC61" s="100">
        <v>0</v>
      </c>
      <c r="AD61" s="100">
        <f t="shared" si="3"/>
        <v>0</v>
      </c>
      <c r="AE61" s="100">
        <v>0</v>
      </c>
      <c r="AF61" s="100">
        <f t="shared" si="4"/>
        <v>0</v>
      </c>
      <c r="AG61" s="34"/>
      <c r="AH61" s="34"/>
      <c r="AI61" s="34"/>
      <c r="AJ61" s="34"/>
    </row>
    <row r="62" spans="1:36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96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8"/>
        <v>0</v>
      </c>
      <c r="S62" s="100">
        <v>0</v>
      </c>
      <c r="T62" s="100">
        <v>0</v>
      </c>
      <c r="U62" s="100">
        <v>0</v>
      </c>
      <c r="V62" s="99">
        <v>0</v>
      </c>
      <c r="W62" s="99">
        <v>0</v>
      </c>
      <c r="X62" s="99">
        <v>0</v>
      </c>
      <c r="Y62" s="100">
        <f t="shared" si="7"/>
        <v>0</v>
      </c>
      <c r="Z62" s="81">
        <v>0</v>
      </c>
      <c r="AA62" s="100">
        <v>0</v>
      </c>
      <c r="AB62" s="100">
        <f t="shared" si="2"/>
        <v>0</v>
      </c>
      <c r="AC62" s="100">
        <v>0</v>
      </c>
      <c r="AD62" s="100">
        <f t="shared" si="3"/>
        <v>0</v>
      </c>
      <c r="AE62" s="100">
        <v>0</v>
      </c>
      <c r="AF62" s="100">
        <f t="shared" si="4"/>
        <v>0</v>
      </c>
      <c r="AG62" s="34"/>
      <c r="AH62" s="34"/>
      <c r="AI62" s="34"/>
      <c r="AJ62" s="34"/>
    </row>
    <row r="63" spans="1:36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96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27">K63/H63*100</f>
        <v>0</v>
      </c>
      <c r="O63" s="100">
        <v>0</v>
      </c>
      <c r="P63" s="100">
        <v>0</v>
      </c>
      <c r="Q63" s="100">
        <v>0</v>
      </c>
      <c r="R63" s="100">
        <f t="shared" si="8"/>
        <v>0</v>
      </c>
      <c r="S63" s="100">
        <v>0</v>
      </c>
      <c r="T63" s="100">
        <v>0</v>
      </c>
      <c r="U63" s="100">
        <v>0</v>
      </c>
      <c r="V63" s="99">
        <v>1</v>
      </c>
      <c r="W63" s="99">
        <v>1</v>
      </c>
      <c r="X63" s="99">
        <v>0</v>
      </c>
      <c r="Y63" s="100">
        <f t="shared" si="7"/>
        <v>3.5714285714285712</v>
      </c>
      <c r="Z63" s="81">
        <v>4106.82</v>
      </c>
      <c r="AA63" s="100">
        <v>0</v>
      </c>
      <c r="AB63" s="100">
        <f t="shared" si="2"/>
        <v>0</v>
      </c>
      <c r="AC63" s="100">
        <v>0</v>
      </c>
      <c r="AD63" s="100">
        <f t="shared" si="3"/>
        <v>0</v>
      </c>
      <c r="AE63" s="100">
        <v>0</v>
      </c>
      <c r="AF63" s="100">
        <f t="shared" si="4"/>
        <v>0</v>
      </c>
      <c r="AG63" s="34"/>
      <c r="AH63" s="34"/>
      <c r="AI63" s="34"/>
      <c r="AJ63" s="34"/>
    </row>
    <row r="64" spans="1:36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96">
        <v>30.45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27"/>
        <v>84.615384615384613</v>
      </c>
      <c r="O64" s="100">
        <v>8254.4500000000007</v>
      </c>
      <c r="P64" s="100">
        <v>8254.4500000000007</v>
      </c>
      <c r="Q64" s="100">
        <f t="shared" si="5"/>
        <v>100</v>
      </c>
      <c r="R64" s="100">
        <f t="shared" si="8"/>
        <v>8254.4500000000007</v>
      </c>
      <c r="S64" s="100">
        <f t="shared" ref="S64:S66" si="28">R64/P64*100</f>
        <v>100</v>
      </c>
      <c r="T64" s="100">
        <v>0</v>
      </c>
      <c r="U64" s="100">
        <f t="shared" si="6"/>
        <v>0</v>
      </c>
      <c r="V64" s="99">
        <v>0</v>
      </c>
      <c r="W64" s="99">
        <v>0</v>
      </c>
      <c r="X64" s="99">
        <v>0</v>
      </c>
      <c r="Y64" s="100">
        <f t="shared" si="7"/>
        <v>0</v>
      </c>
      <c r="Z64" s="81">
        <v>0</v>
      </c>
      <c r="AA64" s="100">
        <v>0</v>
      </c>
      <c r="AB64" s="100">
        <f t="shared" si="2"/>
        <v>0</v>
      </c>
      <c r="AC64" s="100">
        <v>0</v>
      </c>
      <c r="AD64" s="100">
        <f t="shared" si="3"/>
        <v>0</v>
      </c>
      <c r="AE64" s="100">
        <v>0</v>
      </c>
      <c r="AF64" s="100">
        <f t="shared" si="4"/>
        <v>0</v>
      </c>
      <c r="AG64" s="34"/>
      <c r="AH64" s="34"/>
      <c r="AI64" s="34"/>
      <c r="AJ64" s="34"/>
    </row>
    <row r="65" spans="1:36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96">
        <v>30.45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27"/>
        <v>82.857142857142861</v>
      </c>
      <c r="O65" s="100">
        <v>16142.51</v>
      </c>
      <c r="P65" s="100">
        <v>16142.51</v>
      </c>
      <c r="Q65" s="100">
        <f t="shared" si="5"/>
        <v>100</v>
      </c>
      <c r="R65" s="100">
        <f t="shared" si="8"/>
        <v>16142.51</v>
      </c>
      <c r="S65" s="100">
        <f t="shared" si="28"/>
        <v>100</v>
      </c>
      <c r="T65" s="100">
        <v>0</v>
      </c>
      <c r="U65" s="100">
        <f t="shared" si="6"/>
        <v>0</v>
      </c>
      <c r="V65" s="99">
        <v>0</v>
      </c>
      <c r="W65" s="99">
        <v>0</v>
      </c>
      <c r="X65" s="99">
        <v>0</v>
      </c>
      <c r="Y65" s="100">
        <f t="shared" si="7"/>
        <v>0</v>
      </c>
      <c r="Z65" s="81">
        <v>0</v>
      </c>
      <c r="AA65" s="100">
        <v>0</v>
      </c>
      <c r="AB65" s="100">
        <f t="shared" si="2"/>
        <v>0</v>
      </c>
      <c r="AC65" s="100">
        <v>0</v>
      </c>
      <c r="AD65" s="100">
        <f t="shared" si="3"/>
        <v>0</v>
      </c>
      <c r="AE65" s="100">
        <v>0</v>
      </c>
      <c r="AF65" s="100">
        <f t="shared" si="4"/>
        <v>0</v>
      </c>
      <c r="AG65" s="34"/>
      <c r="AH65" s="34"/>
      <c r="AI65" s="34"/>
      <c r="AJ65" s="34"/>
    </row>
    <row r="66" spans="1:36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96">
        <v>30.45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27"/>
        <v>84.090909090909093</v>
      </c>
      <c r="O66" s="100">
        <v>94844.19</v>
      </c>
      <c r="P66" s="100">
        <v>94844.19</v>
      </c>
      <c r="Q66" s="100">
        <f t="shared" si="5"/>
        <v>100</v>
      </c>
      <c r="R66" s="100">
        <f t="shared" si="8"/>
        <v>66268.81</v>
      </c>
      <c r="S66" s="100">
        <f t="shared" si="28"/>
        <v>69.871238290927465</v>
      </c>
      <c r="T66" s="100">
        <f>31569.69-2994.31</f>
        <v>28575.379999999997</v>
      </c>
      <c r="U66" s="100">
        <f t="shared" si="6"/>
        <v>30.128761709072528</v>
      </c>
      <c r="V66" s="99">
        <v>0</v>
      </c>
      <c r="W66" s="99">
        <v>0</v>
      </c>
      <c r="X66" s="99">
        <v>0</v>
      </c>
      <c r="Y66" s="100">
        <f t="shared" si="7"/>
        <v>0</v>
      </c>
      <c r="Z66" s="81">
        <v>0</v>
      </c>
      <c r="AA66" s="100">
        <v>0</v>
      </c>
      <c r="AB66" s="100">
        <f t="shared" si="2"/>
        <v>0</v>
      </c>
      <c r="AC66" s="100">
        <v>0</v>
      </c>
      <c r="AD66" s="100">
        <f t="shared" si="3"/>
        <v>0</v>
      </c>
      <c r="AE66" s="100">
        <v>0</v>
      </c>
      <c r="AF66" s="100">
        <f t="shared" si="4"/>
        <v>0</v>
      </c>
      <c r="AG66" s="34"/>
      <c r="AH66" s="34"/>
      <c r="AI66" s="34"/>
      <c r="AJ66" s="34"/>
    </row>
    <row r="67" spans="1:36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96">
        <v>30.45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27"/>
        <v>60</v>
      </c>
      <c r="O67" s="100">
        <v>1370.25</v>
      </c>
      <c r="P67" s="100">
        <v>1370.25</v>
      </c>
      <c r="Q67" s="100">
        <f t="shared" si="5"/>
        <v>100</v>
      </c>
      <c r="R67" s="100">
        <f t="shared" si="8"/>
        <v>1370.25</v>
      </c>
      <c r="S67" s="100">
        <f t="shared" si="9"/>
        <v>100</v>
      </c>
      <c r="T67" s="100">
        <v>0</v>
      </c>
      <c r="U67" s="100">
        <f t="shared" si="6"/>
        <v>0</v>
      </c>
      <c r="V67" s="99">
        <v>0</v>
      </c>
      <c r="W67" s="99">
        <v>0</v>
      </c>
      <c r="X67" s="99">
        <v>0</v>
      </c>
      <c r="Y67" s="100">
        <f t="shared" si="7"/>
        <v>0</v>
      </c>
      <c r="Z67" s="81">
        <v>0</v>
      </c>
      <c r="AA67" s="100">
        <v>0</v>
      </c>
      <c r="AB67" s="100">
        <f t="shared" si="2"/>
        <v>0</v>
      </c>
      <c r="AC67" s="100">
        <v>0</v>
      </c>
      <c r="AD67" s="100">
        <f t="shared" si="3"/>
        <v>0</v>
      </c>
      <c r="AE67" s="100">
        <v>0</v>
      </c>
      <c r="AF67" s="100">
        <f t="shared" si="4"/>
        <v>0</v>
      </c>
      <c r="AG67" s="34"/>
      <c r="AH67" s="34"/>
      <c r="AI67" s="34"/>
      <c r="AJ67" s="34"/>
    </row>
    <row r="68" spans="1:36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96">
        <v>30.45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27"/>
        <v>82.978723404255319</v>
      </c>
      <c r="O68" s="100">
        <v>62158.37</v>
      </c>
      <c r="P68" s="100">
        <v>62158.37</v>
      </c>
      <c r="Q68" s="100">
        <f t="shared" si="5"/>
        <v>100</v>
      </c>
      <c r="R68" s="100">
        <f t="shared" si="8"/>
        <v>52250.19</v>
      </c>
      <c r="S68" s="100">
        <f>R68/P68*100</f>
        <v>84.059781490409094</v>
      </c>
      <c r="T68" s="100">
        <f>22632.18-12724</f>
        <v>9908.18</v>
      </c>
      <c r="U68" s="100">
        <f t="shared" si="6"/>
        <v>15.940218509590903</v>
      </c>
      <c r="V68" s="99">
        <v>8</v>
      </c>
      <c r="W68" s="99">
        <v>8</v>
      </c>
      <c r="X68" s="99">
        <v>1</v>
      </c>
      <c r="Y68" s="100">
        <f t="shared" si="7"/>
        <v>17.021276595744681</v>
      </c>
      <c r="Z68" s="81">
        <v>13220.77</v>
      </c>
      <c r="AA68" s="100">
        <f>Z68</f>
        <v>13220.77</v>
      </c>
      <c r="AB68" s="100">
        <f t="shared" si="2"/>
        <v>100</v>
      </c>
      <c r="AC68" s="100">
        <f>AA68</f>
        <v>13220.77</v>
      </c>
      <c r="AD68" s="100">
        <f t="shared" si="3"/>
        <v>100</v>
      </c>
      <c r="AE68" s="100">
        <f>AA68-AC68</f>
        <v>0</v>
      </c>
      <c r="AF68" s="100">
        <f t="shared" si="4"/>
        <v>0</v>
      </c>
      <c r="AG68" s="34"/>
      <c r="AH68" s="34"/>
      <c r="AI68" s="34"/>
      <c r="AJ68" s="34"/>
    </row>
    <row r="69" spans="1:36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96">
        <v>30.45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27"/>
        <v>0</v>
      </c>
      <c r="O69" s="100">
        <v>0</v>
      </c>
      <c r="P69" s="100">
        <v>0</v>
      </c>
      <c r="Q69" s="100">
        <v>0</v>
      </c>
      <c r="R69" s="100">
        <f t="shared" si="8"/>
        <v>0</v>
      </c>
      <c r="S69" s="100">
        <v>0</v>
      </c>
      <c r="T69" s="100">
        <v>0</v>
      </c>
      <c r="U69" s="100">
        <v>0</v>
      </c>
      <c r="V69" s="99">
        <v>0</v>
      </c>
      <c r="W69" s="99">
        <v>0</v>
      </c>
      <c r="X69" s="99">
        <v>0</v>
      </c>
      <c r="Y69" s="100">
        <f t="shared" si="7"/>
        <v>0</v>
      </c>
      <c r="Z69" s="81">
        <v>0</v>
      </c>
      <c r="AA69" s="100">
        <v>0</v>
      </c>
      <c r="AB69" s="100">
        <f t="shared" si="2"/>
        <v>0</v>
      </c>
      <c r="AC69" s="100">
        <v>0</v>
      </c>
      <c r="AD69" s="100">
        <f t="shared" si="3"/>
        <v>0</v>
      </c>
      <c r="AE69" s="100">
        <v>0</v>
      </c>
      <c r="AF69" s="100">
        <f t="shared" si="4"/>
        <v>0</v>
      </c>
      <c r="AG69" s="34"/>
      <c r="AH69" s="34"/>
      <c r="AI69" s="34"/>
      <c r="AJ69" s="34"/>
    </row>
    <row r="70" spans="1:36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96">
        <v>30.45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27"/>
        <v>79.411764705882348</v>
      </c>
      <c r="O70" s="100">
        <v>27386.58</v>
      </c>
      <c r="P70" s="100">
        <v>27386.58</v>
      </c>
      <c r="Q70" s="100">
        <f t="shared" si="5"/>
        <v>100</v>
      </c>
      <c r="R70" s="100">
        <f t="shared" si="8"/>
        <v>27386.58</v>
      </c>
      <c r="S70" s="100">
        <f t="shared" ref="S70:S102" si="29">R70/P70*100</f>
        <v>100</v>
      </c>
      <c r="T70" s="100">
        <v>0</v>
      </c>
      <c r="U70" s="100">
        <f t="shared" si="6"/>
        <v>0</v>
      </c>
      <c r="V70" s="99">
        <v>9</v>
      </c>
      <c r="W70" s="99">
        <v>12</v>
      </c>
      <c r="X70" s="99">
        <v>2</v>
      </c>
      <c r="Y70" s="100">
        <f t="shared" si="7"/>
        <v>26.47058823529412</v>
      </c>
      <c r="Z70" s="81">
        <f>5258.4+4093.48</f>
        <v>9351.8799999999992</v>
      </c>
      <c r="AA70" s="100">
        <f t="shared" ref="AA70:AA71" si="30">Z70</f>
        <v>9351.8799999999992</v>
      </c>
      <c r="AB70" s="100">
        <f t="shared" si="2"/>
        <v>100</v>
      </c>
      <c r="AC70" s="100">
        <f t="shared" ref="AC70:AC71" si="31">AA70</f>
        <v>9351.8799999999992</v>
      </c>
      <c r="AD70" s="100">
        <f t="shared" si="3"/>
        <v>100</v>
      </c>
      <c r="AE70" s="100">
        <f t="shared" ref="AE70:AE71" si="32">AA70-AC70</f>
        <v>0</v>
      </c>
      <c r="AF70" s="100">
        <f t="shared" si="4"/>
        <v>0</v>
      </c>
      <c r="AG70" s="34"/>
      <c r="AH70" s="34"/>
      <c r="AI70" s="34"/>
      <c r="AJ70" s="34"/>
    </row>
    <row r="71" spans="1:36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96">
        <v>30.45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27"/>
        <v>61.904761904761905</v>
      </c>
      <c r="O71" s="100">
        <v>7195.07</v>
      </c>
      <c r="P71" s="100">
        <v>7195.07</v>
      </c>
      <c r="Q71" s="100">
        <f t="shared" si="5"/>
        <v>100</v>
      </c>
      <c r="R71" s="100">
        <f t="shared" si="8"/>
        <v>7195.07</v>
      </c>
      <c r="S71" s="100">
        <f t="shared" si="29"/>
        <v>100</v>
      </c>
      <c r="T71" s="100">
        <v>0</v>
      </c>
      <c r="U71" s="100">
        <f t="shared" si="6"/>
        <v>0</v>
      </c>
      <c r="V71" s="99">
        <v>6</v>
      </c>
      <c r="W71" s="99">
        <v>5</v>
      </c>
      <c r="X71" s="99">
        <v>1</v>
      </c>
      <c r="Y71" s="100">
        <f t="shared" si="7"/>
        <v>28.571428571428569</v>
      </c>
      <c r="Z71" s="81">
        <f>3099.47+988.81</f>
        <v>4088.2799999999997</v>
      </c>
      <c r="AA71" s="100">
        <f t="shared" si="30"/>
        <v>4088.2799999999997</v>
      </c>
      <c r="AB71" s="100">
        <f t="shared" ref="AB71:AB103" si="33">IF(Z71=0,0,AA71/Z71)*100</f>
        <v>100</v>
      </c>
      <c r="AC71" s="100">
        <f t="shared" si="31"/>
        <v>4088.2799999999997</v>
      </c>
      <c r="AD71" s="100">
        <f t="shared" ref="AD71:AD103" si="34">IF(AA71=0,0,AC71/AA71)*100</f>
        <v>100</v>
      </c>
      <c r="AE71" s="100">
        <f t="shared" si="32"/>
        <v>0</v>
      </c>
      <c r="AF71" s="100">
        <f t="shared" ref="AF71:AF103" si="35">IF(AA71=0,0,AE71/AA71)*100</f>
        <v>0</v>
      </c>
      <c r="AG71" s="34"/>
      <c r="AH71" s="34"/>
      <c r="AI71" s="34"/>
      <c r="AJ71" s="34"/>
    </row>
    <row r="72" spans="1:36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96">
        <v>30.45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27"/>
        <v>77.89473684210526</v>
      </c>
      <c r="O72" s="100">
        <v>52440.76</v>
      </c>
      <c r="P72" s="100">
        <v>52440.76</v>
      </c>
      <c r="Q72" s="100">
        <f t="shared" si="5"/>
        <v>100</v>
      </c>
      <c r="R72" s="100">
        <f t="shared" si="8"/>
        <v>52440.76</v>
      </c>
      <c r="S72" s="100">
        <f t="shared" si="29"/>
        <v>100</v>
      </c>
      <c r="T72" s="100">
        <v>0</v>
      </c>
      <c r="U72" s="100">
        <f t="shared" ref="U72:U103" si="36">T72/P72*100</f>
        <v>0</v>
      </c>
      <c r="V72" s="99">
        <v>0</v>
      </c>
      <c r="W72" s="99">
        <v>0</v>
      </c>
      <c r="X72" s="99">
        <v>0</v>
      </c>
      <c r="Y72" s="100">
        <f t="shared" ref="Y72:Y102" si="37">IF(H72=0,0,V72/H72)*100</f>
        <v>0</v>
      </c>
      <c r="Z72" s="81">
        <v>0</v>
      </c>
      <c r="AA72" s="100">
        <v>0</v>
      </c>
      <c r="AB72" s="100">
        <f t="shared" si="33"/>
        <v>0</v>
      </c>
      <c r="AC72" s="100">
        <v>0</v>
      </c>
      <c r="AD72" s="100">
        <f t="shared" si="34"/>
        <v>0</v>
      </c>
      <c r="AE72" s="100">
        <v>0</v>
      </c>
      <c r="AF72" s="100">
        <f t="shared" si="35"/>
        <v>0</v>
      </c>
      <c r="AG72" s="34"/>
      <c r="AH72" s="34"/>
      <c r="AI72" s="34"/>
      <c r="AJ72" s="34"/>
    </row>
    <row r="73" spans="1:36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96">
        <v>30.45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27"/>
        <v>78.94736842105263</v>
      </c>
      <c r="O73" s="100">
        <v>26374.26</v>
      </c>
      <c r="P73" s="100">
        <v>26374.26</v>
      </c>
      <c r="Q73" s="100">
        <f t="shared" ref="Q73:Q102" si="38">P73/O73*100</f>
        <v>100</v>
      </c>
      <c r="R73" s="100">
        <f t="shared" ref="R73:R102" si="39">P73-T73</f>
        <v>26374.26</v>
      </c>
      <c r="S73" s="100">
        <f t="shared" si="29"/>
        <v>100</v>
      </c>
      <c r="T73" s="100">
        <v>0</v>
      </c>
      <c r="U73" s="100">
        <f t="shared" si="36"/>
        <v>0</v>
      </c>
      <c r="V73" s="99">
        <v>2</v>
      </c>
      <c r="W73" s="99">
        <v>2</v>
      </c>
      <c r="X73" s="99">
        <v>0</v>
      </c>
      <c r="Y73" s="100">
        <f t="shared" si="37"/>
        <v>5.2631578947368416</v>
      </c>
      <c r="Z73" s="81">
        <v>553.41</v>
      </c>
      <c r="AA73" s="100">
        <v>0</v>
      </c>
      <c r="AB73" s="100">
        <f t="shared" si="33"/>
        <v>0</v>
      </c>
      <c r="AC73" s="100">
        <v>0</v>
      </c>
      <c r="AD73" s="100">
        <f t="shared" si="34"/>
        <v>0</v>
      </c>
      <c r="AE73" s="100">
        <v>0</v>
      </c>
      <c r="AF73" s="100">
        <f t="shared" si="35"/>
        <v>0</v>
      </c>
      <c r="AG73" s="34"/>
      <c r="AH73" s="34"/>
      <c r="AI73" s="34"/>
      <c r="AJ73" s="34"/>
    </row>
    <row r="74" spans="1:36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96">
        <v>30.45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27"/>
        <v>96.875</v>
      </c>
      <c r="O74" s="100">
        <v>28592.3</v>
      </c>
      <c r="P74" s="100">
        <v>28592.3</v>
      </c>
      <c r="Q74" s="100">
        <f t="shared" si="38"/>
        <v>100</v>
      </c>
      <c r="R74" s="100">
        <f t="shared" si="39"/>
        <v>28592.3</v>
      </c>
      <c r="S74" s="100">
        <f t="shared" si="29"/>
        <v>100</v>
      </c>
      <c r="T74" s="100">
        <v>0</v>
      </c>
      <c r="U74" s="100">
        <f t="shared" si="36"/>
        <v>0</v>
      </c>
      <c r="V74" s="99">
        <v>0</v>
      </c>
      <c r="W74" s="99">
        <v>0</v>
      </c>
      <c r="X74" s="99">
        <v>0</v>
      </c>
      <c r="Y74" s="100">
        <f t="shared" si="37"/>
        <v>0</v>
      </c>
      <c r="Z74" s="81">
        <v>0</v>
      </c>
      <c r="AA74" s="100">
        <v>0</v>
      </c>
      <c r="AB74" s="100">
        <f t="shared" si="33"/>
        <v>0</v>
      </c>
      <c r="AC74" s="100">
        <v>0</v>
      </c>
      <c r="AD74" s="100">
        <f t="shared" si="34"/>
        <v>0</v>
      </c>
      <c r="AE74" s="100">
        <v>0</v>
      </c>
      <c r="AF74" s="100">
        <f t="shared" si="35"/>
        <v>0</v>
      </c>
      <c r="AG74" s="34"/>
      <c r="AH74" s="34"/>
      <c r="AI74" s="34"/>
      <c r="AJ74" s="34"/>
    </row>
    <row r="75" spans="1:36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96">
        <v>30.45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27"/>
        <v>66.666666666666657</v>
      </c>
      <c r="O75" s="100">
        <v>1981.3</v>
      </c>
      <c r="P75" s="100">
        <v>1981.3</v>
      </c>
      <c r="Q75" s="100">
        <f t="shared" si="38"/>
        <v>100</v>
      </c>
      <c r="R75" s="100">
        <f t="shared" si="39"/>
        <v>1981.3</v>
      </c>
      <c r="S75" s="100">
        <f t="shared" si="29"/>
        <v>100</v>
      </c>
      <c r="T75" s="100">
        <v>0</v>
      </c>
      <c r="U75" s="100">
        <f t="shared" si="36"/>
        <v>0</v>
      </c>
      <c r="V75" s="99">
        <v>0</v>
      </c>
      <c r="W75" s="99">
        <v>0</v>
      </c>
      <c r="X75" s="99">
        <v>0</v>
      </c>
      <c r="Y75" s="100">
        <f t="shared" si="37"/>
        <v>0</v>
      </c>
      <c r="Z75" s="81">
        <v>0</v>
      </c>
      <c r="AA75" s="100">
        <v>0</v>
      </c>
      <c r="AB75" s="100">
        <f t="shared" si="33"/>
        <v>0</v>
      </c>
      <c r="AC75" s="100">
        <v>0</v>
      </c>
      <c r="AD75" s="100">
        <f t="shared" si="34"/>
        <v>0</v>
      </c>
      <c r="AE75" s="100">
        <v>0</v>
      </c>
      <c r="AF75" s="100">
        <f t="shared" si="35"/>
        <v>0</v>
      </c>
      <c r="AG75" s="34"/>
      <c r="AH75" s="34"/>
      <c r="AI75" s="34"/>
      <c r="AJ75" s="34"/>
    </row>
    <row r="76" spans="1:36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96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27"/>
        <v>0</v>
      </c>
      <c r="O76" s="100">
        <v>0</v>
      </c>
      <c r="P76" s="100">
        <v>0</v>
      </c>
      <c r="Q76" s="100">
        <v>0</v>
      </c>
      <c r="R76" s="100">
        <f t="shared" si="39"/>
        <v>0</v>
      </c>
      <c r="S76" s="100">
        <v>0</v>
      </c>
      <c r="T76" s="100">
        <v>0</v>
      </c>
      <c r="U76" s="100">
        <v>0</v>
      </c>
      <c r="V76" s="99">
        <v>1</v>
      </c>
      <c r="W76" s="99">
        <v>1</v>
      </c>
      <c r="X76" s="99">
        <v>1</v>
      </c>
      <c r="Y76" s="100">
        <f t="shared" si="37"/>
        <v>33.333333333333329</v>
      </c>
      <c r="Z76" s="81">
        <v>91.35</v>
      </c>
      <c r="AA76" s="100">
        <v>0</v>
      </c>
      <c r="AB76" s="100">
        <f t="shared" si="33"/>
        <v>0</v>
      </c>
      <c r="AC76" s="100">
        <v>0</v>
      </c>
      <c r="AD76" s="100">
        <f t="shared" si="34"/>
        <v>0</v>
      </c>
      <c r="AE76" s="100">
        <v>0</v>
      </c>
      <c r="AF76" s="100">
        <f t="shared" si="35"/>
        <v>0</v>
      </c>
      <c r="AG76" s="34"/>
      <c r="AH76" s="34"/>
      <c r="AI76" s="34"/>
      <c r="AJ76" s="34"/>
    </row>
    <row r="77" spans="1:36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96"/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27"/>
        <v>0</v>
      </c>
      <c r="O77" s="100">
        <v>0</v>
      </c>
      <c r="P77" s="100">
        <v>0</v>
      </c>
      <c r="Q77" s="100">
        <v>0</v>
      </c>
      <c r="R77" s="100">
        <f t="shared" si="39"/>
        <v>0</v>
      </c>
      <c r="S77" s="100">
        <v>0</v>
      </c>
      <c r="T77" s="100">
        <v>0</v>
      </c>
      <c r="U77" s="100">
        <v>0</v>
      </c>
      <c r="V77" s="99">
        <v>0</v>
      </c>
      <c r="W77" s="99">
        <v>0</v>
      </c>
      <c r="X77" s="99">
        <v>0</v>
      </c>
      <c r="Y77" s="100">
        <f>IF(H77=0,0,V77/H77)*100</f>
        <v>0</v>
      </c>
      <c r="Z77" s="81">
        <v>0</v>
      </c>
      <c r="AA77" s="100">
        <v>0</v>
      </c>
      <c r="AB77" s="100">
        <f t="shared" si="33"/>
        <v>0</v>
      </c>
      <c r="AC77" s="100">
        <v>0</v>
      </c>
      <c r="AD77" s="100">
        <f t="shared" si="34"/>
        <v>0</v>
      </c>
      <c r="AE77" s="100">
        <v>0</v>
      </c>
      <c r="AF77" s="100">
        <f t="shared" si="35"/>
        <v>0</v>
      </c>
      <c r="AG77" s="34"/>
      <c r="AH77" s="34"/>
      <c r="AI77" s="34"/>
      <c r="AJ77" s="34"/>
    </row>
    <row r="78" spans="1:36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96">
        <v>30.45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27"/>
        <v>69.230769230769226</v>
      </c>
      <c r="O78" s="100">
        <v>3715.8299999999995</v>
      </c>
      <c r="P78" s="100">
        <v>3715.8299999999995</v>
      </c>
      <c r="Q78" s="100">
        <f t="shared" si="38"/>
        <v>100</v>
      </c>
      <c r="R78" s="100">
        <f t="shared" si="39"/>
        <v>3715.8299999999995</v>
      </c>
      <c r="S78" s="100">
        <f>R78/P78*100</f>
        <v>100</v>
      </c>
      <c r="T78" s="100">
        <v>0</v>
      </c>
      <c r="U78" s="100">
        <f t="shared" si="36"/>
        <v>0</v>
      </c>
      <c r="V78" s="99">
        <v>0</v>
      </c>
      <c r="W78" s="99">
        <v>0</v>
      </c>
      <c r="X78" s="99">
        <v>0</v>
      </c>
      <c r="Y78" s="100">
        <f t="shared" si="37"/>
        <v>0</v>
      </c>
      <c r="Z78" s="81">
        <v>0</v>
      </c>
      <c r="AA78" s="100">
        <v>0</v>
      </c>
      <c r="AB78" s="100">
        <f t="shared" si="33"/>
        <v>0</v>
      </c>
      <c r="AC78" s="100">
        <v>0</v>
      </c>
      <c r="AD78" s="100">
        <f t="shared" si="34"/>
        <v>0</v>
      </c>
      <c r="AE78" s="100">
        <v>0</v>
      </c>
      <c r="AF78" s="100">
        <f t="shared" si="35"/>
        <v>0</v>
      </c>
      <c r="AG78" s="34"/>
      <c r="AH78" s="34"/>
      <c r="AI78" s="34"/>
      <c r="AJ78" s="34"/>
    </row>
    <row r="79" spans="1:36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96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39"/>
        <v>0</v>
      </c>
      <c r="S79" s="100">
        <v>0</v>
      </c>
      <c r="T79" s="100">
        <v>0</v>
      </c>
      <c r="U79" s="100">
        <v>0</v>
      </c>
      <c r="V79" s="99">
        <v>0</v>
      </c>
      <c r="W79" s="99">
        <v>0</v>
      </c>
      <c r="X79" s="99">
        <v>0</v>
      </c>
      <c r="Y79" s="100">
        <f t="shared" si="37"/>
        <v>0</v>
      </c>
      <c r="Z79" s="81">
        <v>0</v>
      </c>
      <c r="AA79" s="100">
        <v>0</v>
      </c>
      <c r="AB79" s="100">
        <f t="shared" si="33"/>
        <v>0</v>
      </c>
      <c r="AC79" s="100">
        <v>0</v>
      </c>
      <c r="AD79" s="100">
        <f t="shared" si="34"/>
        <v>0</v>
      </c>
      <c r="AE79" s="100">
        <v>0</v>
      </c>
      <c r="AF79" s="100">
        <f t="shared" si="35"/>
        <v>0</v>
      </c>
      <c r="AG79" s="34"/>
      <c r="AH79" s="34"/>
      <c r="AI79" s="34"/>
      <c r="AJ79" s="34"/>
    </row>
    <row r="80" spans="1:36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96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40">K80/H80*100</f>
        <v>0</v>
      </c>
      <c r="O80" s="100">
        <v>0</v>
      </c>
      <c r="P80" s="100">
        <v>0</v>
      </c>
      <c r="Q80" s="100">
        <v>0</v>
      </c>
      <c r="R80" s="100">
        <f t="shared" si="39"/>
        <v>0</v>
      </c>
      <c r="S80" s="100">
        <v>0</v>
      </c>
      <c r="T80" s="100">
        <v>0</v>
      </c>
      <c r="U80" s="100">
        <v>0</v>
      </c>
      <c r="V80" s="99">
        <v>0</v>
      </c>
      <c r="W80" s="99">
        <v>0</v>
      </c>
      <c r="X80" s="99">
        <v>0</v>
      </c>
      <c r="Y80" s="100">
        <f t="shared" si="37"/>
        <v>0</v>
      </c>
      <c r="Z80" s="81">
        <v>0</v>
      </c>
      <c r="AA80" s="100">
        <v>0</v>
      </c>
      <c r="AB80" s="100">
        <f t="shared" si="33"/>
        <v>0</v>
      </c>
      <c r="AC80" s="100">
        <v>0</v>
      </c>
      <c r="AD80" s="100">
        <f t="shared" si="34"/>
        <v>0</v>
      </c>
      <c r="AE80" s="100">
        <v>0</v>
      </c>
      <c r="AF80" s="100">
        <f t="shared" si="35"/>
        <v>0</v>
      </c>
      <c r="AG80" s="34"/>
      <c r="AH80" s="34"/>
      <c r="AI80" s="34"/>
      <c r="AJ80" s="34"/>
    </row>
    <row r="81" spans="1:36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96">
        <v>30.45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40"/>
        <v>21.428571428571427</v>
      </c>
      <c r="O81" s="100">
        <v>2194.65</v>
      </c>
      <c r="P81" s="100">
        <v>2194.65</v>
      </c>
      <c r="Q81" s="100">
        <f t="shared" si="38"/>
        <v>100</v>
      </c>
      <c r="R81" s="100">
        <f t="shared" si="39"/>
        <v>2194.65</v>
      </c>
      <c r="S81" s="100">
        <f t="shared" si="29"/>
        <v>100</v>
      </c>
      <c r="T81" s="100">
        <v>0</v>
      </c>
      <c r="U81" s="100">
        <f t="shared" si="36"/>
        <v>0</v>
      </c>
      <c r="V81" s="99">
        <v>7</v>
      </c>
      <c r="W81" s="99">
        <v>9</v>
      </c>
      <c r="X81" s="99">
        <v>3</v>
      </c>
      <c r="Y81" s="100">
        <f t="shared" si="37"/>
        <v>50</v>
      </c>
      <c r="Z81" s="81">
        <v>6523.34</v>
      </c>
      <c r="AA81" s="100">
        <f>Z81</f>
        <v>6523.34</v>
      </c>
      <c r="AB81" s="100">
        <f t="shared" si="33"/>
        <v>100</v>
      </c>
      <c r="AC81" s="100">
        <v>0</v>
      </c>
      <c r="AD81" s="100">
        <f t="shared" si="34"/>
        <v>0</v>
      </c>
      <c r="AE81" s="100">
        <f>AA81-AC81</f>
        <v>6523.34</v>
      </c>
      <c r="AF81" s="100">
        <f t="shared" si="35"/>
        <v>100</v>
      </c>
      <c r="AG81" s="34"/>
      <c r="AH81" s="34"/>
      <c r="AI81" s="34"/>
      <c r="AJ81" s="34"/>
    </row>
    <row r="82" spans="1:36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96">
        <v>30.45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40"/>
        <v>80</v>
      </c>
      <c r="O82" s="100">
        <v>2991.8400000000006</v>
      </c>
      <c r="P82" s="100">
        <v>2991.8400000000006</v>
      </c>
      <c r="Q82" s="100">
        <f t="shared" si="38"/>
        <v>100</v>
      </c>
      <c r="R82" s="100">
        <f t="shared" si="39"/>
        <v>2991.8400000000006</v>
      </c>
      <c r="S82" s="100">
        <f t="shared" si="29"/>
        <v>100</v>
      </c>
      <c r="T82" s="100">
        <v>0</v>
      </c>
      <c r="U82" s="100">
        <f t="shared" si="36"/>
        <v>0</v>
      </c>
      <c r="V82" s="99">
        <v>0</v>
      </c>
      <c r="W82" s="99">
        <v>0</v>
      </c>
      <c r="X82" s="99">
        <v>0</v>
      </c>
      <c r="Y82" s="100">
        <f t="shared" si="37"/>
        <v>0</v>
      </c>
      <c r="Z82" s="81">
        <v>0</v>
      </c>
      <c r="AA82" s="100">
        <v>0</v>
      </c>
      <c r="AB82" s="100">
        <f t="shared" si="33"/>
        <v>0</v>
      </c>
      <c r="AC82" s="100">
        <v>0</v>
      </c>
      <c r="AD82" s="100">
        <f t="shared" si="34"/>
        <v>0</v>
      </c>
      <c r="AE82" s="100">
        <v>0</v>
      </c>
      <c r="AF82" s="100">
        <f t="shared" si="35"/>
        <v>0</v>
      </c>
      <c r="AG82" s="34"/>
      <c r="AH82" s="34"/>
      <c r="AI82" s="34"/>
      <c r="AJ82" s="34"/>
    </row>
    <row r="83" spans="1:36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96">
        <v>30.45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40"/>
        <v>75</v>
      </c>
      <c r="O83" s="100">
        <v>2291.38</v>
      </c>
      <c r="P83" s="100">
        <v>2291.38</v>
      </c>
      <c r="Q83" s="100">
        <f t="shared" si="38"/>
        <v>100</v>
      </c>
      <c r="R83" s="100">
        <f t="shared" si="39"/>
        <v>2291.38</v>
      </c>
      <c r="S83" s="100">
        <f t="shared" si="29"/>
        <v>100</v>
      </c>
      <c r="T83" s="100">
        <v>0</v>
      </c>
      <c r="U83" s="100">
        <f t="shared" si="36"/>
        <v>0</v>
      </c>
      <c r="V83" s="99">
        <v>3</v>
      </c>
      <c r="W83" s="99">
        <v>3</v>
      </c>
      <c r="X83" s="99">
        <v>2</v>
      </c>
      <c r="Y83" s="100">
        <f t="shared" si="37"/>
        <v>25</v>
      </c>
      <c r="Z83" s="81">
        <v>1432.92</v>
      </c>
      <c r="AA83" s="100">
        <v>0</v>
      </c>
      <c r="AB83" s="100">
        <f t="shared" si="33"/>
        <v>0</v>
      </c>
      <c r="AC83" s="100">
        <v>0</v>
      </c>
      <c r="AD83" s="100">
        <f t="shared" si="34"/>
        <v>0</v>
      </c>
      <c r="AE83" s="100">
        <v>0</v>
      </c>
      <c r="AF83" s="100">
        <f t="shared" si="35"/>
        <v>0</v>
      </c>
      <c r="AG83" s="34"/>
      <c r="AH83" s="34"/>
      <c r="AI83" s="34"/>
      <c r="AJ83" s="34"/>
    </row>
    <row r="84" spans="1:36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96">
        <v>30.45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40"/>
        <v>89.552238805970148</v>
      </c>
      <c r="O84" s="100">
        <v>48671.73</v>
      </c>
      <c r="P84" s="100">
        <v>48671.73</v>
      </c>
      <c r="Q84" s="100">
        <f t="shared" si="38"/>
        <v>100</v>
      </c>
      <c r="R84" s="100">
        <f t="shared" si="39"/>
        <v>48671.73</v>
      </c>
      <c r="S84" s="100">
        <f t="shared" si="29"/>
        <v>100</v>
      </c>
      <c r="T84" s="100">
        <v>0</v>
      </c>
      <c r="U84" s="100">
        <f t="shared" si="36"/>
        <v>0</v>
      </c>
      <c r="V84" s="99">
        <v>9</v>
      </c>
      <c r="W84" s="99">
        <v>10</v>
      </c>
      <c r="X84" s="99">
        <v>1</v>
      </c>
      <c r="Y84" s="100">
        <f t="shared" si="37"/>
        <v>13.432835820895523</v>
      </c>
      <c r="Z84" s="81">
        <v>23020.34</v>
      </c>
      <c r="AA84" s="100">
        <f>Z84</f>
        <v>23020.34</v>
      </c>
      <c r="AB84" s="100">
        <f t="shared" si="33"/>
        <v>100</v>
      </c>
      <c r="AC84" s="100">
        <f>AA84</f>
        <v>23020.34</v>
      </c>
      <c r="AD84" s="100">
        <f t="shared" si="34"/>
        <v>100</v>
      </c>
      <c r="AE84" s="100">
        <f>AA84-AC84</f>
        <v>0</v>
      </c>
      <c r="AF84" s="100">
        <f t="shared" si="35"/>
        <v>0</v>
      </c>
      <c r="AG84" s="34"/>
      <c r="AH84" s="34"/>
      <c r="AI84" s="34"/>
      <c r="AJ84" s="34"/>
    </row>
    <row r="85" spans="1:36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96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40"/>
        <v>0</v>
      </c>
      <c r="O85" s="100">
        <v>0</v>
      </c>
      <c r="P85" s="100">
        <v>0</v>
      </c>
      <c r="Q85" s="100">
        <v>0</v>
      </c>
      <c r="R85" s="100">
        <f t="shared" si="39"/>
        <v>0</v>
      </c>
      <c r="S85" s="100">
        <v>0</v>
      </c>
      <c r="T85" s="100">
        <v>0</v>
      </c>
      <c r="U85" s="100">
        <v>0</v>
      </c>
      <c r="V85" s="99">
        <v>0</v>
      </c>
      <c r="W85" s="99">
        <v>0</v>
      </c>
      <c r="X85" s="99">
        <v>0</v>
      </c>
      <c r="Y85" s="100">
        <f t="shared" si="37"/>
        <v>0</v>
      </c>
      <c r="Z85" s="81">
        <v>0</v>
      </c>
      <c r="AA85" s="100">
        <v>0</v>
      </c>
      <c r="AB85" s="100">
        <f t="shared" si="33"/>
        <v>0</v>
      </c>
      <c r="AC85" s="100">
        <v>0</v>
      </c>
      <c r="AD85" s="100">
        <f t="shared" si="34"/>
        <v>0</v>
      </c>
      <c r="AE85" s="100">
        <v>0</v>
      </c>
      <c r="AF85" s="100">
        <f t="shared" si="35"/>
        <v>0</v>
      </c>
      <c r="AG85" s="34"/>
      <c r="AH85" s="34"/>
      <c r="AI85" s="34"/>
      <c r="AJ85" s="34"/>
    </row>
    <row r="86" spans="1:36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96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40"/>
        <v>0</v>
      </c>
      <c r="O86" s="100">
        <v>0</v>
      </c>
      <c r="P86" s="100">
        <v>0</v>
      </c>
      <c r="Q86" s="100">
        <v>0</v>
      </c>
      <c r="R86" s="100">
        <f t="shared" si="39"/>
        <v>0</v>
      </c>
      <c r="S86" s="100">
        <v>0</v>
      </c>
      <c r="T86" s="100">
        <v>0</v>
      </c>
      <c r="U86" s="100">
        <v>0</v>
      </c>
      <c r="V86" s="99">
        <v>0</v>
      </c>
      <c r="W86" s="99">
        <v>0</v>
      </c>
      <c r="X86" s="99">
        <v>0</v>
      </c>
      <c r="Y86" s="100">
        <f t="shared" si="37"/>
        <v>0</v>
      </c>
      <c r="Z86" s="81">
        <v>0</v>
      </c>
      <c r="AA86" s="100">
        <v>0</v>
      </c>
      <c r="AB86" s="100">
        <f t="shared" si="33"/>
        <v>0</v>
      </c>
      <c r="AC86" s="100">
        <v>0</v>
      </c>
      <c r="AD86" s="100">
        <f t="shared" si="34"/>
        <v>0</v>
      </c>
      <c r="AE86" s="100">
        <v>0</v>
      </c>
      <c r="AF86" s="100">
        <f t="shared" si="35"/>
        <v>0</v>
      </c>
      <c r="AG86" s="34"/>
      <c r="AH86" s="34"/>
      <c r="AI86" s="34"/>
      <c r="AJ86" s="34"/>
    </row>
    <row r="87" spans="1:36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96">
        <v>30.45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40"/>
        <v>66.666666666666657</v>
      </c>
      <c r="O87" s="100">
        <v>27394.17</v>
      </c>
      <c r="P87" s="100">
        <v>27394.17</v>
      </c>
      <c r="Q87" s="100">
        <f t="shared" si="38"/>
        <v>100</v>
      </c>
      <c r="R87" s="100">
        <f t="shared" si="39"/>
        <v>27394.17</v>
      </c>
      <c r="S87" s="100">
        <f t="shared" si="29"/>
        <v>100</v>
      </c>
      <c r="T87" s="100">
        <v>0</v>
      </c>
      <c r="U87" s="100">
        <f t="shared" si="36"/>
        <v>0</v>
      </c>
      <c r="V87" s="99">
        <v>0</v>
      </c>
      <c r="W87" s="99">
        <v>0</v>
      </c>
      <c r="X87" s="99">
        <v>0</v>
      </c>
      <c r="Y87" s="100">
        <f t="shared" si="37"/>
        <v>0</v>
      </c>
      <c r="Z87" s="81">
        <v>0</v>
      </c>
      <c r="AA87" s="100">
        <v>0</v>
      </c>
      <c r="AB87" s="100">
        <f t="shared" si="33"/>
        <v>0</v>
      </c>
      <c r="AC87" s="100">
        <v>0</v>
      </c>
      <c r="AD87" s="100">
        <f t="shared" si="34"/>
        <v>0</v>
      </c>
      <c r="AE87" s="100">
        <v>0</v>
      </c>
      <c r="AF87" s="100">
        <f t="shared" si="35"/>
        <v>0</v>
      </c>
      <c r="AG87" s="34"/>
      <c r="AH87" s="34"/>
      <c r="AI87" s="34"/>
      <c r="AJ87" s="34"/>
    </row>
    <row r="88" spans="1:36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96">
        <v>30.45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40"/>
        <v>100</v>
      </c>
      <c r="O88" s="100">
        <v>7948</v>
      </c>
      <c r="P88" s="100">
        <v>7948</v>
      </c>
      <c r="Q88" s="100">
        <f t="shared" si="38"/>
        <v>100</v>
      </c>
      <c r="R88" s="100">
        <f t="shared" si="39"/>
        <v>7948</v>
      </c>
      <c r="S88" s="100">
        <f t="shared" si="29"/>
        <v>100</v>
      </c>
      <c r="T88" s="100">
        <v>0</v>
      </c>
      <c r="U88" s="100">
        <f t="shared" si="36"/>
        <v>0</v>
      </c>
      <c r="V88" s="99">
        <v>0</v>
      </c>
      <c r="W88" s="99">
        <v>0</v>
      </c>
      <c r="X88" s="99">
        <v>0</v>
      </c>
      <c r="Y88" s="100">
        <f t="shared" si="37"/>
        <v>0</v>
      </c>
      <c r="Z88" s="81">
        <v>0</v>
      </c>
      <c r="AA88" s="100">
        <v>0</v>
      </c>
      <c r="AB88" s="100">
        <f t="shared" si="33"/>
        <v>0</v>
      </c>
      <c r="AC88" s="100">
        <v>0</v>
      </c>
      <c r="AD88" s="100">
        <f t="shared" si="34"/>
        <v>0</v>
      </c>
      <c r="AE88" s="100">
        <v>0</v>
      </c>
      <c r="AF88" s="100">
        <f t="shared" si="35"/>
        <v>0</v>
      </c>
      <c r="AG88" s="34"/>
      <c r="AH88" s="34"/>
      <c r="AI88" s="34"/>
      <c r="AJ88" s="34"/>
    </row>
    <row r="89" spans="1:36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96">
        <v>30.45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40"/>
        <v>82</v>
      </c>
      <c r="O89" s="100">
        <v>25249.41</v>
      </c>
      <c r="P89" s="100">
        <v>25249.41</v>
      </c>
      <c r="Q89" s="100">
        <f t="shared" si="38"/>
        <v>100</v>
      </c>
      <c r="R89" s="100">
        <f t="shared" si="39"/>
        <v>25249.41</v>
      </c>
      <c r="S89" s="100">
        <f t="shared" si="29"/>
        <v>100</v>
      </c>
      <c r="T89" s="100">
        <v>0</v>
      </c>
      <c r="U89" s="100">
        <f t="shared" si="36"/>
        <v>0</v>
      </c>
      <c r="V89" s="99">
        <v>9</v>
      </c>
      <c r="W89" s="99">
        <v>9</v>
      </c>
      <c r="X89" s="99">
        <v>5</v>
      </c>
      <c r="Y89" s="100">
        <f t="shared" si="37"/>
        <v>18</v>
      </c>
      <c r="Z89" s="81">
        <v>4585.41</v>
      </c>
      <c r="AA89" s="100">
        <f>Z89</f>
        <v>4585.41</v>
      </c>
      <c r="AB89" s="100">
        <f t="shared" si="33"/>
        <v>100</v>
      </c>
      <c r="AC89" s="100">
        <f>AA89</f>
        <v>4585.41</v>
      </c>
      <c r="AD89" s="100">
        <f t="shared" si="34"/>
        <v>100</v>
      </c>
      <c r="AE89" s="100">
        <f>AA89-AC89</f>
        <v>0</v>
      </c>
      <c r="AF89" s="100">
        <f t="shared" si="35"/>
        <v>0</v>
      </c>
      <c r="AG89" s="34"/>
      <c r="AH89" s="34"/>
      <c r="AI89" s="34"/>
      <c r="AJ89" s="34"/>
    </row>
    <row r="90" spans="1:36" s="9" customFormat="1" x14ac:dyDescent="0.2">
      <c r="A90" s="2">
        <v>84</v>
      </c>
      <c r="B90" s="11" t="s">
        <v>114</v>
      </c>
      <c r="C90" s="12"/>
      <c r="D90" s="12" t="s">
        <v>224</v>
      </c>
      <c r="E90" s="103" t="s">
        <v>118</v>
      </c>
      <c r="F90" s="101" t="s">
        <v>233</v>
      </c>
      <c r="G90" s="96">
        <v>30.45</v>
      </c>
      <c r="H90" s="99">
        <v>4</v>
      </c>
      <c r="I90" s="83">
        <v>0</v>
      </c>
      <c r="J90" s="83">
        <v>1</v>
      </c>
      <c r="K90" s="98">
        <v>0</v>
      </c>
      <c r="L90" s="99">
        <v>0</v>
      </c>
      <c r="M90" s="99">
        <v>0</v>
      </c>
      <c r="N90" s="100">
        <f t="shared" si="40"/>
        <v>0</v>
      </c>
      <c r="O90" s="100">
        <v>0</v>
      </c>
      <c r="P90" s="100">
        <v>0</v>
      </c>
      <c r="Q90" s="100">
        <v>0</v>
      </c>
      <c r="R90" s="100">
        <f t="shared" si="39"/>
        <v>0</v>
      </c>
      <c r="S90" s="100">
        <v>0</v>
      </c>
      <c r="T90" s="100">
        <v>0</v>
      </c>
      <c r="U90" s="100">
        <v>0</v>
      </c>
      <c r="V90" s="99">
        <v>0</v>
      </c>
      <c r="W90" s="99">
        <v>0</v>
      </c>
      <c r="X90" s="99">
        <v>0</v>
      </c>
      <c r="Y90" s="100">
        <f>IF(H90=0,0,V90/H90)*100</f>
        <v>0</v>
      </c>
      <c r="Z90" s="81">
        <v>0</v>
      </c>
      <c r="AA90" s="100">
        <v>0</v>
      </c>
      <c r="AB90" s="100">
        <f t="shared" si="33"/>
        <v>0</v>
      </c>
      <c r="AC90" s="100">
        <v>0</v>
      </c>
      <c r="AD90" s="100">
        <f t="shared" si="34"/>
        <v>0</v>
      </c>
      <c r="AE90" s="100">
        <v>0</v>
      </c>
      <c r="AF90" s="100">
        <f t="shared" si="35"/>
        <v>0</v>
      </c>
      <c r="AG90" s="34"/>
      <c r="AH90" s="34"/>
      <c r="AI90" s="34"/>
      <c r="AJ90" s="34"/>
    </row>
    <row r="91" spans="1:36" s="9" customFormat="1" x14ac:dyDescent="0.2">
      <c r="A91" s="2">
        <v>85</v>
      </c>
      <c r="B91" s="11" t="s">
        <v>114</v>
      </c>
      <c r="C91" s="12"/>
      <c r="D91" s="12" t="s">
        <v>104</v>
      </c>
      <c r="E91" s="19" t="s">
        <v>118</v>
      </c>
      <c r="F91" s="101" t="s">
        <v>209</v>
      </c>
      <c r="G91" s="96">
        <v>30.45</v>
      </c>
      <c r="H91" s="99">
        <v>24</v>
      </c>
      <c r="I91" s="83">
        <v>5</v>
      </c>
      <c r="J91" s="83">
        <v>11</v>
      </c>
      <c r="K91" s="98">
        <v>18</v>
      </c>
      <c r="L91" s="99">
        <v>24</v>
      </c>
      <c r="M91" s="99">
        <v>8</v>
      </c>
      <c r="N91" s="100">
        <f t="shared" si="40"/>
        <v>75</v>
      </c>
      <c r="O91" s="100">
        <v>16467.23</v>
      </c>
      <c r="P91" s="100">
        <v>16467.23</v>
      </c>
      <c r="Q91" s="100">
        <f t="shared" si="38"/>
        <v>100</v>
      </c>
      <c r="R91" s="100">
        <f t="shared" si="39"/>
        <v>0</v>
      </c>
      <c r="S91" s="100">
        <f>R91/P91*100</f>
        <v>0</v>
      </c>
      <c r="T91" s="100">
        <v>16467.23</v>
      </c>
      <c r="U91" s="100">
        <f t="shared" si="36"/>
        <v>100</v>
      </c>
      <c r="V91" s="99">
        <v>8</v>
      </c>
      <c r="W91" s="99">
        <v>8</v>
      </c>
      <c r="X91" s="99">
        <v>5</v>
      </c>
      <c r="Y91" s="100">
        <f t="shared" si="37"/>
        <v>33.333333333333329</v>
      </c>
      <c r="Z91" s="81">
        <v>4986.03</v>
      </c>
      <c r="AA91" s="100">
        <f>Z91</f>
        <v>4986.03</v>
      </c>
      <c r="AB91" s="100">
        <f t="shared" si="33"/>
        <v>100</v>
      </c>
      <c r="AC91" s="100">
        <f>AA91</f>
        <v>4986.03</v>
      </c>
      <c r="AD91" s="100">
        <f t="shared" si="34"/>
        <v>100</v>
      </c>
      <c r="AE91" s="100">
        <f>AA91-AC91</f>
        <v>0</v>
      </c>
      <c r="AF91" s="100">
        <f t="shared" si="35"/>
        <v>0</v>
      </c>
      <c r="AG91" s="34"/>
      <c r="AH91" s="34"/>
      <c r="AI91" s="34"/>
      <c r="AJ91" s="34"/>
    </row>
    <row r="92" spans="1:36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96">
        <v>30.45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40"/>
        <v>56.25</v>
      </c>
      <c r="O92" s="100">
        <v>9389.1600000000017</v>
      </c>
      <c r="P92" s="100">
        <v>9389.1600000000017</v>
      </c>
      <c r="Q92" s="100">
        <f t="shared" si="38"/>
        <v>100</v>
      </c>
      <c r="R92" s="100">
        <f t="shared" si="39"/>
        <v>9389.1600000000017</v>
      </c>
      <c r="S92" s="100">
        <f t="shared" si="29"/>
        <v>100</v>
      </c>
      <c r="T92" s="100">
        <v>0</v>
      </c>
      <c r="U92" s="100">
        <f t="shared" si="36"/>
        <v>0</v>
      </c>
      <c r="V92" s="99">
        <v>0</v>
      </c>
      <c r="W92" s="99">
        <v>0</v>
      </c>
      <c r="X92" s="99">
        <v>0</v>
      </c>
      <c r="Y92" s="100">
        <f t="shared" si="37"/>
        <v>0</v>
      </c>
      <c r="Z92" s="81">
        <v>0</v>
      </c>
      <c r="AA92" s="100">
        <v>0</v>
      </c>
      <c r="AB92" s="100">
        <f t="shared" si="33"/>
        <v>0</v>
      </c>
      <c r="AC92" s="100">
        <v>0</v>
      </c>
      <c r="AD92" s="100">
        <f t="shared" si="34"/>
        <v>0</v>
      </c>
      <c r="AE92" s="100">
        <v>0</v>
      </c>
      <c r="AF92" s="100">
        <f t="shared" si="35"/>
        <v>0</v>
      </c>
      <c r="AG92" s="34"/>
      <c r="AH92" s="34"/>
      <c r="AI92" s="34"/>
      <c r="AJ92" s="34"/>
    </row>
    <row r="93" spans="1:36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96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40"/>
        <v>0</v>
      </c>
      <c r="O93" s="100">
        <v>0</v>
      </c>
      <c r="P93" s="100">
        <v>0</v>
      </c>
      <c r="Q93" s="100">
        <v>0</v>
      </c>
      <c r="R93" s="100">
        <f t="shared" si="39"/>
        <v>0</v>
      </c>
      <c r="S93" s="100">
        <v>0</v>
      </c>
      <c r="T93" s="100">
        <v>0</v>
      </c>
      <c r="U93" s="100">
        <v>0</v>
      </c>
      <c r="V93" s="99">
        <v>0</v>
      </c>
      <c r="W93" s="99">
        <v>0</v>
      </c>
      <c r="X93" s="99">
        <v>0</v>
      </c>
      <c r="Y93" s="100">
        <f t="shared" si="37"/>
        <v>0</v>
      </c>
      <c r="Z93" s="81">
        <v>0</v>
      </c>
      <c r="AA93" s="100">
        <v>0</v>
      </c>
      <c r="AB93" s="100">
        <f t="shared" si="33"/>
        <v>0</v>
      </c>
      <c r="AC93" s="100">
        <v>0</v>
      </c>
      <c r="AD93" s="100">
        <f t="shared" si="34"/>
        <v>0</v>
      </c>
      <c r="AE93" s="100">
        <v>0</v>
      </c>
      <c r="AF93" s="100">
        <f t="shared" si="35"/>
        <v>0</v>
      </c>
      <c r="AG93" s="34"/>
      <c r="AH93" s="34"/>
      <c r="AI93" s="34"/>
      <c r="AJ93" s="34"/>
    </row>
    <row r="94" spans="1:36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190</v>
      </c>
      <c r="G94" s="96">
        <v>30.45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>K94/H94*100</f>
        <v>60</v>
      </c>
      <c r="O94" s="100">
        <v>12376.46</v>
      </c>
      <c r="P94" s="100">
        <v>12376.46</v>
      </c>
      <c r="Q94" s="100">
        <f t="shared" si="38"/>
        <v>100</v>
      </c>
      <c r="R94" s="100">
        <f t="shared" si="39"/>
        <v>12376.46</v>
      </c>
      <c r="S94" s="100">
        <f>R94/P94*100</f>
        <v>100</v>
      </c>
      <c r="T94" s="100">
        <v>0</v>
      </c>
      <c r="U94" s="100">
        <f t="shared" si="36"/>
        <v>0</v>
      </c>
      <c r="V94" s="99">
        <v>1</v>
      </c>
      <c r="W94" s="99">
        <v>2</v>
      </c>
      <c r="X94" s="99">
        <v>0</v>
      </c>
      <c r="Y94" s="100">
        <f t="shared" si="37"/>
        <v>5</v>
      </c>
      <c r="Z94" s="81">
        <v>1206.3699999999999</v>
      </c>
      <c r="AA94" s="100">
        <v>0</v>
      </c>
      <c r="AB94" s="100">
        <f t="shared" si="33"/>
        <v>0</v>
      </c>
      <c r="AC94" s="100">
        <v>0</v>
      </c>
      <c r="AD94" s="100">
        <f t="shared" si="34"/>
        <v>0</v>
      </c>
      <c r="AE94" s="100">
        <v>0</v>
      </c>
      <c r="AF94" s="100">
        <f t="shared" si="35"/>
        <v>0</v>
      </c>
      <c r="AG94" s="34"/>
      <c r="AH94" s="34"/>
      <c r="AI94" s="34"/>
      <c r="AJ94" s="34"/>
    </row>
    <row r="95" spans="1:36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96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ref="N95" si="41">K95/H95*100</f>
        <v>0</v>
      </c>
      <c r="O95" s="100">
        <v>0</v>
      </c>
      <c r="P95" s="100">
        <v>0</v>
      </c>
      <c r="Q95" s="100">
        <v>0</v>
      </c>
      <c r="R95" s="100">
        <f t="shared" si="39"/>
        <v>0</v>
      </c>
      <c r="S95" s="100">
        <v>0</v>
      </c>
      <c r="T95" s="100">
        <v>0</v>
      </c>
      <c r="U95" s="100">
        <v>0</v>
      </c>
      <c r="V95" s="99">
        <v>0</v>
      </c>
      <c r="W95" s="99">
        <v>0</v>
      </c>
      <c r="X95" s="99">
        <v>0</v>
      </c>
      <c r="Y95" s="100">
        <f>IF(H95=0,0,V95/H95)*100</f>
        <v>0</v>
      </c>
      <c r="Z95" s="81">
        <v>0</v>
      </c>
      <c r="AA95" s="100">
        <v>0</v>
      </c>
      <c r="AB95" s="100">
        <f t="shared" si="33"/>
        <v>0</v>
      </c>
      <c r="AC95" s="100">
        <v>0</v>
      </c>
      <c r="AD95" s="100">
        <f t="shared" si="34"/>
        <v>0</v>
      </c>
      <c r="AE95" s="100">
        <v>0</v>
      </c>
      <c r="AF95" s="100">
        <f t="shared" si="35"/>
        <v>0</v>
      </c>
      <c r="AG95" s="34"/>
      <c r="AH95" s="34"/>
      <c r="AI95" s="34"/>
      <c r="AJ95" s="34"/>
    </row>
    <row r="96" spans="1:36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96">
        <v>30.45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40"/>
        <v>100</v>
      </c>
      <c r="O96" s="100">
        <v>24507.16</v>
      </c>
      <c r="P96" s="100">
        <v>24507.16</v>
      </c>
      <c r="Q96" s="100">
        <f t="shared" si="38"/>
        <v>100</v>
      </c>
      <c r="R96" s="100">
        <f t="shared" si="39"/>
        <v>24507.16</v>
      </c>
      <c r="S96" s="100">
        <f>R96/P96*100</f>
        <v>100</v>
      </c>
      <c r="T96" s="100">
        <v>0</v>
      </c>
      <c r="U96" s="100">
        <f t="shared" si="36"/>
        <v>0</v>
      </c>
      <c r="V96" s="99">
        <v>0</v>
      </c>
      <c r="W96" s="99">
        <v>0</v>
      </c>
      <c r="X96" s="99">
        <v>0</v>
      </c>
      <c r="Y96" s="100">
        <f t="shared" si="37"/>
        <v>0</v>
      </c>
      <c r="Z96" s="81">
        <v>0</v>
      </c>
      <c r="AA96" s="100">
        <v>0</v>
      </c>
      <c r="AB96" s="100">
        <f t="shared" si="33"/>
        <v>0</v>
      </c>
      <c r="AC96" s="100">
        <v>0</v>
      </c>
      <c r="AD96" s="100">
        <f t="shared" si="34"/>
        <v>0</v>
      </c>
      <c r="AE96" s="100">
        <v>0</v>
      </c>
      <c r="AF96" s="100">
        <f t="shared" si="35"/>
        <v>0</v>
      </c>
      <c r="AG96" s="34"/>
      <c r="AH96" s="34"/>
      <c r="AI96" s="34"/>
      <c r="AJ96" s="34"/>
    </row>
    <row r="97" spans="1:37" x14ac:dyDescent="0.2">
      <c r="A97" s="16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96">
        <v>30.45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40"/>
        <v>66.666666666666657</v>
      </c>
      <c r="O97" s="100">
        <v>5946.55</v>
      </c>
      <c r="P97" s="100">
        <v>5946.55</v>
      </c>
      <c r="Q97" s="100">
        <f t="shared" si="38"/>
        <v>100</v>
      </c>
      <c r="R97" s="100">
        <f t="shared" si="39"/>
        <v>5946.55</v>
      </c>
      <c r="S97" s="100">
        <f t="shared" si="29"/>
        <v>100</v>
      </c>
      <c r="T97" s="100">
        <v>0</v>
      </c>
      <c r="U97" s="100">
        <f t="shared" si="36"/>
        <v>0</v>
      </c>
      <c r="V97" s="99">
        <v>0</v>
      </c>
      <c r="W97" s="99">
        <v>0</v>
      </c>
      <c r="X97" s="99">
        <v>0</v>
      </c>
      <c r="Y97" s="100">
        <f t="shared" si="37"/>
        <v>0</v>
      </c>
      <c r="Z97" s="81">
        <v>0</v>
      </c>
      <c r="AA97" s="100">
        <v>0</v>
      </c>
      <c r="AB97" s="100">
        <f t="shared" si="33"/>
        <v>0</v>
      </c>
      <c r="AC97" s="100">
        <v>0</v>
      </c>
      <c r="AD97" s="100">
        <f t="shared" si="34"/>
        <v>0</v>
      </c>
      <c r="AE97" s="100">
        <v>0</v>
      </c>
      <c r="AF97" s="100">
        <f t="shared" si="35"/>
        <v>0</v>
      </c>
    </row>
    <row r="98" spans="1:37" x14ac:dyDescent="0.2">
      <c r="A98" s="16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96">
        <v>30.45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40"/>
        <v>44.444444444444443</v>
      </c>
      <c r="O98" s="100">
        <v>3487.89</v>
      </c>
      <c r="P98" s="100">
        <v>3487.89</v>
      </c>
      <c r="Q98" s="100">
        <f t="shared" si="38"/>
        <v>100</v>
      </c>
      <c r="R98" s="100">
        <f t="shared" si="39"/>
        <v>3487.89</v>
      </c>
      <c r="S98" s="100">
        <f>R98/P98*100</f>
        <v>100</v>
      </c>
      <c r="T98" s="100">
        <v>0</v>
      </c>
      <c r="U98" s="100">
        <f t="shared" si="36"/>
        <v>0</v>
      </c>
      <c r="V98" s="99">
        <v>0</v>
      </c>
      <c r="W98" s="99">
        <v>0</v>
      </c>
      <c r="X98" s="99">
        <v>0</v>
      </c>
      <c r="Y98" s="100">
        <f t="shared" si="37"/>
        <v>0</v>
      </c>
      <c r="Z98" s="81">
        <v>0</v>
      </c>
      <c r="AA98" s="100">
        <v>0</v>
      </c>
      <c r="AB98" s="100">
        <f t="shared" si="33"/>
        <v>0</v>
      </c>
      <c r="AC98" s="100">
        <v>0</v>
      </c>
      <c r="AD98" s="100">
        <f t="shared" si="34"/>
        <v>0</v>
      </c>
      <c r="AE98" s="100">
        <v>0</v>
      </c>
      <c r="AF98" s="100">
        <f t="shared" si="35"/>
        <v>0</v>
      </c>
    </row>
    <row r="99" spans="1:37" x14ac:dyDescent="0.2">
      <c r="A99" s="16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96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40"/>
        <v>0</v>
      </c>
      <c r="O99" s="100">
        <v>0</v>
      </c>
      <c r="P99" s="100">
        <v>0</v>
      </c>
      <c r="Q99" s="100">
        <v>0</v>
      </c>
      <c r="R99" s="100">
        <f t="shared" si="39"/>
        <v>0</v>
      </c>
      <c r="S99" s="100">
        <v>0</v>
      </c>
      <c r="T99" s="100">
        <v>0</v>
      </c>
      <c r="U99" s="100">
        <v>0</v>
      </c>
      <c r="V99" s="99">
        <v>2</v>
      </c>
      <c r="W99" s="99">
        <v>2</v>
      </c>
      <c r="X99" s="99">
        <v>2</v>
      </c>
      <c r="Y99" s="100">
        <f>IF(H99=0,0,V99/H99)*100</f>
        <v>66.666666666666657</v>
      </c>
      <c r="Z99" s="81">
        <v>1133.8399999999999</v>
      </c>
      <c r="AA99" s="100">
        <v>0</v>
      </c>
      <c r="AB99" s="100">
        <f t="shared" si="33"/>
        <v>0</v>
      </c>
      <c r="AC99" s="100">
        <v>0</v>
      </c>
      <c r="AD99" s="100">
        <f t="shared" si="34"/>
        <v>0</v>
      </c>
      <c r="AE99" s="100">
        <v>0</v>
      </c>
      <c r="AF99" s="100">
        <f t="shared" si="35"/>
        <v>0</v>
      </c>
    </row>
    <row r="100" spans="1:37" x14ac:dyDescent="0.2">
      <c r="A100" s="16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96">
        <v>30.45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40"/>
        <v>39.473684210526315</v>
      </c>
      <c r="O100" s="100">
        <v>18749.07</v>
      </c>
      <c r="P100" s="100">
        <v>18749.07</v>
      </c>
      <c r="Q100" s="100">
        <f t="shared" si="38"/>
        <v>100</v>
      </c>
      <c r="R100" s="100">
        <f t="shared" si="39"/>
        <v>18749.07</v>
      </c>
      <c r="S100" s="100">
        <f t="shared" si="29"/>
        <v>100</v>
      </c>
      <c r="T100" s="100">
        <v>0</v>
      </c>
      <c r="U100" s="100">
        <f t="shared" si="36"/>
        <v>0</v>
      </c>
      <c r="V100" s="99">
        <v>0</v>
      </c>
      <c r="W100" s="99">
        <v>0</v>
      </c>
      <c r="X100" s="99">
        <v>0</v>
      </c>
      <c r="Y100" s="100">
        <f t="shared" si="37"/>
        <v>0</v>
      </c>
      <c r="Z100" s="81">
        <v>0</v>
      </c>
      <c r="AA100" s="100">
        <v>0</v>
      </c>
      <c r="AB100" s="100">
        <f t="shared" si="33"/>
        <v>0</v>
      </c>
      <c r="AC100" s="100">
        <v>0</v>
      </c>
      <c r="AD100" s="100">
        <f t="shared" si="34"/>
        <v>0</v>
      </c>
      <c r="AE100" s="100">
        <v>0</v>
      </c>
      <c r="AF100" s="100">
        <f t="shared" si="35"/>
        <v>0</v>
      </c>
    </row>
    <row r="101" spans="1:37" x14ac:dyDescent="0.2">
      <c r="A101" s="16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96">
        <v>30.45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40"/>
        <v>12.5</v>
      </c>
      <c r="O101" s="100">
        <v>336.17</v>
      </c>
      <c r="P101" s="100">
        <v>336.17</v>
      </c>
      <c r="Q101" s="100">
        <f t="shared" si="38"/>
        <v>100</v>
      </c>
      <c r="R101" s="100">
        <f t="shared" si="39"/>
        <v>0</v>
      </c>
      <c r="S101" s="100">
        <f t="shared" si="29"/>
        <v>0</v>
      </c>
      <c r="T101" s="100">
        <v>336.17</v>
      </c>
      <c r="U101" s="100">
        <f t="shared" si="36"/>
        <v>100</v>
      </c>
      <c r="V101" s="99">
        <v>0</v>
      </c>
      <c r="W101" s="99">
        <v>0</v>
      </c>
      <c r="X101" s="99">
        <v>0</v>
      </c>
      <c r="Y101" s="100">
        <f t="shared" si="37"/>
        <v>0</v>
      </c>
      <c r="Z101" s="81">
        <v>0</v>
      </c>
      <c r="AA101" s="100">
        <v>0</v>
      </c>
      <c r="AB101" s="100">
        <f t="shared" si="33"/>
        <v>0</v>
      </c>
      <c r="AC101" s="100">
        <v>0</v>
      </c>
      <c r="AD101" s="100">
        <f t="shared" si="34"/>
        <v>0</v>
      </c>
      <c r="AE101" s="100">
        <v>0</v>
      </c>
      <c r="AF101" s="100">
        <f t="shared" si="35"/>
        <v>0</v>
      </c>
    </row>
    <row r="102" spans="1:37" x14ac:dyDescent="0.2">
      <c r="A102" s="16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96">
        <v>30.45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40"/>
        <v>61.904761904761905</v>
      </c>
      <c r="O102" s="100">
        <v>19670.13</v>
      </c>
      <c r="P102" s="100">
        <v>19670.13</v>
      </c>
      <c r="Q102" s="100">
        <f t="shared" si="38"/>
        <v>100</v>
      </c>
      <c r="R102" s="100">
        <f t="shared" si="39"/>
        <v>19670.13</v>
      </c>
      <c r="S102" s="100">
        <f t="shared" si="29"/>
        <v>100</v>
      </c>
      <c r="T102" s="100">
        <v>0</v>
      </c>
      <c r="U102" s="100">
        <f t="shared" si="36"/>
        <v>0</v>
      </c>
      <c r="V102" s="99">
        <v>0</v>
      </c>
      <c r="W102" s="99">
        <v>0</v>
      </c>
      <c r="X102" s="99">
        <v>0</v>
      </c>
      <c r="Y102" s="100">
        <f t="shared" si="37"/>
        <v>0</v>
      </c>
      <c r="Z102" s="81">
        <v>0</v>
      </c>
      <c r="AA102" s="100">
        <v>0</v>
      </c>
      <c r="AB102" s="100">
        <f t="shared" si="33"/>
        <v>0</v>
      </c>
      <c r="AC102" s="100">
        <v>0</v>
      </c>
      <c r="AD102" s="100">
        <f t="shared" si="34"/>
        <v>0</v>
      </c>
      <c r="AE102" s="100">
        <v>0</v>
      </c>
      <c r="AF102" s="100">
        <f t="shared" si="35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66">
        <f>SUM(H7:H102)</f>
        <v>2857</v>
      </c>
      <c r="I103" s="66">
        <v>653</v>
      </c>
      <c r="J103" s="66">
        <v>1305</v>
      </c>
      <c r="K103" s="67">
        <f>SUM(K7:K102)</f>
        <v>2009</v>
      </c>
      <c r="L103" s="67">
        <f>SUM(L7:L102)</f>
        <v>2413</v>
      </c>
      <c r="M103" s="67">
        <f>SUM(M7:M102)</f>
        <v>1113</v>
      </c>
      <c r="N103" s="68">
        <f t="shared" si="40"/>
        <v>70.318515925796291</v>
      </c>
      <c r="O103" s="69">
        <f>SUM(O7:O102)</f>
        <v>1493882.5099999998</v>
      </c>
      <c r="P103" s="69">
        <f>SUM(P7:P102)</f>
        <v>1493882.5099999998</v>
      </c>
      <c r="Q103" s="68">
        <f>P103/O103*100</f>
        <v>100</v>
      </c>
      <c r="R103" s="69">
        <f>SUM(R7:R102)</f>
        <v>1332642.5399999996</v>
      </c>
      <c r="S103" s="68">
        <f>R103/P103*100</f>
        <v>89.2066498589638</v>
      </c>
      <c r="T103" s="69">
        <f>SUM(T7:T102)</f>
        <v>161239.97</v>
      </c>
      <c r="U103" s="68">
        <f t="shared" si="36"/>
        <v>10.793350141036195</v>
      </c>
      <c r="V103" s="67">
        <f t="shared" ref="V103:AE103" si="42">SUM(V7:V102)</f>
        <v>263</v>
      </c>
      <c r="W103" s="67">
        <f t="shared" si="42"/>
        <v>299</v>
      </c>
      <c r="X103" s="67">
        <f>SUM(X7:X102)</f>
        <v>100</v>
      </c>
      <c r="Y103" s="69">
        <f>X103/H103*100</f>
        <v>3.5001750087504377</v>
      </c>
      <c r="Z103" s="69">
        <f>SUM(Z7:Z102)</f>
        <v>268913.98000000004</v>
      </c>
      <c r="AA103" s="69">
        <f t="shared" si="42"/>
        <v>180593.22</v>
      </c>
      <c r="AB103" s="90">
        <f t="shared" si="33"/>
        <v>67.156501123519121</v>
      </c>
      <c r="AC103" s="69">
        <f t="shared" si="42"/>
        <v>160570.12000000002</v>
      </c>
      <c r="AD103" s="90">
        <f t="shared" si="34"/>
        <v>88.912595943524366</v>
      </c>
      <c r="AE103" s="69">
        <f t="shared" si="42"/>
        <v>20023.099999999999</v>
      </c>
      <c r="AF103" s="90">
        <f t="shared" si="35"/>
        <v>11.087404056475652</v>
      </c>
      <c r="AG103" s="42"/>
      <c r="AH103" s="42"/>
      <c r="AI103" s="42"/>
      <c r="AJ103" s="42"/>
      <c r="AK103" s="42"/>
    </row>
    <row r="104" spans="1:37" ht="15" customHeight="1" x14ac:dyDescent="0.2"/>
    <row r="105" spans="1:37" ht="15" customHeight="1" x14ac:dyDescent="0.2"/>
    <row r="106" spans="1:37" ht="15" customHeight="1" x14ac:dyDescent="0.2"/>
    <row r="107" spans="1:37" ht="15" customHeight="1" x14ac:dyDescent="0.2"/>
  </sheetData>
  <sheetProtection password="C41F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7"/>
  <sheetViews>
    <sheetView workbookViewId="0">
      <selection sqref="A1:XFD1"/>
    </sheetView>
  </sheetViews>
  <sheetFormatPr defaultColWidth="9.7109375" defaultRowHeight="12.75" x14ac:dyDescent="0.2"/>
  <cols>
    <col min="1" max="1" width="4.5703125" style="9" customWidth="1"/>
    <col min="2" max="2" width="15.28515625" style="9" customWidth="1"/>
    <col min="3" max="3" width="18.7109375" style="9" customWidth="1"/>
    <col min="4" max="4" width="32.5703125" style="9" customWidth="1"/>
    <col min="5" max="5" width="24.140625" style="18" customWidth="1"/>
    <col min="6" max="6" width="9.28515625" style="34" customWidth="1"/>
    <col min="7" max="8" width="9.28515625" style="106" customWidth="1"/>
    <col min="9" max="10" width="9.28515625" style="93" customWidth="1"/>
    <col min="11" max="13" width="6.7109375" style="106" customWidth="1"/>
    <col min="14" max="14" width="9.140625" style="106" customWidth="1"/>
    <col min="15" max="15" width="12.42578125" style="107" customWidth="1"/>
    <col min="16" max="16" width="12.85546875" style="107" customWidth="1"/>
    <col min="17" max="17" width="9.28515625" style="107" customWidth="1"/>
    <col min="18" max="18" width="11.85546875" style="107" customWidth="1"/>
    <col min="19" max="19" width="10.42578125" style="107" customWidth="1"/>
    <col min="20" max="20" width="11.140625" style="107" customWidth="1"/>
    <col min="21" max="21" width="9.28515625" style="107" customWidth="1"/>
    <col min="22" max="25" width="9.28515625" style="106" customWidth="1"/>
    <col min="26" max="26" width="12.28515625" style="106" customWidth="1"/>
    <col min="27" max="27" width="10.85546875" style="112" customWidth="1"/>
    <col min="28" max="28" width="9.28515625" style="112" customWidth="1"/>
    <col min="29" max="29" width="10.7109375" style="112" customWidth="1"/>
    <col min="30" max="30" width="9.28515625" style="112" customWidth="1"/>
    <col min="31" max="31" width="11.5703125" style="112" customWidth="1"/>
    <col min="32" max="32" width="9.28515625" style="112" customWidth="1"/>
    <col min="33" max="37" width="9.7109375" style="34"/>
    <col min="38" max="16384" width="9.7109375" style="9"/>
  </cols>
  <sheetData>
    <row r="1" spans="1:37" s="8" customFormat="1" ht="36.75" customHeight="1" x14ac:dyDescent="0.25">
      <c r="A1" s="155" t="s">
        <v>246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33"/>
      <c r="AH1" s="33"/>
      <c r="AI1" s="33"/>
      <c r="AJ1" s="33"/>
      <c r="AK1" s="33"/>
    </row>
    <row r="2" spans="1:37" s="33" customFormat="1" ht="15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28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46.5" customHeight="1" x14ac:dyDescent="0.25">
      <c r="A3" s="129"/>
      <c r="B3" s="129"/>
      <c r="C3" s="129"/>
      <c r="D3" s="129"/>
      <c r="E3" s="129"/>
      <c r="F3" s="129"/>
      <c r="G3" s="129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8.75" customHeight="1" x14ac:dyDescent="0.25">
      <c r="A4" s="129"/>
      <c r="B4" s="129"/>
      <c r="C4" s="129"/>
      <c r="D4" s="129"/>
      <c r="E4" s="129"/>
      <c r="F4" s="129"/>
      <c r="G4" s="129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(гр."&amp;V6&amp;"/гр."&amp;'[2]16.02.15 (сайт)'!H6&amp;"*100)"</f>
        <v>відсоток  до загальної кількості виданих доручень (гр.22/гр.8*100)</v>
      </c>
      <c r="Z4" s="149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31.25" customHeight="1" x14ac:dyDescent="0.25">
      <c r="A5" s="130"/>
      <c r="B5" s="130"/>
      <c r="C5" s="130"/>
      <c r="D5" s="130"/>
      <c r="E5" s="130"/>
      <c r="F5" s="130"/>
      <c r="G5" s="130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50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17" customFormat="1" ht="12.75" customHeight="1" x14ac:dyDescent="0.2">
      <c r="A6" s="114">
        <v>1</v>
      </c>
      <c r="B6" s="114">
        <f>A6+1</f>
        <v>2</v>
      </c>
      <c r="C6" s="116">
        <f t="shared" ref="C6:AD6" si="0">B6+1</f>
        <v>3</v>
      </c>
      <c r="D6" s="114">
        <f t="shared" si="0"/>
        <v>4</v>
      </c>
      <c r="E6" s="114">
        <f t="shared" si="0"/>
        <v>5</v>
      </c>
      <c r="F6" s="6">
        <f t="shared" si="0"/>
        <v>6</v>
      </c>
      <c r="G6" s="114">
        <f t="shared" si="0"/>
        <v>7</v>
      </c>
      <c r="H6" s="114">
        <f t="shared" si="0"/>
        <v>8</v>
      </c>
      <c r="I6" s="115">
        <f t="shared" si="0"/>
        <v>9</v>
      </c>
      <c r="J6" s="115">
        <f t="shared" si="0"/>
        <v>10</v>
      </c>
      <c r="K6" s="114">
        <f t="shared" si="0"/>
        <v>11</v>
      </c>
      <c r="L6" s="114">
        <f t="shared" si="0"/>
        <v>12</v>
      </c>
      <c r="M6" s="114">
        <f t="shared" si="0"/>
        <v>13</v>
      </c>
      <c r="N6" s="114">
        <f t="shared" si="0"/>
        <v>14</v>
      </c>
      <c r="O6" s="114">
        <f t="shared" si="0"/>
        <v>15</v>
      </c>
      <c r="P6" s="114">
        <f t="shared" si="0"/>
        <v>16</v>
      </c>
      <c r="Q6" s="114">
        <f t="shared" si="0"/>
        <v>17</v>
      </c>
      <c r="R6" s="114">
        <f t="shared" si="0"/>
        <v>18</v>
      </c>
      <c r="S6" s="114">
        <f t="shared" si="0"/>
        <v>19</v>
      </c>
      <c r="T6" s="114">
        <f t="shared" si="0"/>
        <v>20</v>
      </c>
      <c r="U6" s="114">
        <f t="shared" si="0"/>
        <v>21</v>
      </c>
      <c r="V6" s="114">
        <f t="shared" si="0"/>
        <v>22</v>
      </c>
      <c r="W6" s="114">
        <f t="shared" si="0"/>
        <v>23</v>
      </c>
      <c r="X6" s="114">
        <f t="shared" si="0"/>
        <v>24</v>
      </c>
      <c r="Y6" s="114">
        <f t="shared" si="0"/>
        <v>25</v>
      </c>
      <c r="Z6" s="114">
        <f>Y6+1</f>
        <v>26</v>
      </c>
      <c r="AA6" s="114">
        <f t="shared" si="0"/>
        <v>27</v>
      </c>
      <c r="AB6" s="114">
        <f t="shared" si="0"/>
        <v>28</v>
      </c>
      <c r="AC6" s="114">
        <f t="shared" si="0"/>
        <v>29</v>
      </c>
      <c r="AD6" s="114">
        <f t="shared" si="0"/>
        <v>30</v>
      </c>
      <c r="AE6" s="114">
        <v>31</v>
      </c>
      <c r="AF6" s="114">
        <v>32</v>
      </c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47" t="s">
        <v>229</v>
      </c>
      <c r="G7" s="96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99">
        <v>0</v>
      </c>
      <c r="W7" s="99">
        <v>0</v>
      </c>
      <c r="X7" s="99">
        <v>0</v>
      </c>
      <c r="Y7" s="100">
        <f t="shared" ref="Y7:Y70" si="2">IF(H7=0,0,V7/H7)*100</f>
        <v>0</v>
      </c>
      <c r="Z7" s="81">
        <v>0</v>
      </c>
      <c r="AA7" s="100">
        <f t="shared" ref="AA7:AA70" si="3">T7+Z7</f>
        <v>0</v>
      </c>
      <c r="AB7" s="100">
        <f t="shared" ref="AB7:AB70" si="4">IF((Z7+T7)=0,0,AA7/(Z7+T7)*100)</f>
        <v>0</v>
      </c>
      <c r="AC7" s="100">
        <v>0</v>
      </c>
      <c r="AD7" s="100">
        <f t="shared" ref="AD7:AD70" si="5">IF(AA7=0,0,AC7/AA7)*100</f>
        <v>0</v>
      </c>
      <c r="AE7" s="100">
        <v>0</v>
      </c>
      <c r="AF7" s="100">
        <f t="shared" ref="AF7:AF70" si="6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48">
        <v>84</v>
      </c>
      <c r="G8" s="96">
        <v>30.45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7">P8/O8*100</f>
        <v>100</v>
      </c>
      <c r="R8" s="100">
        <f t="shared" ref="R8:R20" si="8">P8</f>
        <v>8664.0299999999988</v>
      </c>
      <c r="S8" s="100">
        <f t="shared" ref="S8:S13" si="9">R8/P8*100</f>
        <v>100</v>
      </c>
      <c r="T8" s="100">
        <v>0</v>
      </c>
      <c r="U8" s="100">
        <f t="shared" ref="U8:U13" si="10">T8/P8*100</f>
        <v>0</v>
      </c>
      <c r="V8" s="99">
        <v>1</v>
      </c>
      <c r="W8" s="99">
        <v>1</v>
      </c>
      <c r="X8" s="99">
        <v>0</v>
      </c>
      <c r="Y8" s="100">
        <f t="shared" si="2"/>
        <v>5</v>
      </c>
      <c r="Z8" s="81">
        <v>365.4</v>
      </c>
      <c r="AA8" s="100">
        <f t="shared" si="3"/>
        <v>365.4</v>
      </c>
      <c r="AB8" s="100">
        <f t="shared" si="4"/>
        <v>100</v>
      </c>
      <c r="AC8" s="100">
        <v>0</v>
      </c>
      <c r="AD8" s="100">
        <f t="shared" si="5"/>
        <v>0</v>
      </c>
      <c r="AE8" s="100">
        <f>AA8</f>
        <v>365.4</v>
      </c>
      <c r="AF8" s="100">
        <f t="shared" si="6"/>
        <v>100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48" t="s">
        <v>119</v>
      </c>
      <c r="G9" s="96">
        <v>30.45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7"/>
        <v>100</v>
      </c>
      <c r="R9" s="100">
        <f t="shared" si="8"/>
        <v>20412.350000000002</v>
      </c>
      <c r="S9" s="100">
        <f t="shared" si="9"/>
        <v>100</v>
      </c>
      <c r="T9" s="100">
        <v>0</v>
      </c>
      <c r="U9" s="100">
        <f t="shared" si="10"/>
        <v>0</v>
      </c>
      <c r="V9" s="99">
        <v>0</v>
      </c>
      <c r="W9" s="99">
        <v>0</v>
      </c>
      <c r="X9" s="99">
        <v>0</v>
      </c>
      <c r="Y9" s="100">
        <f t="shared" si="2"/>
        <v>0</v>
      </c>
      <c r="Z9" s="81">
        <v>0</v>
      </c>
      <c r="AA9" s="100">
        <f t="shared" si="3"/>
        <v>0</v>
      </c>
      <c r="AB9" s="100">
        <f t="shared" si="4"/>
        <v>0</v>
      </c>
      <c r="AC9" s="100">
        <v>0</v>
      </c>
      <c r="AD9" s="100">
        <f t="shared" si="5"/>
        <v>0</v>
      </c>
      <c r="AE9" s="100">
        <v>0</v>
      </c>
      <c r="AF9" s="100">
        <f t="shared" si="6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48">
        <v>103</v>
      </c>
      <c r="G10" s="96">
        <v>30.45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7"/>
        <v>100</v>
      </c>
      <c r="R10" s="100">
        <f t="shared" si="8"/>
        <v>58.36</v>
      </c>
      <c r="S10" s="100">
        <f t="shared" si="9"/>
        <v>100</v>
      </c>
      <c r="T10" s="100">
        <v>0</v>
      </c>
      <c r="U10" s="100">
        <f t="shared" si="10"/>
        <v>0</v>
      </c>
      <c r="V10" s="99">
        <v>0</v>
      </c>
      <c r="W10" s="99">
        <v>0</v>
      </c>
      <c r="X10" s="99">
        <v>0</v>
      </c>
      <c r="Y10" s="100">
        <f t="shared" si="2"/>
        <v>0</v>
      </c>
      <c r="Z10" s="81">
        <v>0</v>
      </c>
      <c r="AA10" s="100">
        <f t="shared" si="3"/>
        <v>0</v>
      </c>
      <c r="AB10" s="100">
        <f t="shared" si="4"/>
        <v>0</v>
      </c>
      <c r="AC10" s="100">
        <v>0</v>
      </c>
      <c r="AD10" s="100">
        <f t="shared" si="5"/>
        <v>0</v>
      </c>
      <c r="AE10" s="100">
        <v>0</v>
      </c>
      <c r="AF10" s="100">
        <f t="shared" si="6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48" t="s">
        <v>121</v>
      </c>
      <c r="G11" s="96">
        <v>30.45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 t="shared" si="1"/>
        <v>58.82352941176471</v>
      </c>
      <c r="O11" s="100">
        <v>7226.18</v>
      </c>
      <c r="P11" s="100">
        <v>7226.18</v>
      </c>
      <c r="Q11" s="100">
        <f t="shared" si="7"/>
        <v>100</v>
      </c>
      <c r="R11" s="100">
        <f t="shared" si="8"/>
        <v>7226.18</v>
      </c>
      <c r="S11" s="100">
        <f t="shared" si="9"/>
        <v>100</v>
      </c>
      <c r="T11" s="100">
        <v>0</v>
      </c>
      <c r="U11" s="100">
        <f t="shared" si="10"/>
        <v>0</v>
      </c>
      <c r="V11" s="99">
        <v>4</v>
      </c>
      <c r="W11" s="99">
        <v>4</v>
      </c>
      <c r="X11" s="99">
        <v>0</v>
      </c>
      <c r="Y11" s="100">
        <f t="shared" si="2"/>
        <v>23.52941176470588</v>
      </c>
      <c r="Z11" s="81">
        <v>5851.79</v>
      </c>
      <c r="AA11" s="100">
        <f t="shared" si="3"/>
        <v>5851.79</v>
      </c>
      <c r="AB11" s="100">
        <f t="shared" si="4"/>
        <v>100</v>
      </c>
      <c r="AC11" s="100">
        <f>AA11</f>
        <v>5851.79</v>
      </c>
      <c r="AD11" s="100">
        <f t="shared" si="5"/>
        <v>100</v>
      </c>
      <c r="AE11" s="100">
        <f>AA11-AC11</f>
        <v>0</v>
      </c>
      <c r="AF11" s="100">
        <f t="shared" si="6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48" t="s">
        <v>122</v>
      </c>
      <c r="G12" s="96">
        <v>30.45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7"/>
        <v>100</v>
      </c>
      <c r="R12" s="100">
        <f t="shared" si="8"/>
        <v>10060.76</v>
      </c>
      <c r="S12" s="100">
        <f t="shared" si="9"/>
        <v>100</v>
      </c>
      <c r="T12" s="100">
        <v>0</v>
      </c>
      <c r="U12" s="100">
        <f t="shared" si="10"/>
        <v>0</v>
      </c>
      <c r="V12" s="99">
        <v>3</v>
      </c>
      <c r="W12" s="99">
        <v>3</v>
      </c>
      <c r="X12" s="99">
        <v>0</v>
      </c>
      <c r="Y12" s="100">
        <f t="shared" si="2"/>
        <v>17.647058823529413</v>
      </c>
      <c r="Z12" s="81">
        <v>4537.1899999999996</v>
      </c>
      <c r="AA12" s="100">
        <f t="shared" si="3"/>
        <v>4537.1899999999996</v>
      </c>
      <c r="AB12" s="100">
        <f t="shared" si="4"/>
        <v>100</v>
      </c>
      <c r="AC12" s="100">
        <f>AA12</f>
        <v>4537.1899999999996</v>
      </c>
      <c r="AD12" s="100">
        <f t="shared" si="5"/>
        <v>100</v>
      </c>
      <c r="AE12" s="100">
        <f>AA12-AC12</f>
        <v>0</v>
      </c>
      <c r="AF12" s="100">
        <f t="shared" si="6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48" t="s">
        <v>123</v>
      </c>
      <c r="G13" s="96">
        <v>30.45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7"/>
        <v>100</v>
      </c>
      <c r="R13" s="100">
        <f t="shared" si="8"/>
        <v>2679.6</v>
      </c>
      <c r="S13" s="100">
        <f t="shared" si="9"/>
        <v>100</v>
      </c>
      <c r="T13" s="100">
        <v>0</v>
      </c>
      <c r="U13" s="100">
        <f t="shared" si="10"/>
        <v>0</v>
      </c>
      <c r="V13" s="99">
        <v>0</v>
      </c>
      <c r="W13" s="99">
        <v>0</v>
      </c>
      <c r="X13" s="99">
        <v>0</v>
      </c>
      <c r="Y13" s="100">
        <f t="shared" si="2"/>
        <v>0</v>
      </c>
      <c r="Z13" s="81">
        <v>0</v>
      </c>
      <c r="AA13" s="100">
        <f t="shared" si="3"/>
        <v>0</v>
      </c>
      <c r="AB13" s="100">
        <f t="shared" si="4"/>
        <v>0</v>
      </c>
      <c r="AC13" s="100">
        <v>0</v>
      </c>
      <c r="AD13" s="100">
        <f t="shared" si="5"/>
        <v>0</v>
      </c>
      <c r="AE13" s="100">
        <v>0</v>
      </c>
      <c r="AF13" s="100">
        <f t="shared" si="6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48">
        <v>89</v>
      </c>
      <c r="G14" s="96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8"/>
        <v>0</v>
      </c>
      <c r="S14" s="100">
        <v>0</v>
      </c>
      <c r="T14" s="100">
        <v>0</v>
      </c>
      <c r="U14" s="100">
        <v>0</v>
      </c>
      <c r="V14" s="99">
        <v>0</v>
      </c>
      <c r="W14" s="99">
        <v>0</v>
      </c>
      <c r="X14" s="99">
        <v>0</v>
      </c>
      <c r="Y14" s="100">
        <f t="shared" si="2"/>
        <v>0</v>
      </c>
      <c r="Z14" s="81">
        <v>0</v>
      </c>
      <c r="AA14" s="100">
        <f t="shared" si="3"/>
        <v>0</v>
      </c>
      <c r="AB14" s="100">
        <f t="shared" si="4"/>
        <v>0</v>
      </c>
      <c r="AC14" s="100">
        <v>0</v>
      </c>
      <c r="AD14" s="100">
        <f t="shared" si="5"/>
        <v>0</v>
      </c>
      <c r="AE14" s="100">
        <v>0</v>
      </c>
      <c r="AF14" s="100">
        <f t="shared" si="6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48" t="s">
        <v>124</v>
      </c>
      <c r="G15" s="96">
        <v>30.45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1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8"/>
        <v>51732.32</v>
      </c>
      <c r="S15" s="100">
        <f>R15/P15*100</f>
        <v>100</v>
      </c>
      <c r="T15" s="100">
        <v>0</v>
      </c>
      <c r="U15" s="100">
        <f>T15/P15*100</f>
        <v>0</v>
      </c>
      <c r="V15" s="99">
        <v>9</v>
      </c>
      <c r="W15" s="99">
        <v>10</v>
      </c>
      <c r="X15" s="99">
        <v>3</v>
      </c>
      <c r="Y15" s="100">
        <f t="shared" si="2"/>
        <v>10.843373493975903</v>
      </c>
      <c r="Z15" s="81">
        <v>11198.35</v>
      </c>
      <c r="AA15" s="100">
        <f t="shared" si="3"/>
        <v>11198.35</v>
      </c>
      <c r="AB15" s="100">
        <f t="shared" si="4"/>
        <v>100</v>
      </c>
      <c r="AC15" s="100">
        <v>0</v>
      </c>
      <c r="AD15" s="100">
        <f t="shared" si="5"/>
        <v>0</v>
      </c>
      <c r="AE15" s="100">
        <f>AA15</f>
        <v>11198.35</v>
      </c>
      <c r="AF15" s="100">
        <f t="shared" si="6"/>
        <v>100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48" t="s">
        <v>125</v>
      </c>
      <c r="G16" s="96">
        <v>30.45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1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8"/>
        <v>12706.95</v>
      </c>
      <c r="S16" s="100">
        <f>R16/P16*100</f>
        <v>100</v>
      </c>
      <c r="T16" s="100">
        <v>0</v>
      </c>
      <c r="U16" s="100">
        <f>T16/P16*100</f>
        <v>0</v>
      </c>
      <c r="V16" s="99">
        <v>0</v>
      </c>
      <c r="W16" s="99">
        <v>0</v>
      </c>
      <c r="X16" s="99">
        <v>0</v>
      </c>
      <c r="Y16" s="100">
        <f t="shared" si="2"/>
        <v>0</v>
      </c>
      <c r="Z16" s="81">
        <v>0</v>
      </c>
      <c r="AA16" s="100">
        <f t="shared" si="3"/>
        <v>0</v>
      </c>
      <c r="AB16" s="100">
        <f t="shared" si="4"/>
        <v>0</v>
      </c>
      <c r="AC16" s="100">
        <v>0</v>
      </c>
      <c r="AD16" s="100">
        <f t="shared" si="5"/>
        <v>0</v>
      </c>
      <c r="AE16" s="100">
        <v>0</v>
      </c>
      <c r="AF16" s="100">
        <f t="shared" si="6"/>
        <v>0</v>
      </c>
    </row>
    <row r="17" spans="1:36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48" t="s">
        <v>126</v>
      </c>
      <c r="G17" s="96">
        <v>30.45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1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8"/>
        <v>32504.67</v>
      </c>
      <c r="S17" s="100">
        <f>R17/P17*100</f>
        <v>100</v>
      </c>
      <c r="T17" s="100">
        <v>0</v>
      </c>
      <c r="U17" s="100">
        <f>T17/P17*100</f>
        <v>0</v>
      </c>
      <c r="V17" s="99">
        <v>7</v>
      </c>
      <c r="W17" s="99">
        <v>9</v>
      </c>
      <c r="X17" s="99">
        <v>1</v>
      </c>
      <c r="Y17" s="100">
        <f t="shared" si="2"/>
        <v>14.285714285714285</v>
      </c>
      <c r="Z17" s="81">
        <v>6908.78</v>
      </c>
      <c r="AA17" s="100">
        <f t="shared" si="3"/>
        <v>6908.78</v>
      </c>
      <c r="AB17" s="100">
        <f t="shared" si="4"/>
        <v>100</v>
      </c>
      <c r="AC17" s="100">
        <f>AA17</f>
        <v>6908.78</v>
      </c>
      <c r="AD17" s="100">
        <f t="shared" si="5"/>
        <v>100</v>
      </c>
      <c r="AE17" s="100">
        <f>AA17-AC17</f>
        <v>0</v>
      </c>
      <c r="AF17" s="100">
        <f t="shared" si="6"/>
        <v>0</v>
      </c>
      <c r="AG17" s="34"/>
      <c r="AH17" s="34"/>
      <c r="AI17" s="34"/>
      <c r="AJ17" s="34"/>
    </row>
    <row r="18" spans="1:36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48" t="s">
        <v>128</v>
      </c>
      <c r="G18" s="96">
        <v>30.45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1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8"/>
        <v>15821.75</v>
      </c>
      <c r="S18" s="100">
        <f>R18/P18*100</f>
        <v>100</v>
      </c>
      <c r="T18" s="100">
        <v>0</v>
      </c>
      <c r="U18" s="100">
        <f>T18/P18*100</f>
        <v>0</v>
      </c>
      <c r="V18" s="99">
        <v>4</v>
      </c>
      <c r="W18" s="99">
        <v>4</v>
      </c>
      <c r="X18" s="99">
        <v>0</v>
      </c>
      <c r="Y18" s="100">
        <f t="shared" si="2"/>
        <v>15.384615384615385</v>
      </c>
      <c r="Z18" s="81">
        <v>3496.6</v>
      </c>
      <c r="AA18" s="100">
        <f t="shared" si="3"/>
        <v>3496.6</v>
      </c>
      <c r="AB18" s="100">
        <f t="shared" si="4"/>
        <v>100</v>
      </c>
      <c r="AC18" s="100">
        <v>0</v>
      </c>
      <c r="AD18" s="100">
        <f t="shared" si="5"/>
        <v>0</v>
      </c>
      <c r="AE18" s="100">
        <f>AA18-AC18</f>
        <v>3496.6</v>
      </c>
      <c r="AF18" s="100">
        <f t="shared" si="6"/>
        <v>100</v>
      </c>
      <c r="AG18" s="34"/>
      <c r="AH18" s="34"/>
      <c r="AI18" s="34"/>
      <c r="AJ18" s="34"/>
    </row>
    <row r="19" spans="1:36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48" t="s">
        <v>129</v>
      </c>
      <c r="G19" s="96">
        <v>30.45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1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8"/>
        <v>46398.919999999991</v>
      </c>
      <c r="S19" s="100">
        <f>R19/P19*100</f>
        <v>100</v>
      </c>
      <c r="T19" s="100">
        <v>0</v>
      </c>
      <c r="U19" s="100">
        <f>T19/P19*100</f>
        <v>0</v>
      </c>
      <c r="V19" s="99">
        <v>6</v>
      </c>
      <c r="W19" s="99">
        <v>7</v>
      </c>
      <c r="X19" s="99">
        <v>1</v>
      </c>
      <c r="Y19" s="100">
        <f t="shared" si="2"/>
        <v>10.344827586206897</v>
      </c>
      <c r="Z19" s="81">
        <v>10238.200000000001</v>
      </c>
      <c r="AA19" s="100">
        <f t="shared" si="3"/>
        <v>10238.200000000001</v>
      </c>
      <c r="AB19" s="100">
        <f t="shared" si="4"/>
        <v>100</v>
      </c>
      <c r="AC19" s="100">
        <v>0</v>
      </c>
      <c r="AD19" s="100">
        <f t="shared" si="5"/>
        <v>0</v>
      </c>
      <c r="AE19" s="100">
        <f>AA19</f>
        <v>10238.200000000001</v>
      </c>
      <c r="AF19" s="100">
        <f t="shared" si="6"/>
        <v>100</v>
      </c>
      <c r="AG19" s="34"/>
      <c r="AH19" s="34"/>
      <c r="AI19" s="34"/>
      <c r="AJ19" s="34"/>
    </row>
    <row r="20" spans="1:36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48" t="s">
        <v>131</v>
      </c>
      <c r="G20" s="96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1"/>
        <v>0</v>
      </c>
      <c r="O20" s="100">
        <v>0</v>
      </c>
      <c r="P20" s="100">
        <v>0</v>
      </c>
      <c r="Q20" s="100">
        <v>0</v>
      </c>
      <c r="R20" s="100">
        <f t="shared" si="8"/>
        <v>0</v>
      </c>
      <c r="S20" s="100">
        <v>0</v>
      </c>
      <c r="T20" s="100">
        <v>0</v>
      </c>
      <c r="U20" s="100">
        <v>0</v>
      </c>
      <c r="V20" s="99">
        <v>0</v>
      </c>
      <c r="W20" s="99">
        <v>0</v>
      </c>
      <c r="X20" s="99">
        <v>0</v>
      </c>
      <c r="Y20" s="100">
        <f t="shared" si="2"/>
        <v>0</v>
      </c>
      <c r="Z20" s="81">
        <v>0</v>
      </c>
      <c r="AA20" s="100">
        <f t="shared" si="3"/>
        <v>0</v>
      </c>
      <c r="AB20" s="100">
        <f t="shared" si="4"/>
        <v>0</v>
      </c>
      <c r="AC20" s="100">
        <v>0</v>
      </c>
      <c r="AD20" s="100">
        <f t="shared" si="5"/>
        <v>0</v>
      </c>
      <c r="AE20" s="100">
        <f>AA20</f>
        <v>0</v>
      </c>
      <c r="AF20" s="100">
        <f t="shared" si="6"/>
        <v>0</v>
      </c>
      <c r="AG20" s="34"/>
      <c r="AH20" s="34"/>
      <c r="AI20" s="34"/>
      <c r="AJ20" s="34"/>
    </row>
    <row r="21" spans="1:36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48" t="s">
        <v>132</v>
      </c>
      <c r="G21" s="96">
        <v>30.45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1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v>0</v>
      </c>
      <c r="S21" s="100">
        <f>R21/P21*100</f>
        <v>0</v>
      </c>
      <c r="T21" s="100">
        <v>4799.1099999999997</v>
      </c>
      <c r="U21" s="100">
        <f>T21/P21*100</f>
        <v>100</v>
      </c>
      <c r="V21" s="99">
        <v>0</v>
      </c>
      <c r="W21" s="99">
        <v>0</v>
      </c>
      <c r="X21" s="99">
        <v>0</v>
      </c>
      <c r="Y21" s="100">
        <f t="shared" si="2"/>
        <v>0</v>
      </c>
      <c r="Z21" s="81">
        <v>0</v>
      </c>
      <c r="AA21" s="100">
        <f t="shared" si="3"/>
        <v>4799.1099999999997</v>
      </c>
      <c r="AB21" s="100">
        <f t="shared" si="4"/>
        <v>100</v>
      </c>
      <c r="AC21" s="100">
        <v>0</v>
      </c>
      <c r="AD21" s="100">
        <f t="shared" si="5"/>
        <v>0</v>
      </c>
      <c r="AE21" s="100">
        <f>AA21</f>
        <v>4799.1099999999997</v>
      </c>
      <c r="AF21" s="100">
        <f t="shared" si="6"/>
        <v>100</v>
      </c>
      <c r="AG21" s="34"/>
      <c r="AH21" s="34"/>
      <c r="AI21" s="34"/>
      <c r="AJ21" s="34"/>
    </row>
    <row r="22" spans="1:36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48" t="s">
        <v>134</v>
      </c>
      <c r="G22" s="96">
        <v>30.45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1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2">P22</f>
        <v>19091.53</v>
      </c>
      <c r="S22" s="100">
        <f>R22/P22*100</f>
        <v>100</v>
      </c>
      <c r="T22" s="100">
        <v>0</v>
      </c>
      <c r="U22" s="100">
        <f>T22/P22*100</f>
        <v>0</v>
      </c>
      <c r="V22" s="99">
        <v>0</v>
      </c>
      <c r="W22" s="99">
        <v>0</v>
      </c>
      <c r="X22" s="99">
        <v>0</v>
      </c>
      <c r="Y22" s="100">
        <f t="shared" si="2"/>
        <v>0</v>
      </c>
      <c r="Z22" s="81">
        <v>0</v>
      </c>
      <c r="AA22" s="100">
        <f t="shared" si="3"/>
        <v>0</v>
      </c>
      <c r="AB22" s="100">
        <f t="shared" si="4"/>
        <v>0</v>
      </c>
      <c r="AC22" s="100">
        <v>0</v>
      </c>
      <c r="AD22" s="100">
        <f t="shared" si="5"/>
        <v>0</v>
      </c>
      <c r="AE22" s="100">
        <v>0</v>
      </c>
      <c r="AF22" s="100">
        <f t="shared" si="6"/>
        <v>0</v>
      </c>
      <c r="AG22" s="34"/>
      <c r="AH22" s="34"/>
      <c r="AI22" s="34"/>
      <c r="AJ22" s="34"/>
    </row>
    <row r="23" spans="1:36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48" t="s">
        <v>135</v>
      </c>
      <c r="G23" s="96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1"/>
        <v>0</v>
      </c>
      <c r="O23" s="100">
        <v>0</v>
      </c>
      <c r="P23" s="100">
        <v>0</v>
      </c>
      <c r="Q23" s="100">
        <v>0</v>
      </c>
      <c r="R23" s="100">
        <f t="shared" si="12"/>
        <v>0</v>
      </c>
      <c r="S23" s="100">
        <v>0</v>
      </c>
      <c r="T23" s="100">
        <v>0</v>
      </c>
      <c r="U23" s="100">
        <v>0</v>
      </c>
      <c r="V23" s="99">
        <v>0</v>
      </c>
      <c r="W23" s="99">
        <v>0</v>
      </c>
      <c r="X23" s="99">
        <v>0</v>
      </c>
      <c r="Y23" s="100">
        <f t="shared" si="2"/>
        <v>0</v>
      </c>
      <c r="Z23" s="81">
        <v>0</v>
      </c>
      <c r="AA23" s="100">
        <f t="shared" si="3"/>
        <v>0</v>
      </c>
      <c r="AB23" s="100">
        <f t="shared" si="4"/>
        <v>0</v>
      </c>
      <c r="AC23" s="100">
        <v>0</v>
      </c>
      <c r="AD23" s="100">
        <f t="shared" si="5"/>
        <v>0</v>
      </c>
      <c r="AE23" s="100">
        <v>0</v>
      </c>
      <c r="AF23" s="100">
        <f t="shared" si="6"/>
        <v>0</v>
      </c>
      <c r="AG23" s="34"/>
      <c r="AH23" s="34"/>
      <c r="AI23" s="34"/>
      <c r="AJ23" s="34"/>
    </row>
    <row r="24" spans="1:36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48" t="s">
        <v>136</v>
      </c>
      <c r="G24" s="96">
        <v>30.45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1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2"/>
        <v>31605.72</v>
      </c>
      <c r="S24" s="100">
        <f>R24/P24*100</f>
        <v>100</v>
      </c>
      <c r="T24" s="100">
        <v>0</v>
      </c>
      <c r="U24" s="100">
        <f>T24/P24*100</f>
        <v>0</v>
      </c>
      <c r="V24" s="99">
        <v>28</v>
      </c>
      <c r="W24" s="99">
        <v>37</v>
      </c>
      <c r="X24" s="99">
        <v>19</v>
      </c>
      <c r="Y24" s="100">
        <f t="shared" si="2"/>
        <v>39.436619718309856</v>
      </c>
      <c r="Z24" s="81">
        <v>24188.44</v>
      </c>
      <c r="AA24" s="100">
        <f t="shared" si="3"/>
        <v>24188.44</v>
      </c>
      <c r="AB24" s="100">
        <f t="shared" si="4"/>
        <v>100</v>
      </c>
      <c r="AC24" s="100">
        <f>AA24</f>
        <v>24188.44</v>
      </c>
      <c r="AD24" s="100">
        <f t="shared" si="5"/>
        <v>100</v>
      </c>
      <c r="AE24" s="100">
        <f>AA24-AC24</f>
        <v>0</v>
      </c>
      <c r="AF24" s="100">
        <f t="shared" si="6"/>
        <v>0</v>
      </c>
      <c r="AG24" s="34"/>
      <c r="AH24" s="34"/>
      <c r="AI24" s="34"/>
      <c r="AJ24" s="34"/>
    </row>
    <row r="25" spans="1:36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48">
        <v>17</v>
      </c>
      <c r="G25" s="96">
        <v>30.45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1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2"/>
        <v>43809.06</v>
      </c>
      <c r="S25" s="100">
        <f>R25/P25*100</f>
        <v>100</v>
      </c>
      <c r="T25" s="100">
        <v>0</v>
      </c>
      <c r="U25" s="100">
        <f>T25/P25*100</f>
        <v>0</v>
      </c>
      <c r="V25" s="99">
        <v>11</v>
      </c>
      <c r="W25" s="99">
        <v>12</v>
      </c>
      <c r="X25" s="99">
        <v>3</v>
      </c>
      <c r="Y25" s="100">
        <f t="shared" si="2"/>
        <v>5.3398058252427179</v>
      </c>
      <c r="Z25" s="81">
        <v>7850.3</v>
      </c>
      <c r="AA25" s="100">
        <f t="shared" si="3"/>
        <v>7850.3</v>
      </c>
      <c r="AB25" s="100">
        <f t="shared" si="4"/>
        <v>100</v>
      </c>
      <c r="AC25" s="100">
        <f>AA25</f>
        <v>7850.3</v>
      </c>
      <c r="AD25" s="100">
        <f t="shared" si="5"/>
        <v>100</v>
      </c>
      <c r="AE25" s="100">
        <f>AA25-AC25</f>
        <v>0</v>
      </c>
      <c r="AF25" s="100">
        <f t="shared" si="6"/>
        <v>0</v>
      </c>
      <c r="AG25" s="34"/>
      <c r="AH25" s="34"/>
      <c r="AI25" s="34"/>
      <c r="AJ25" s="34"/>
    </row>
    <row r="26" spans="1:36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48" t="s">
        <v>139</v>
      </c>
      <c r="G26" s="96">
        <v>30.45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1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2"/>
        <v>13200.15</v>
      </c>
      <c r="S26" s="100">
        <f>R26/P26*100</f>
        <v>100</v>
      </c>
      <c r="T26" s="100">
        <v>0</v>
      </c>
      <c r="U26" s="100">
        <f>T26/P26*100</f>
        <v>0</v>
      </c>
      <c r="V26" s="99">
        <v>4</v>
      </c>
      <c r="W26" s="99">
        <v>4</v>
      </c>
      <c r="X26" s="99">
        <v>0</v>
      </c>
      <c r="Y26" s="100">
        <f t="shared" si="2"/>
        <v>16.666666666666664</v>
      </c>
      <c r="Z26" s="81">
        <v>3650.74</v>
      </c>
      <c r="AA26" s="100">
        <f t="shared" si="3"/>
        <v>3650.74</v>
      </c>
      <c r="AB26" s="100">
        <f t="shared" si="4"/>
        <v>100</v>
      </c>
      <c r="AC26" s="100">
        <v>0</v>
      </c>
      <c r="AD26" s="100">
        <f t="shared" si="5"/>
        <v>0</v>
      </c>
      <c r="AE26" s="100">
        <f>AA26</f>
        <v>3650.74</v>
      </c>
      <c r="AF26" s="100">
        <f t="shared" si="6"/>
        <v>100</v>
      </c>
      <c r="AG26" s="34"/>
      <c r="AH26" s="34"/>
      <c r="AI26" s="34"/>
      <c r="AJ26" s="34"/>
    </row>
    <row r="27" spans="1:36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48" t="s">
        <v>140</v>
      </c>
      <c r="G27" s="96">
        <v>30.45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1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2"/>
        <v>12723.78</v>
      </c>
      <c r="S27" s="100">
        <f>R27/P27*100</f>
        <v>100</v>
      </c>
      <c r="T27" s="100">
        <v>0</v>
      </c>
      <c r="U27" s="100">
        <f>T27/P27*100</f>
        <v>0</v>
      </c>
      <c r="V27" s="99">
        <v>4</v>
      </c>
      <c r="W27" s="99">
        <v>6</v>
      </c>
      <c r="X27" s="99">
        <v>1</v>
      </c>
      <c r="Y27" s="100">
        <f t="shared" si="2"/>
        <v>25</v>
      </c>
      <c r="Z27" s="81">
        <v>3466.92</v>
      </c>
      <c r="AA27" s="100">
        <f t="shared" si="3"/>
        <v>3466.92</v>
      </c>
      <c r="AB27" s="100">
        <f t="shared" si="4"/>
        <v>100</v>
      </c>
      <c r="AC27" s="100">
        <v>0</v>
      </c>
      <c r="AD27" s="100">
        <f t="shared" si="5"/>
        <v>0</v>
      </c>
      <c r="AE27" s="100">
        <f>AA27-AC27</f>
        <v>3466.92</v>
      </c>
      <c r="AF27" s="100">
        <f t="shared" si="6"/>
        <v>100</v>
      </c>
      <c r="AG27" s="34"/>
      <c r="AH27" s="34"/>
      <c r="AI27" s="34"/>
      <c r="AJ27" s="34"/>
    </row>
    <row r="28" spans="1:36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48" t="s">
        <v>141</v>
      </c>
      <c r="G28" s="96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1"/>
        <v>0</v>
      </c>
      <c r="O28" s="100">
        <v>0</v>
      </c>
      <c r="P28" s="100">
        <v>0</v>
      </c>
      <c r="Q28" s="100">
        <v>0</v>
      </c>
      <c r="R28" s="100">
        <f t="shared" si="12"/>
        <v>0</v>
      </c>
      <c r="S28" s="100">
        <v>0</v>
      </c>
      <c r="T28" s="100">
        <v>0</v>
      </c>
      <c r="U28" s="100">
        <v>0</v>
      </c>
      <c r="V28" s="99">
        <v>0</v>
      </c>
      <c r="W28" s="99">
        <v>0</v>
      </c>
      <c r="X28" s="99">
        <v>0</v>
      </c>
      <c r="Y28" s="100">
        <f t="shared" si="2"/>
        <v>0</v>
      </c>
      <c r="Z28" s="81">
        <v>0</v>
      </c>
      <c r="AA28" s="100">
        <f t="shared" si="3"/>
        <v>0</v>
      </c>
      <c r="AB28" s="100">
        <f t="shared" si="4"/>
        <v>0</v>
      </c>
      <c r="AC28" s="100">
        <v>0</v>
      </c>
      <c r="AD28" s="100">
        <f t="shared" si="5"/>
        <v>0</v>
      </c>
      <c r="AE28" s="100">
        <v>0</v>
      </c>
      <c r="AF28" s="100">
        <f t="shared" si="6"/>
        <v>0</v>
      </c>
      <c r="AG28" s="34"/>
      <c r="AH28" s="34"/>
      <c r="AI28" s="34"/>
      <c r="AJ28" s="34"/>
    </row>
    <row r="29" spans="1:36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48" t="s">
        <v>142</v>
      </c>
      <c r="G29" s="96">
        <v>30.45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1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2"/>
        <v>5460.41</v>
      </c>
      <c r="S29" s="100">
        <f>R29/P29*100</f>
        <v>100</v>
      </c>
      <c r="T29" s="100">
        <v>0</v>
      </c>
      <c r="U29" s="100">
        <f>T29/P29*100</f>
        <v>0</v>
      </c>
      <c r="V29" s="99">
        <v>0</v>
      </c>
      <c r="W29" s="99">
        <v>0</v>
      </c>
      <c r="X29" s="99">
        <v>0</v>
      </c>
      <c r="Y29" s="100">
        <f t="shared" si="2"/>
        <v>0</v>
      </c>
      <c r="Z29" s="81">
        <v>0</v>
      </c>
      <c r="AA29" s="100">
        <f t="shared" si="3"/>
        <v>0</v>
      </c>
      <c r="AB29" s="100">
        <f t="shared" si="4"/>
        <v>0</v>
      </c>
      <c r="AC29" s="100">
        <v>0</v>
      </c>
      <c r="AD29" s="100">
        <f t="shared" si="5"/>
        <v>0</v>
      </c>
      <c r="AE29" s="100">
        <v>0</v>
      </c>
      <c r="AF29" s="100">
        <f t="shared" si="6"/>
        <v>0</v>
      </c>
      <c r="AG29" s="34"/>
      <c r="AH29" s="34"/>
      <c r="AI29" s="34"/>
      <c r="AJ29" s="34"/>
    </row>
    <row r="30" spans="1:36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48" t="s">
        <v>143</v>
      </c>
      <c r="G30" s="96">
        <v>30.45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2"/>
        <v>0</v>
      </c>
      <c r="S30" s="100">
        <v>0</v>
      </c>
      <c r="T30" s="100">
        <v>0</v>
      </c>
      <c r="U30" s="100">
        <v>0</v>
      </c>
      <c r="V30" s="99">
        <v>0</v>
      </c>
      <c r="W30" s="99">
        <v>0</v>
      </c>
      <c r="X30" s="99">
        <v>0</v>
      </c>
      <c r="Y30" s="100">
        <f t="shared" si="2"/>
        <v>0</v>
      </c>
      <c r="Z30" s="81">
        <v>0</v>
      </c>
      <c r="AA30" s="100">
        <f t="shared" si="3"/>
        <v>0</v>
      </c>
      <c r="AB30" s="100">
        <f t="shared" si="4"/>
        <v>0</v>
      </c>
      <c r="AC30" s="100">
        <v>0</v>
      </c>
      <c r="AD30" s="100">
        <f t="shared" si="5"/>
        <v>0</v>
      </c>
      <c r="AE30" s="100">
        <v>0</v>
      </c>
      <c r="AF30" s="100">
        <f t="shared" si="6"/>
        <v>0</v>
      </c>
      <c r="AG30" s="34"/>
      <c r="AH30" s="34"/>
      <c r="AI30" s="34"/>
      <c r="AJ30" s="34"/>
    </row>
    <row r="31" spans="1:36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48" t="s">
        <v>144</v>
      </c>
      <c r="G31" s="96">
        <v>30.45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3">K31/H31*100</f>
        <v>88.043478260869563</v>
      </c>
      <c r="O31" s="100">
        <v>84151.14</v>
      </c>
      <c r="P31" s="100">
        <v>84151.14</v>
      </c>
      <c r="Q31" s="100">
        <f t="shared" ref="Q31:Q38" si="14">P31/O31*100</f>
        <v>100</v>
      </c>
      <c r="R31" s="100">
        <f t="shared" si="12"/>
        <v>84151.14</v>
      </c>
      <c r="S31" s="100">
        <f t="shared" ref="S31:S38" si="15">R31/P31*100</f>
        <v>100</v>
      </c>
      <c r="T31" s="100">
        <v>0</v>
      </c>
      <c r="U31" s="100">
        <f t="shared" ref="U31:U38" si="16">T31/P31*100</f>
        <v>0</v>
      </c>
      <c r="V31" s="99">
        <v>14</v>
      </c>
      <c r="W31" s="99">
        <v>17</v>
      </c>
      <c r="X31" s="99">
        <v>3</v>
      </c>
      <c r="Y31" s="100">
        <f t="shared" si="2"/>
        <v>15.217391304347828</v>
      </c>
      <c r="Z31" s="81">
        <v>19229.7</v>
      </c>
      <c r="AA31" s="100">
        <f t="shared" si="3"/>
        <v>19229.7</v>
      </c>
      <c r="AB31" s="100">
        <f t="shared" si="4"/>
        <v>100</v>
      </c>
      <c r="AC31" s="100">
        <v>0</v>
      </c>
      <c r="AD31" s="100">
        <f t="shared" si="5"/>
        <v>0</v>
      </c>
      <c r="AE31" s="100">
        <f>AA31</f>
        <v>19229.7</v>
      </c>
      <c r="AF31" s="100">
        <f t="shared" si="6"/>
        <v>100</v>
      </c>
      <c r="AG31" s="34"/>
      <c r="AH31" s="34"/>
      <c r="AI31" s="34"/>
      <c r="AJ31" s="34"/>
    </row>
    <row r="32" spans="1:36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48" t="s">
        <v>145</v>
      </c>
      <c r="G32" s="96">
        <v>30.45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3"/>
        <v>45</v>
      </c>
      <c r="O32" s="100">
        <v>3061.7499999999995</v>
      </c>
      <c r="P32" s="100">
        <v>3061.7499999999995</v>
      </c>
      <c r="Q32" s="100">
        <f t="shared" si="14"/>
        <v>100</v>
      </c>
      <c r="R32" s="100">
        <f t="shared" si="12"/>
        <v>3061.7499999999995</v>
      </c>
      <c r="S32" s="100">
        <f t="shared" si="15"/>
        <v>100</v>
      </c>
      <c r="T32" s="100">
        <v>0</v>
      </c>
      <c r="U32" s="100">
        <f t="shared" si="16"/>
        <v>0</v>
      </c>
      <c r="V32" s="99">
        <v>0</v>
      </c>
      <c r="W32" s="99">
        <v>0</v>
      </c>
      <c r="X32" s="99">
        <v>0</v>
      </c>
      <c r="Y32" s="100">
        <f t="shared" si="2"/>
        <v>0</v>
      </c>
      <c r="Z32" s="81">
        <v>0</v>
      </c>
      <c r="AA32" s="100">
        <f t="shared" si="3"/>
        <v>0</v>
      </c>
      <c r="AB32" s="100">
        <f t="shared" si="4"/>
        <v>0</v>
      </c>
      <c r="AC32" s="100">
        <v>0</v>
      </c>
      <c r="AD32" s="100">
        <f t="shared" si="5"/>
        <v>0</v>
      </c>
      <c r="AE32" s="100">
        <v>0</v>
      </c>
      <c r="AF32" s="100">
        <f t="shared" si="6"/>
        <v>0</v>
      </c>
      <c r="AG32" s="34"/>
      <c r="AH32" s="34"/>
      <c r="AI32" s="34"/>
      <c r="AJ32" s="34"/>
    </row>
    <row r="33" spans="1:36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48" t="s">
        <v>146</v>
      </c>
      <c r="G33" s="96">
        <v>30.45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3"/>
        <v>50</v>
      </c>
      <c r="O33" s="100">
        <v>215.69</v>
      </c>
      <c r="P33" s="100">
        <v>215.69</v>
      </c>
      <c r="Q33" s="100">
        <f t="shared" si="14"/>
        <v>100</v>
      </c>
      <c r="R33" s="100">
        <f t="shared" si="12"/>
        <v>215.69</v>
      </c>
      <c r="S33" s="100">
        <f t="shared" si="15"/>
        <v>100</v>
      </c>
      <c r="T33" s="100">
        <v>0</v>
      </c>
      <c r="U33" s="100">
        <f t="shared" si="16"/>
        <v>0</v>
      </c>
      <c r="V33" s="99">
        <v>0</v>
      </c>
      <c r="W33" s="99">
        <v>0</v>
      </c>
      <c r="X33" s="99">
        <v>0</v>
      </c>
      <c r="Y33" s="100">
        <f t="shared" si="2"/>
        <v>0</v>
      </c>
      <c r="Z33" s="81">
        <v>0</v>
      </c>
      <c r="AA33" s="100">
        <f t="shared" si="3"/>
        <v>0</v>
      </c>
      <c r="AB33" s="100">
        <f t="shared" si="4"/>
        <v>0</v>
      </c>
      <c r="AC33" s="100">
        <v>0</v>
      </c>
      <c r="AD33" s="100">
        <f t="shared" si="5"/>
        <v>0</v>
      </c>
      <c r="AE33" s="100">
        <v>0</v>
      </c>
      <c r="AF33" s="100">
        <f t="shared" si="6"/>
        <v>0</v>
      </c>
      <c r="AG33" s="34"/>
      <c r="AH33" s="34"/>
      <c r="AI33" s="34"/>
      <c r="AJ33" s="34"/>
    </row>
    <row r="34" spans="1:36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48" t="s">
        <v>147</v>
      </c>
      <c r="G34" s="96">
        <v>30.45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3"/>
        <v>80.769230769230774</v>
      </c>
      <c r="O34" s="100">
        <v>17458.7</v>
      </c>
      <c r="P34" s="100">
        <v>17458.7</v>
      </c>
      <c r="Q34" s="100">
        <f t="shared" si="14"/>
        <v>100</v>
      </c>
      <c r="R34" s="100">
        <f t="shared" si="12"/>
        <v>17458.7</v>
      </c>
      <c r="S34" s="100">
        <f t="shared" si="15"/>
        <v>100</v>
      </c>
      <c r="T34" s="100">
        <v>0</v>
      </c>
      <c r="U34" s="100">
        <f t="shared" si="16"/>
        <v>0</v>
      </c>
      <c r="V34" s="99">
        <v>0</v>
      </c>
      <c r="W34" s="99">
        <v>0</v>
      </c>
      <c r="X34" s="99">
        <v>0</v>
      </c>
      <c r="Y34" s="100">
        <f t="shared" si="2"/>
        <v>0</v>
      </c>
      <c r="Z34" s="81">
        <v>0</v>
      </c>
      <c r="AA34" s="100">
        <f t="shared" si="3"/>
        <v>0</v>
      </c>
      <c r="AB34" s="100">
        <f t="shared" si="4"/>
        <v>0</v>
      </c>
      <c r="AC34" s="100">
        <v>0</v>
      </c>
      <c r="AD34" s="100">
        <f t="shared" si="5"/>
        <v>0</v>
      </c>
      <c r="AE34" s="100">
        <v>0</v>
      </c>
      <c r="AF34" s="100">
        <f t="shared" si="6"/>
        <v>0</v>
      </c>
      <c r="AG34" s="34"/>
      <c r="AH34" s="34"/>
      <c r="AI34" s="34"/>
      <c r="AJ34" s="34"/>
    </row>
    <row r="35" spans="1:36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48" t="s">
        <v>148</v>
      </c>
      <c r="G35" s="96">
        <v>30.45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3"/>
        <v>75.862068965517238</v>
      </c>
      <c r="O35" s="100">
        <v>31182.29</v>
      </c>
      <c r="P35" s="100">
        <v>31182.29</v>
      </c>
      <c r="Q35" s="100">
        <f t="shared" si="14"/>
        <v>100</v>
      </c>
      <c r="R35" s="100">
        <f t="shared" si="12"/>
        <v>31182.29</v>
      </c>
      <c r="S35" s="100">
        <f t="shared" si="15"/>
        <v>100</v>
      </c>
      <c r="T35" s="100">
        <v>0</v>
      </c>
      <c r="U35" s="100">
        <f t="shared" si="16"/>
        <v>0</v>
      </c>
      <c r="V35" s="99">
        <v>9</v>
      </c>
      <c r="W35" s="99">
        <v>9</v>
      </c>
      <c r="X35" s="99">
        <v>1</v>
      </c>
      <c r="Y35" s="100">
        <f t="shared" si="2"/>
        <v>15.517241379310345</v>
      </c>
      <c r="Z35" s="81">
        <v>8011.47</v>
      </c>
      <c r="AA35" s="100">
        <f t="shared" si="3"/>
        <v>8011.47</v>
      </c>
      <c r="AB35" s="100">
        <f t="shared" si="4"/>
        <v>100</v>
      </c>
      <c r="AC35" s="100">
        <v>0</v>
      </c>
      <c r="AD35" s="100">
        <f t="shared" si="5"/>
        <v>0</v>
      </c>
      <c r="AE35" s="100">
        <f>AA35</f>
        <v>8011.47</v>
      </c>
      <c r="AF35" s="100">
        <f t="shared" si="6"/>
        <v>100</v>
      </c>
      <c r="AG35" s="34"/>
      <c r="AH35" s="34"/>
      <c r="AI35" s="34"/>
      <c r="AJ35" s="34"/>
    </row>
    <row r="36" spans="1:36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48" t="s">
        <v>150</v>
      </c>
      <c r="G36" s="96">
        <v>30.45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3"/>
        <v>63.636363636363633</v>
      </c>
      <c r="O36" s="100">
        <v>837.48</v>
      </c>
      <c r="P36" s="100">
        <v>837.48</v>
      </c>
      <c r="Q36" s="100">
        <f t="shared" si="14"/>
        <v>100</v>
      </c>
      <c r="R36" s="100">
        <f t="shared" si="12"/>
        <v>837.48</v>
      </c>
      <c r="S36" s="100">
        <f t="shared" si="15"/>
        <v>100</v>
      </c>
      <c r="T36" s="100">
        <v>0</v>
      </c>
      <c r="U36" s="100">
        <f t="shared" si="16"/>
        <v>0</v>
      </c>
      <c r="V36" s="99">
        <v>0</v>
      </c>
      <c r="W36" s="99">
        <v>0</v>
      </c>
      <c r="X36" s="99">
        <v>0</v>
      </c>
      <c r="Y36" s="100">
        <f t="shared" si="2"/>
        <v>0</v>
      </c>
      <c r="Z36" s="81">
        <v>0</v>
      </c>
      <c r="AA36" s="100">
        <f t="shared" si="3"/>
        <v>0</v>
      </c>
      <c r="AB36" s="100">
        <f t="shared" si="4"/>
        <v>0</v>
      </c>
      <c r="AC36" s="100">
        <v>0</v>
      </c>
      <c r="AD36" s="100">
        <f t="shared" si="5"/>
        <v>0</v>
      </c>
      <c r="AE36" s="100">
        <v>0</v>
      </c>
      <c r="AF36" s="100">
        <f t="shared" si="6"/>
        <v>0</v>
      </c>
      <c r="AG36" s="34"/>
      <c r="AH36" s="34"/>
      <c r="AI36" s="34"/>
      <c r="AJ36" s="34"/>
    </row>
    <row r="37" spans="1:36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48" t="s">
        <v>151</v>
      </c>
      <c r="G37" s="96">
        <v>30.45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3"/>
        <v>93.333333333333329</v>
      </c>
      <c r="O37" s="100">
        <v>8820.61</v>
      </c>
      <c r="P37" s="100">
        <v>8820.61</v>
      </c>
      <c r="Q37" s="100">
        <f t="shared" si="14"/>
        <v>100</v>
      </c>
      <c r="R37" s="100">
        <f t="shared" si="12"/>
        <v>8820.61</v>
      </c>
      <c r="S37" s="100">
        <f t="shared" si="15"/>
        <v>100</v>
      </c>
      <c r="T37" s="100">
        <v>0</v>
      </c>
      <c r="U37" s="100">
        <f t="shared" si="16"/>
        <v>0</v>
      </c>
      <c r="V37" s="99">
        <v>0</v>
      </c>
      <c r="W37" s="99">
        <v>0</v>
      </c>
      <c r="X37" s="99">
        <v>0</v>
      </c>
      <c r="Y37" s="100">
        <f t="shared" si="2"/>
        <v>0</v>
      </c>
      <c r="Z37" s="81">
        <v>0</v>
      </c>
      <c r="AA37" s="100">
        <f t="shared" si="3"/>
        <v>0</v>
      </c>
      <c r="AB37" s="100">
        <f t="shared" si="4"/>
        <v>0</v>
      </c>
      <c r="AC37" s="100">
        <v>0</v>
      </c>
      <c r="AD37" s="100">
        <f t="shared" si="5"/>
        <v>0</v>
      </c>
      <c r="AE37" s="100">
        <v>0</v>
      </c>
      <c r="AF37" s="100">
        <f t="shared" si="6"/>
        <v>0</v>
      </c>
      <c r="AG37" s="34"/>
      <c r="AH37" s="34"/>
      <c r="AI37" s="34"/>
      <c r="AJ37" s="34"/>
    </row>
    <row r="38" spans="1:36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48" t="s">
        <v>152</v>
      </c>
      <c r="G38" s="96">
        <v>30.45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3"/>
        <v>44.827586206896555</v>
      </c>
      <c r="O38" s="100">
        <v>17539.870000000003</v>
      </c>
      <c r="P38" s="100">
        <v>17539.870000000003</v>
      </c>
      <c r="Q38" s="100">
        <f t="shared" si="14"/>
        <v>100</v>
      </c>
      <c r="R38" s="100">
        <f t="shared" si="12"/>
        <v>17539.870000000003</v>
      </c>
      <c r="S38" s="100">
        <f t="shared" si="15"/>
        <v>100</v>
      </c>
      <c r="T38" s="100">
        <v>0</v>
      </c>
      <c r="U38" s="100">
        <f t="shared" si="16"/>
        <v>0</v>
      </c>
      <c r="V38" s="99">
        <v>0</v>
      </c>
      <c r="W38" s="99">
        <v>0</v>
      </c>
      <c r="X38" s="99">
        <v>0</v>
      </c>
      <c r="Y38" s="100">
        <f t="shared" si="2"/>
        <v>0</v>
      </c>
      <c r="Z38" s="81">
        <v>0</v>
      </c>
      <c r="AA38" s="100">
        <f t="shared" si="3"/>
        <v>0</v>
      </c>
      <c r="AB38" s="100">
        <f t="shared" si="4"/>
        <v>0</v>
      </c>
      <c r="AC38" s="100">
        <v>0</v>
      </c>
      <c r="AD38" s="100">
        <f t="shared" si="5"/>
        <v>0</v>
      </c>
      <c r="AE38" s="100">
        <v>0</v>
      </c>
      <c r="AF38" s="100">
        <f t="shared" si="6"/>
        <v>0</v>
      </c>
      <c r="AG38" s="34"/>
      <c r="AH38" s="34"/>
      <c r="AI38" s="34"/>
      <c r="AJ38" s="34"/>
    </row>
    <row r="39" spans="1:36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48" t="s">
        <v>154</v>
      </c>
      <c r="G39" s="96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3"/>
        <v>0</v>
      </c>
      <c r="O39" s="100">
        <v>0</v>
      </c>
      <c r="P39" s="100">
        <v>0</v>
      </c>
      <c r="Q39" s="100">
        <v>0</v>
      </c>
      <c r="R39" s="100">
        <f t="shared" si="12"/>
        <v>0</v>
      </c>
      <c r="S39" s="100">
        <v>0</v>
      </c>
      <c r="T39" s="100">
        <v>0</v>
      </c>
      <c r="U39" s="100">
        <v>0</v>
      </c>
      <c r="V39" s="99">
        <v>0</v>
      </c>
      <c r="W39" s="99">
        <v>0</v>
      </c>
      <c r="X39" s="99">
        <v>0</v>
      </c>
      <c r="Y39" s="100">
        <f t="shared" si="2"/>
        <v>0</v>
      </c>
      <c r="Z39" s="81">
        <v>0</v>
      </c>
      <c r="AA39" s="100">
        <f t="shared" si="3"/>
        <v>0</v>
      </c>
      <c r="AB39" s="100">
        <f t="shared" si="4"/>
        <v>0</v>
      </c>
      <c r="AC39" s="100">
        <v>0</v>
      </c>
      <c r="AD39" s="100">
        <f t="shared" si="5"/>
        <v>0</v>
      </c>
      <c r="AE39" s="100">
        <v>0</v>
      </c>
      <c r="AF39" s="100">
        <f t="shared" si="6"/>
        <v>0</v>
      </c>
      <c r="AG39" s="34"/>
      <c r="AH39" s="34"/>
      <c r="AI39" s="34"/>
      <c r="AJ39" s="34"/>
    </row>
    <row r="40" spans="1:36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48" t="s">
        <v>155</v>
      </c>
      <c r="G40" s="96">
        <v>30.45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3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2"/>
        <v>81.2</v>
      </c>
      <c r="S40" s="100">
        <f>R40/P40*100</f>
        <v>100</v>
      </c>
      <c r="T40" s="100">
        <v>0</v>
      </c>
      <c r="U40" s="100">
        <f>T40/P40*100</f>
        <v>0</v>
      </c>
      <c r="V40" s="99">
        <v>0</v>
      </c>
      <c r="W40" s="99">
        <v>0</v>
      </c>
      <c r="X40" s="99">
        <v>0</v>
      </c>
      <c r="Y40" s="100">
        <f t="shared" si="2"/>
        <v>0</v>
      </c>
      <c r="Z40" s="81">
        <v>0</v>
      </c>
      <c r="AA40" s="100">
        <f t="shared" si="3"/>
        <v>0</v>
      </c>
      <c r="AB40" s="100">
        <f t="shared" si="4"/>
        <v>0</v>
      </c>
      <c r="AC40" s="100">
        <v>0</v>
      </c>
      <c r="AD40" s="100">
        <f t="shared" si="5"/>
        <v>0</v>
      </c>
      <c r="AE40" s="100">
        <v>0</v>
      </c>
      <c r="AF40" s="100">
        <f t="shared" si="6"/>
        <v>0</v>
      </c>
      <c r="AG40" s="34"/>
      <c r="AH40" s="34"/>
      <c r="AI40" s="34"/>
      <c r="AJ40" s="34"/>
    </row>
    <row r="41" spans="1:36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48" t="s">
        <v>156</v>
      </c>
      <c r="G41" s="96">
        <v>30.45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3"/>
        <v>0</v>
      </c>
      <c r="O41" s="100">
        <v>0</v>
      </c>
      <c r="P41" s="100">
        <v>0</v>
      </c>
      <c r="Q41" s="100">
        <v>0</v>
      </c>
      <c r="R41" s="100">
        <f t="shared" si="12"/>
        <v>0</v>
      </c>
      <c r="S41" s="100">
        <v>0</v>
      </c>
      <c r="T41" s="100">
        <v>0</v>
      </c>
      <c r="U41" s="100">
        <v>0</v>
      </c>
      <c r="V41" s="99">
        <v>1</v>
      </c>
      <c r="W41" s="99">
        <v>1</v>
      </c>
      <c r="X41" s="99">
        <v>1</v>
      </c>
      <c r="Y41" s="100">
        <f t="shared" si="2"/>
        <v>50</v>
      </c>
      <c r="Z41" s="81">
        <v>570.94000000000005</v>
      </c>
      <c r="AA41" s="100">
        <f t="shared" si="3"/>
        <v>570.94000000000005</v>
      </c>
      <c r="AB41" s="100">
        <f t="shared" si="4"/>
        <v>100</v>
      </c>
      <c r="AC41" s="100">
        <v>0</v>
      </c>
      <c r="AD41" s="100">
        <f t="shared" si="5"/>
        <v>0</v>
      </c>
      <c r="AE41" s="100">
        <f>AA41</f>
        <v>570.94000000000005</v>
      </c>
      <c r="AF41" s="100">
        <f t="shared" si="6"/>
        <v>100</v>
      </c>
      <c r="AG41" s="34"/>
      <c r="AH41" s="34"/>
      <c r="AI41" s="34"/>
      <c r="AJ41" s="34"/>
    </row>
    <row r="42" spans="1:36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48" t="s">
        <v>157</v>
      </c>
      <c r="G42" s="96">
        <v>30.45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3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2"/>
        <v>51486.1</v>
      </c>
      <c r="S42" s="100">
        <f>R42/P42*100</f>
        <v>100</v>
      </c>
      <c r="T42" s="100">
        <v>0</v>
      </c>
      <c r="U42" s="100">
        <f>T42/P42*100</f>
        <v>0</v>
      </c>
      <c r="V42" s="99">
        <v>19</v>
      </c>
      <c r="W42" s="99">
        <v>18</v>
      </c>
      <c r="X42" s="99">
        <v>4</v>
      </c>
      <c r="Y42" s="100">
        <f t="shared" si="2"/>
        <v>35.849056603773583</v>
      </c>
      <c r="Z42" s="81">
        <v>18771.16</v>
      </c>
      <c r="AA42" s="100">
        <f t="shared" si="3"/>
        <v>18771.16</v>
      </c>
      <c r="AB42" s="100">
        <f t="shared" si="4"/>
        <v>100</v>
      </c>
      <c r="AC42" s="100">
        <f>AA42</f>
        <v>18771.16</v>
      </c>
      <c r="AD42" s="100">
        <f t="shared" si="5"/>
        <v>100</v>
      </c>
      <c r="AE42" s="100">
        <f>AA42-AC42</f>
        <v>0</v>
      </c>
      <c r="AF42" s="100">
        <f t="shared" si="6"/>
        <v>0</v>
      </c>
      <c r="AG42" s="34"/>
      <c r="AH42" s="34"/>
      <c r="AI42" s="34"/>
      <c r="AJ42" s="34"/>
    </row>
    <row r="43" spans="1:36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48" t="s">
        <v>158</v>
      </c>
      <c r="G43" s="96">
        <v>30.45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3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2"/>
        <v>16141.45</v>
      </c>
      <c r="S43" s="100">
        <f>R43/P43*100</f>
        <v>100</v>
      </c>
      <c r="T43" s="100">
        <v>0</v>
      </c>
      <c r="U43" s="100">
        <f>T43/P43*100</f>
        <v>0</v>
      </c>
      <c r="V43" s="99">
        <v>4</v>
      </c>
      <c r="W43" s="99">
        <v>4</v>
      </c>
      <c r="X43" s="99">
        <v>3</v>
      </c>
      <c r="Y43" s="100">
        <f t="shared" si="2"/>
        <v>14.285714285714285</v>
      </c>
      <c r="Z43" s="81">
        <v>1587.67</v>
      </c>
      <c r="AA43" s="100">
        <f t="shared" si="3"/>
        <v>1587.67</v>
      </c>
      <c r="AB43" s="100">
        <f t="shared" si="4"/>
        <v>100</v>
      </c>
      <c r="AC43" s="100">
        <v>0</v>
      </c>
      <c r="AD43" s="100">
        <f t="shared" si="5"/>
        <v>0</v>
      </c>
      <c r="AE43" s="100">
        <f>AA43-AC43</f>
        <v>1587.67</v>
      </c>
      <c r="AF43" s="100">
        <f t="shared" si="6"/>
        <v>100</v>
      </c>
      <c r="AG43" s="34"/>
      <c r="AH43" s="34"/>
      <c r="AI43" s="34"/>
      <c r="AJ43" s="34"/>
    </row>
    <row r="44" spans="1:36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48" t="s">
        <v>159</v>
      </c>
      <c r="G44" s="96">
        <v>30.45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3"/>
        <v>0</v>
      </c>
      <c r="O44" s="100">
        <v>0</v>
      </c>
      <c r="P44" s="100">
        <v>0</v>
      </c>
      <c r="Q44" s="100">
        <v>0</v>
      </c>
      <c r="R44" s="100">
        <f t="shared" si="12"/>
        <v>0</v>
      </c>
      <c r="S44" s="100">
        <v>0</v>
      </c>
      <c r="T44" s="100">
        <v>0</v>
      </c>
      <c r="U44" s="100">
        <v>0</v>
      </c>
      <c r="V44" s="99">
        <v>0</v>
      </c>
      <c r="W44" s="99">
        <v>0</v>
      </c>
      <c r="X44" s="99">
        <v>0</v>
      </c>
      <c r="Y44" s="100">
        <f t="shared" si="2"/>
        <v>0</v>
      </c>
      <c r="Z44" s="81">
        <v>0</v>
      </c>
      <c r="AA44" s="100">
        <f t="shared" si="3"/>
        <v>0</v>
      </c>
      <c r="AB44" s="100">
        <f t="shared" si="4"/>
        <v>0</v>
      </c>
      <c r="AC44" s="100">
        <v>0</v>
      </c>
      <c r="AD44" s="100">
        <f t="shared" si="5"/>
        <v>0</v>
      </c>
      <c r="AE44" s="100">
        <v>0</v>
      </c>
      <c r="AF44" s="100">
        <f t="shared" si="6"/>
        <v>0</v>
      </c>
      <c r="AG44" s="34"/>
      <c r="AH44" s="34"/>
      <c r="AI44" s="34"/>
      <c r="AJ44" s="34"/>
    </row>
    <row r="45" spans="1:36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48" t="s">
        <v>160</v>
      </c>
      <c r="G45" s="96">
        <v>30.45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3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2"/>
        <v>18630.71</v>
      </c>
      <c r="S45" s="100">
        <f>R45/P45*100</f>
        <v>100</v>
      </c>
      <c r="T45" s="100">
        <v>0</v>
      </c>
      <c r="U45" s="100">
        <f>T45/P45*100</f>
        <v>0</v>
      </c>
      <c r="V45" s="99">
        <v>8</v>
      </c>
      <c r="W45" s="99">
        <v>8</v>
      </c>
      <c r="X45" s="99">
        <v>8</v>
      </c>
      <c r="Y45" s="100">
        <f t="shared" si="2"/>
        <v>38.095238095238095</v>
      </c>
      <c r="Z45" s="81">
        <v>9510.4500000000007</v>
      </c>
      <c r="AA45" s="100">
        <f t="shared" si="3"/>
        <v>9510.4500000000007</v>
      </c>
      <c r="AB45" s="100">
        <f t="shared" si="4"/>
        <v>100</v>
      </c>
      <c r="AC45" s="100">
        <f>AA45</f>
        <v>9510.4500000000007</v>
      </c>
      <c r="AD45" s="100">
        <f t="shared" si="5"/>
        <v>100</v>
      </c>
      <c r="AE45" s="100">
        <f>AA45-AC45</f>
        <v>0</v>
      </c>
      <c r="AF45" s="100">
        <f t="shared" si="6"/>
        <v>0</v>
      </c>
      <c r="AG45" s="34"/>
      <c r="AH45" s="34"/>
      <c r="AI45" s="34"/>
      <c r="AJ45" s="34"/>
    </row>
    <row r="46" spans="1:36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48" t="s">
        <v>230</v>
      </c>
      <c r="G46" s="96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3"/>
        <v>0</v>
      </c>
      <c r="O46" s="100">
        <v>0</v>
      </c>
      <c r="P46" s="100">
        <v>0</v>
      </c>
      <c r="Q46" s="100">
        <v>0</v>
      </c>
      <c r="R46" s="100">
        <f t="shared" si="12"/>
        <v>0</v>
      </c>
      <c r="S46" s="100">
        <v>0</v>
      </c>
      <c r="T46" s="100">
        <v>0</v>
      </c>
      <c r="U46" s="100">
        <v>0</v>
      </c>
      <c r="V46" s="99">
        <v>1</v>
      </c>
      <c r="W46" s="99">
        <v>1</v>
      </c>
      <c r="X46" s="99">
        <v>1</v>
      </c>
      <c r="Y46" s="100">
        <f t="shared" si="2"/>
        <v>100</v>
      </c>
      <c r="Z46" s="81">
        <v>121.8</v>
      </c>
      <c r="AA46" s="100">
        <f t="shared" si="3"/>
        <v>121.8</v>
      </c>
      <c r="AB46" s="100">
        <f t="shared" si="4"/>
        <v>100</v>
      </c>
      <c r="AC46" s="100">
        <v>0</v>
      </c>
      <c r="AD46" s="100">
        <f t="shared" si="5"/>
        <v>0</v>
      </c>
      <c r="AE46" s="100">
        <f>AA46</f>
        <v>121.8</v>
      </c>
      <c r="AF46" s="100">
        <f t="shared" si="6"/>
        <v>100</v>
      </c>
      <c r="AG46" s="34"/>
      <c r="AH46" s="34"/>
      <c r="AI46" s="34"/>
      <c r="AJ46" s="34"/>
    </row>
    <row r="47" spans="1:36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48" t="s">
        <v>161</v>
      </c>
      <c r="G47" s="96">
        <v>30.45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3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2"/>
        <v>29395.079999999998</v>
      </c>
      <c r="S47" s="100">
        <f>R47/P47*100</f>
        <v>100</v>
      </c>
      <c r="T47" s="100">
        <v>0</v>
      </c>
      <c r="U47" s="100">
        <f>T47/P47*100</f>
        <v>0</v>
      </c>
      <c r="V47" s="99">
        <v>6</v>
      </c>
      <c r="W47" s="99">
        <v>6</v>
      </c>
      <c r="X47" s="99">
        <v>5</v>
      </c>
      <c r="Y47" s="100">
        <f t="shared" si="2"/>
        <v>16.216216216216218</v>
      </c>
      <c r="Z47" s="81">
        <v>2766.88</v>
      </c>
      <c r="AA47" s="100">
        <f t="shared" si="3"/>
        <v>2766.88</v>
      </c>
      <c r="AB47" s="100">
        <f t="shared" si="4"/>
        <v>100</v>
      </c>
      <c r="AC47" s="100">
        <v>0</v>
      </c>
      <c r="AD47" s="100">
        <f t="shared" si="5"/>
        <v>0</v>
      </c>
      <c r="AE47" s="100">
        <f>AA47</f>
        <v>2766.88</v>
      </c>
      <c r="AF47" s="100">
        <f t="shared" si="6"/>
        <v>100</v>
      </c>
      <c r="AG47" s="34"/>
      <c r="AH47" s="34"/>
      <c r="AI47" s="34"/>
      <c r="AJ47" s="34"/>
    </row>
    <row r="48" spans="1:36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48" t="s">
        <v>162</v>
      </c>
      <c r="G48" s="96">
        <v>30.45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3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2"/>
        <v>13283.6</v>
      </c>
      <c r="S48" s="100">
        <f>R48/P48*100</f>
        <v>100</v>
      </c>
      <c r="T48" s="100">
        <v>0</v>
      </c>
      <c r="U48" s="100">
        <f>T48/P48*100</f>
        <v>0</v>
      </c>
      <c r="V48" s="99">
        <v>0</v>
      </c>
      <c r="W48" s="99">
        <v>0</v>
      </c>
      <c r="X48" s="99">
        <v>0</v>
      </c>
      <c r="Y48" s="100">
        <f t="shared" si="2"/>
        <v>0</v>
      </c>
      <c r="Z48" s="81">
        <v>0</v>
      </c>
      <c r="AA48" s="100">
        <f t="shared" si="3"/>
        <v>0</v>
      </c>
      <c r="AB48" s="100">
        <f t="shared" si="4"/>
        <v>0</v>
      </c>
      <c r="AC48" s="100">
        <v>0</v>
      </c>
      <c r="AD48" s="100">
        <f t="shared" si="5"/>
        <v>0</v>
      </c>
      <c r="AE48" s="100">
        <v>0</v>
      </c>
      <c r="AF48" s="100">
        <f t="shared" si="6"/>
        <v>0</v>
      </c>
      <c r="AG48" s="34"/>
      <c r="AH48" s="34"/>
      <c r="AI48" s="34"/>
      <c r="AJ48" s="34"/>
    </row>
    <row r="49" spans="1:36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48" t="s">
        <v>163</v>
      </c>
      <c r="G49" s="96">
        <v>30.45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3"/>
        <v>0</v>
      </c>
      <c r="O49" s="100">
        <v>0</v>
      </c>
      <c r="P49" s="100">
        <v>0</v>
      </c>
      <c r="Q49" s="100">
        <v>0</v>
      </c>
      <c r="R49" s="100">
        <f t="shared" si="12"/>
        <v>0</v>
      </c>
      <c r="S49" s="100">
        <v>0</v>
      </c>
      <c r="T49" s="100">
        <v>0</v>
      </c>
      <c r="U49" s="100">
        <v>0</v>
      </c>
      <c r="V49" s="99">
        <v>0</v>
      </c>
      <c r="W49" s="99">
        <v>0</v>
      </c>
      <c r="X49" s="99">
        <v>0</v>
      </c>
      <c r="Y49" s="100">
        <f t="shared" si="2"/>
        <v>0</v>
      </c>
      <c r="Z49" s="81">
        <v>0</v>
      </c>
      <c r="AA49" s="100">
        <f t="shared" si="3"/>
        <v>0</v>
      </c>
      <c r="AB49" s="100">
        <f t="shared" si="4"/>
        <v>0</v>
      </c>
      <c r="AC49" s="100">
        <v>0</v>
      </c>
      <c r="AD49" s="100">
        <f t="shared" si="5"/>
        <v>0</v>
      </c>
      <c r="AE49" s="100">
        <v>0</v>
      </c>
      <c r="AF49" s="100">
        <f t="shared" si="6"/>
        <v>0</v>
      </c>
      <c r="AG49" s="34"/>
      <c r="AH49" s="34"/>
      <c r="AI49" s="34"/>
      <c r="AJ49" s="34"/>
    </row>
    <row r="50" spans="1:36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48" t="s">
        <v>164</v>
      </c>
      <c r="G50" s="96">
        <v>30.45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3"/>
        <v>93.333333333333329</v>
      </c>
      <c r="O50" s="100">
        <v>28019.85</v>
      </c>
      <c r="P50" s="100">
        <v>28019.85</v>
      </c>
      <c r="Q50" s="100">
        <f t="shared" ref="Q50:Q61" si="17">P50/O50*100</f>
        <v>100</v>
      </c>
      <c r="R50" s="100">
        <f t="shared" si="12"/>
        <v>28019.85</v>
      </c>
      <c r="S50" s="100">
        <f t="shared" ref="S50:S61" si="18">R50/P50*100</f>
        <v>100</v>
      </c>
      <c r="T50" s="100">
        <v>0</v>
      </c>
      <c r="U50" s="100">
        <f t="shared" ref="U50:U61" si="19">T50/P50*100</f>
        <v>0</v>
      </c>
      <c r="V50" s="99">
        <v>3</v>
      </c>
      <c r="W50" s="99">
        <v>3</v>
      </c>
      <c r="X50" s="99">
        <v>0</v>
      </c>
      <c r="Y50" s="100">
        <f t="shared" si="2"/>
        <v>6.666666666666667</v>
      </c>
      <c r="Z50" s="81">
        <v>4948.57</v>
      </c>
      <c r="AA50" s="100">
        <f t="shared" si="3"/>
        <v>4948.57</v>
      </c>
      <c r="AB50" s="100">
        <f t="shared" si="4"/>
        <v>100</v>
      </c>
      <c r="AC50" s="100">
        <v>0</v>
      </c>
      <c r="AD50" s="100">
        <f t="shared" si="5"/>
        <v>0</v>
      </c>
      <c r="AE50" s="100">
        <f>AA50-AC50</f>
        <v>4948.57</v>
      </c>
      <c r="AF50" s="100">
        <f t="shared" si="6"/>
        <v>100</v>
      </c>
      <c r="AG50" s="34"/>
      <c r="AH50" s="34"/>
      <c r="AI50" s="34"/>
      <c r="AJ50" s="34"/>
    </row>
    <row r="51" spans="1:36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48" t="s">
        <v>166</v>
      </c>
      <c r="G51" s="96">
        <v>30.45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3"/>
        <v>74.285714285714292</v>
      </c>
      <c r="O51" s="100">
        <v>24374.81</v>
      </c>
      <c r="P51" s="100">
        <v>24374.81</v>
      </c>
      <c r="Q51" s="100">
        <f t="shared" si="17"/>
        <v>100</v>
      </c>
      <c r="R51" s="100">
        <f t="shared" si="12"/>
        <v>24374.81</v>
      </c>
      <c r="S51" s="100">
        <f t="shared" si="18"/>
        <v>100</v>
      </c>
      <c r="T51" s="100">
        <v>0</v>
      </c>
      <c r="U51" s="100">
        <f t="shared" si="19"/>
        <v>0</v>
      </c>
      <c r="V51" s="99">
        <v>5</v>
      </c>
      <c r="W51" s="99">
        <v>6</v>
      </c>
      <c r="X51" s="99">
        <v>3</v>
      </c>
      <c r="Y51" s="100">
        <f t="shared" si="2"/>
        <v>14.285714285714285</v>
      </c>
      <c r="Z51" s="81">
        <v>1853.19</v>
      </c>
      <c r="AA51" s="100">
        <f t="shared" si="3"/>
        <v>1853.19</v>
      </c>
      <c r="AB51" s="100">
        <f t="shared" si="4"/>
        <v>100</v>
      </c>
      <c r="AC51" s="100">
        <f>AA51</f>
        <v>1853.19</v>
      </c>
      <c r="AD51" s="100">
        <f t="shared" si="5"/>
        <v>100</v>
      </c>
      <c r="AE51" s="100">
        <f>AA51-AC51</f>
        <v>0</v>
      </c>
      <c r="AF51" s="100">
        <f t="shared" si="6"/>
        <v>0</v>
      </c>
      <c r="AG51" s="34"/>
      <c r="AH51" s="34"/>
      <c r="AI51" s="34"/>
      <c r="AJ51" s="34"/>
    </row>
    <row r="52" spans="1:36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48" t="s">
        <v>167</v>
      </c>
      <c r="G52" s="96">
        <v>30.45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3"/>
        <v>80.952380952380949</v>
      </c>
      <c r="O52" s="100">
        <v>15413.759999999998</v>
      </c>
      <c r="P52" s="100">
        <v>15413.759999999998</v>
      </c>
      <c r="Q52" s="100">
        <f t="shared" si="17"/>
        <v>100</v>
      </c>
      <c r="R52" s="100">
        <f t="shared" si="12"/>
        <v>15413.759999999998</v>
      </c>
      <c r="S52" s="100">
        <f t="shared" si="18"/>
        <v>100</v>
      </c>
      <c r="T52" s="100">
        <v>0</v>
      </c>
      <c r="U52" s="100">
        <f t="shared" si="19"/>
        <v>0</v>
      </c>
      <c r="V52" s="99">
        <v>2</v>
      </c>
      <c r="W52" s="99">
        <v>2</v>
      </c>
      <c r="X52" s="99">
        <v>0</v>
      </c>
      <c r="Y52" s="100">
        <f t="shared" si="2"/>
        <v>9.5238095238095237</v>
      </c>
      <c r="Z52" s="81">
        <v>1649.35</v>
      </c>
      <c r="AA52" s="100">
        <f t="shared" si="3"/>
        <v>1649.35</v>
      </c>
      <c r="AB52" s="100">
        <f t="shared" si="4"/>
        <v>100</v>
      </c>
      <c r="AC52" s="100">
        <f>AA52</f>
        <v>1649.35</v>
      </c>
      <c r="AD52" s="100">
        <f t="shared" si="5"/>
        <v>100</v>
      </c>
      <c r="AE52" s="100">
        <f>AA52-AC52</f>
        <v>0</v>
      </c>
      <c r="AF52" s="100">
        <f t="shared" si="6"/>
        <v>0</v>
      </c>
      <c r="AG52" s="34"/>
      <c r="AH52" s="34"/>
      <c r="AI52" s="34"/>
      <c r="AJ52" s="34"/>
    </row>
    <row r="53" spans="1:36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48" t="s">
        <v>169</v>
      </c>
      <c r="G53" s="96">
        <v>30.45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3"/>
        <v>74.468085106382972</v>
      </c>
      <c r="O53" s="100">
        <v>42972.38</v>
      </c>
      <c r="P53" s="100">
        <v>42972.38</v>
      </c>
      <c r="Q53" s="100">
        <f t="shared" si="17"/>
        <v>100</v>
      </c>
      <c r="R53" s="100">
        <f t="shared" si="12"/>
        <v>42972.38</v>
      </c>
      <c r="S53" s="100">
        <f t="shared" si="18"/>
        <v>100</v>
      </c>
      <c r="T53" s="100">
        <v>0</v>
      </c>
      <c r="U53" s="100">
        <f t="shared" si="19"/>
        <v>0</v>
      </c>
      <c r="V53" s="99">
        <v>6</v>
      </c>
      <c r="W53" s="99">
        <v>9</v>
      </c>
      <c r="X53" s="99">
        <v>0</v>
      </c>
      <c r="Y53" s="100">
        <f t="shared" si="2"/>
        <v>12.76595744680851</v>
      </c>
      <c r="Z53" s="81">
        <v>20196.759999999998</v>
      </c>
      <c r="AA53" s="100">
        <f t="shared" si="3"/>
        <v>20196.759999999998</v>
      </c>
      <c r="AB53" s="100">
        <f t="shared" si="4"/>
        <v>100</v>
      </c>
      <c r="AC53" s="100">
        <f>AA53</f>
        <v>20196.759999999998</v>
      </c>
      <c r="AD53" s="100">
        <f t="shared" si="5"/>
        <v>100</v>
      </c>
      <c r="AE53" s="100">
        <f>AA53-AC53</f>
        <v>0</v>
      </c>
      <c r="AF53" s="100">
        <f t="shared" si="6"/>
        <v>0</v>
      </c>
      <c r="AG53" s="34"/>
      <c r="AH53" s="34"/>
      <c r="AI53" s="34"/>
      <c r="AJ53" s="34"/>
    </row>
    <row r="54" spans="1:36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48" t="s">
        <v>247</v>
      </c>
      <c r="G54" s="96">
        <v>30.45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3"/>
        <v>87.5</v>
      </c>
      <c r="O54" s="100">
        <v>11942.29</v>
      </c>
      <c r="P54" s="100">
        <v>11942.29</v>
      </c>
      <c r="Q54" s="100">
        <f t="shared" si="17"/>
        <v>100</v>
      </c>
      <c r="R54" s="100">
        <f t="shared" si="12"/>
        <v>11942.29</v>
      </c>
      <c r="S54" s="100">
        <f t="shared" si="18"/>
        <v>100</v>
      </c>
      <c r="T54" s="100">
        <v>0</v>
      </c>
      <c r="U54" s="100">
        <f t="shared" si="19"/>
        <v>0</v>
      </c>
      <c r="V54" s="99">
        <v>3</v>
      </c>
      <c r="W54" s="99">
        <v>3</v>
      </c>
      <c r="X54" s="99">
        <v>0</v>
      </c>
      <c r="Y54" s="100">
        <f t="shared" si="2"/>
        <v>18.75</v>
      </c>
      <c r="Z54" s="81">
        <v>1942.71</v>
      </c>
      <c r="AA54" s="100">
        <f t="shared" si="3"/>
        <v>1942.71</v>
      </c>
      <c r="AB54" s="100">
        <f t="shared" si="4"/>
        <v>100</v>
      </c>
      <c r="AC54" s="100">
        <v>0</v>
      </c>
      <c r="AD54" s="100">
        <f t="shared" si="5"/>
        <v>0</v>
      </c>
      <c r="AE54" s="100">
        <f>AA54</f>
        <v>1942.71</v>
      </c>
      <c r="AF54" s="100">
        <f t="shared" si="6"/>
        <v>100</v>
      </c>
      <c r="AG54" s="34"/>
      <c r="AH54" s="34"/>
      <c r="AI54" s="34"/>
      <c r="AJ54" s="34"/>
    </row>
    <row r="55" spans="1:36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48" t="s">
        <v>170</v>
      </c>
      <c r="G55" s="96">
        <v>30.45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3"/>
        <v>50</v>
      </c>
      <c r="O55" s="100">
        <v>2319.79</v>
      </c>
      <c r="P55" s="100">
        <v>2319.79</v>
      </c>
      <c r="Q55" s="100">
        <f t="shared" si="17"/>
        <v>100</v>
      </c>
      <c r="R55" s="100">
        <f t="shared" si="12"/>
        <v>2319.79</v>
      </c>
      <c r="S55" s="100">
        <f t="shared" si="18"/>
        <v>100</v>
      </c>
      <c r="T55" s="100">
        <v>0</v>
      </c>
      <c r="U55" s="100">
        <f t="shared" si="19"/>
        <v>0</v>
      </c>
      <c r="V55" s="99">
        <v>0</v>
      </c>
      <c r="W55" s="99">
        <v>0</v>
      </c>
      <c r="X55" s="99">
        <v>0</v>
      </c>
      <c r="Y55" s="100">
        <f t="shared" si="2"/>
        <v>0</v>
      </c>
      <c r="Z55" s="81">
        <v>0</v>
      </c>
      <c r="AA55" s="100">
        <f t="shared" si="3"/>
        <v>0</v>
      </c>
      <c r="AB55" s="100">
        <f t="shared" si="4"/>
        <v>0</v>
      </c>
      <c r="AC55" s="100">
        <v>0</v>
      </c>
      <c r="AD55" s="100">
        <f t="shared" si="5"/>
        <v>0</v>
      </c>
      <c r="AE55" s="100">
        <v>0</v>
      </c>
      <c r="AF55" s="100">
        <f t="shared" si="6"/>
        <v>0</v>
      </c>
      <c r="AG55" s="34"/>
      <c r="AH55" s="34"/>
      <c r="AI55" s="34"/>
      <c r="AJ55" s="34"/>
    </row>
    <row r="56" spans="1:36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48" t="s">
        <v>172</v>
      </c>
      <c r="G56" s="96">
        <v>30.45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3"/>
        <v>69.642857142857139</v>
      </c>
      <c r="O56" s="100">
        <v>33646.5</v>
      </c>
      <c r="P56" s="100">
        <v>33646.5</v>
      </c>
      <c r="Q56" s="100">
        <f t="shared" si="17"/>
        <v>100</v>
      </c>
      <c r="R56" s="100">
        <f t="shared" si="12"/>
        <v>33646.5</v>
      </c>
      <c r="S56" s="100">
        <f t="shared" si="18"/>
        <v>100</v>
      </c>
      <c r="T56" s="100">
        <v>0</v>
      </c>
      <c r="U56" s="100">
        <f t="shared" si="19"/>
        <v>0</v>
      </c>
      <c r="V56" s="99">
        <v>2</v>
      </c>
      <c r="W56" s="99">
        <v>2</v>
      </c>
      <c r="X56" s="99">
        <v>0</v>
      </c>
      <c r="Y56" s="100">
        <f t="shared" si="2"/>
        <v>3.5714285714285712</v>
      </c>
      <c r="Z56" s="81">
        <v>576.11</v>
      </c>
      <c r="AA56" s="100">
        <f t="shared" si="3"/>
        <v>576.11</v>
      </c>
      <c r="AB56" s="100">
        <f t="shared" si="4"/>
        <v>100</v>
      </c>
      <c r="AC56" s="100">
        <v>0</v>
      </c>
      <c r="AD56" s="100">
        <f t="shared" si="5"/>
        <v>0</v>
      </c>
      <c r="AE56" s="100">
        <f>AA56</f>
        <v>576.11</v>
      </c>
      <c r="AF56" s="100">
        <f t="shared" si="6"/>
        <v>100</v>
      </c>
      <c r="AG56" s="34"/>
      <c r="AH56" s="34"/>
      <c r="AI56" s="34"/>
      <c r="AJ56" s="34"/>
    </row>
    <row r="57" spans="1:36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48" t="s">
        <v>173</v>
      </c>
      <c r="G57" s="96">
        <v>30.45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3"/>
        <v>94.117647058823522</v>
      </c>
      <c r="O57" s="100">
        <v>5389.26</v>
      </c>
      <c r="P57" s="100">
        <v>5389.26</v>
      </c>
      <c r="Q57" s="100">
        <f t="shared" si="17"/>
        <v>100</v>
      </c>
      <c r="R57" s="100">
        <f t="shared" si="12"/>
        <v>5389.26</v>
      </c>
      <c r="S57" s="100">
        <f t="shared" si="18"/>
        <v>100</v>
      </c>
      <c r="T57" s="100">
        <v>0</v>
      </c>
      <c r="U57" s="100">
        <f t="shared" si="19"/>
        <v>0</v>
      </c>
      <c r="V57" s="99">
        <v>2</v>
      </c>
      <c r="W57" s="99">
        <v>2</v>
      </c>
      <c r="X57" s="99">
        <v>0</v>
      </c>
      <c r="Y57" s="100">
        <f t="shared" si="2"/>
        <v>11.76470588235294</v>
      </c>
      <c r="Z57" s="81">
        <v>1403.51</v>
      </c>
      <c r="AA57" s="100">
        <f t="shared" si="3"/>
        <v>1403.51</v>
      </c>
      <c r="AB57" s="100">
        <f t="shared" si="4"/>
        <v>100</v>
      </c>
      <c r="AC57" s="100">
        <v>0</v>
      </c>
      <c r="AD57" s="100">
        <f t="shared" si="5"/>
        <v>0</v>
      </c>
      <c r="AE57" s="100">
        <f>AA57</f>
        <v>1403.51</v>
      </c>
      <c r="AF57" s="100">
        <f t="shared" si="6"/>
        <v>100</v>
      </c>
      <c r="AG57" s="34"/>
      <c r="AH57" s="34"/>
      <c r="AI57" s="34"/>
      <c r="AJ57" s="34"/>
    </row>
    <row r="58" spans="1:36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48" t="s">
        <v>175</v>
      </c>
      <c r="G58" s="96">
        <v>30.45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3"/>
        <v>76.271186440677965</v>
      </c>
      <c r="O58" s="100">
        <v>51157.919999999998</v>
      </c>
      <c r="P58" s="100">
        <v>51157.919999999998</v>
      </c>
      <c r="Q58" s="100">
        <f t="shared" si="17"/>
        <v>100</v>
      </c>
      <c r="R58" s="100">
        <f t="shared" si="12"/>
        <v>51157.919999999998</v>
      </c>
      <c r="S58" s="100">
        <f t="shared" si="18"/>
        <v>100</v>
      </c>
      <c r="T58" s="100">
        <v>0</v>
      </c>
      <c r="U58" s="100">
        <f t="shared" si="19"/>
        <v>0</v>
      </c>
      <c r="V58" s="99">
        <v>5</v>
      </c>
      <c r="W58" s="99">
        <v>5</v>
      </c>
      <c r="X58" s="99">
        <v>3</v>
      </c>
      <c r="Y58" s="100">
        <f t="shared" si="2"/>
        <v>8.4745762711864394</v>
      </c>
      <c r="Z58" s="81">
        <v>2969.49</v>
      </c>
      <c r="AA58" s="100">
        <f t="shared" si="3"/>
        <v>2969.49</v>
      </c>
      <c r="AB58" s="100">
        <f t="shared" si="4"/>
        <v>100</v>
      </c>
      <c r="AC58" s="100">
        <v>0</v>
      </c>
      <c r="AD58" s="100">
        <f t="shared" si="5"/>
        <v>0</v>
      </c>
      <c r="AE58" s="100">
        <f>AA58</f>
        <v>2969.49</v>
      </c>
      <c r="AF58" s="100">
        <f t="shared" si="6"/>
        <v>100</v>
      </c>
      <c r="AG58" s="34"/>
      <c r="AH58" s="34"/>
      <c r="AI58" s="34"/>
      <c r="AJ58" s="34"/>
    </row>
    <row r="59" spans="1:36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48" t="s">
        <v>176</v>
      </c>
      <c r="G59" s="96">
        <v>30.45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3"/>
        <v>51.724137931034484</v>
      </c>
      <c r="O59" s="100">
        <v>2869.51</v>
      </c>
      <c r="P59" s="100">
        <v>2869.51</v>
      </c>
      <c r="Q59" s="100">
        <f t="shared" si="17"/>
        <v>100</v>
      </c>
      <c r="R59" s="100">
        <f t="shared" si="12"/>
        <v>2869.51</v>
      </c>
      <c r="S59" s="100">
        <f t="shared" si="18"/>
        <v>100</v>
      </c>
      <c r="T59" s="100">
        <v>0</v>
      </c>
      <c r="U59" s="100">
        <f t="shared" si="19"/>
        <v>0</v>
      </c>
      <c r="V59" s="99">
        <v>0</v>
      </c>
      <c r="W59" s="99">
        <v>0</v>
      </c>
      <c r="X59" s="99">
        <v>0</v>
      </c>
      <c r="Y59" s="100">
        <f t="shared" si="2"/>
        <v>0</v>
      </c>
      <c r="Z59" s="81">
        <v>0</v>
      </c>
      <c r="AA59" s="100">
        <f t="shared" si="3"/>
        <v>0</v>
      </c>
      <c r="AB59" s="100">
        <f t="shared" si="4"/>
        <v>0</v>
      </c>
      <c r="AC59" s="100">
        <v>0</v>
      </c>
      <c r="AD59" s="100">
        <f t="shared" si="5"/>
        <v>0</v>
      </c>
      <c r="AE59" s="100">
        <v>0</v>
      </c>
      <c r="AF59" s="100">
        <f t="shared" si="6"/>
        <v>0</v>
      </c>
      <c r="AG59" s="34"/>
      <c r="AH59" s="34"/>
      <c r="AI59" s="34"/>
      <c r="AJ59" s="34"/>
    </row>
    <row r="60" spans="1:36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48" t="s">
        <v>178</v>
      </c>
      <c r="G60" s="96">
        <v>30.45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3"/>
        <v>91.525423728813564</v>
      </c>
      <c r="O60" s="100">
        <v>15158.790000000003</v>
      </c>
      <c r="P60" s="100">
        <v>15158.790000000003</v>
      </c>
      <c r="Q60" s="100">
        <f t="shared" si="17"/>
        <v>100</v>
      </c>
      <c r="R60" s="100">
        <f t="shared" si="12"/>
        <v>15158.790000000003</v>
      </c>
      <c r="S60" s="100">
        <f t="shared" si="18"/>
        <v>100</v>
      </c>
      <c r="T60" s="100">
        <v>0</v>
      </c>
      <c r="U60" s="100">
        <f t="shared" si="19"/>
        <v>0</v>
      </c>
      <c r="V60" s="99">
        <v>0</v>
      </c>
      <c r="W60" s="99">
        <v>0</v>
      </c>
      <c r="X60" s="99">
        <v>0</v>
      </c>
      <c r="Y60" s="100">
        <f t="shared" si="2"/>
        <v>0</v>
      </c>
      <c r="Z60" s="81">
        <v>0</v>
      </c>
      <c r="AA60" s="100">
        <f t="shared" si="3"/>
        <v>0</v>
      </c>
      <c r="AB60" s="100">
        <f t="shared" si="4"/>
        <v>0</v>
      </c>
      <c r="AC60" s="100">
        <v>0</v>
      </c>
      <c r="AD60" s="100">
        <f t="shared" si="5"/>
        <v>0</v>
      </c>
      <c r="AE60" s="100">
        <v>0</v>
      </c>
      <c r="AF60" s="100">
        <f t="shared" si="6"/>
        <v>0</v>
      </c>
      <c r="AG60" s="34"/>
      <c r="AH60" s="34"/>
      <c r="AI60" s="34"/>
      <c r="AJ60" s="34"/>
    </row>
    <row r="61" spans="1:36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48" t="s">
        <v>179</v>
      </c>
      <c r="G61" s="96">
        <v>30.45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3"/>
        <v>67.901234567901241</v>
      </c>
      <c r="O61" s="100">
        <v>71249.460000000036</v>
      </c>
      <c r="P61" s="100">
        <v>71249.460000000036</v>
      </c>
      <c r="Q61" s="100">
        <f t="shared" si="17"/>
        <v>100</v>
      </c>
      <c r="R61" s="100">
        <f t="shared" si="12"/>
        <v>71249.460000000036</v>
      </c>
      <c r="S61" s="100">
        <f t="shared" si="18"/>
        <v>100</v>
      </c>
      <c r="T61" s="100">
        <v>0</v>
      </c>
      <c r="U61" s="100">
        <f t="shared" si="19"/>
        <v>0</v>
      </c>
      <c r="V61" s="99">
        <v>26</v>
      </c>
      <c r="W61" s="99">
        <v>34</v>
      </c>
      <c r="X61" s="99">
        <v>17</v>
      </c>
      <c r="Y61" s="100">
        <f t="shared" si="2"/>
        <v>16.049382716049383</v>
      </c>
      <c r="Z61" s="81">
        <v>16750.75</v>
      </c>
      <c r="AA61" s="100">
        <f t="shared" si="3"/>
        <v>16750.75</v>
      </c>
      <c r="AB61" s="100">
        <f t="shared" si="4"/>
        <v>100</v>
      </c>
      <c r="AC61" s="100">
        <v>0</v>
      </c>
      <c r="AD61" s="100">
        <f t="shared" si="5"/>
        <v>0</v>
      </c>
      <c r="AE61" s="100">
        <f>AA61</f>
        <v>16750.75</v>
      </c>
      <c r="AF61" s="100">
        <f t="shared" si="6"/>
        <v>100</v>
      </c>
      <c r="AG61" s="34"/>
      <c r="AH61" s="34"/>
      <c r="AI61" s="34"/>
      <c r="AJ61" s="34"/>
    </row>
    <row r="62" spans="1:36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48" t="s">
        <v>180</v>
      </c>
      <c r="G62" s="96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2"/>
        <v>0</v>
      </c>
      <c r="S62" s="100">
        <v>0</v>
      </c>
      <c r="T62" s="100">
        <v>0</v>
      </c>
      <c r="U62" s="100">
        <v>0</v>
      </c>
      <c r="V62" s="99">
        <v>0</v>
      </c>
      <c r="W62" s="99">
        <v>0</v>
      </c>
      <c r="X62" s="99">
        <v>0</v>
      </c>
      <c r="Y62" s="100">
        <f t="shared" si="2"/>
        <v>0</v>
      </c>
      <c r="Z62" s="81">
        <v>0</v>
      </c>
      <c r="AA62" s="100">
        <f t="shared" si="3"/>
        <v>0</v>
      </c>
      <c r="AB62" s="100">
        <f t="shared" si="4"/>
        <v>0</v>
      </c>
      <c r="AC62" s="100">
        <v>0</v>
      </c>
      <c r="AD62" s="100">
        <f t="shared" si="5"/>
        <v>0</v>
      </c>
      <c r="AE62" s="100">
        <v>0</v>
      </c>
      <c r="AF62" s="100">
        <f t="shared" si="6"/>
        <v>0</v>
      </c>
      <c r="AG62" s="34"/>
      <c r="AH62" s="34"/>
      <c r="AI62" s="34"/>
      <c r="AJ62" s="34"/>
    </row>
    <row r="63" spans="1:36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48" t="s">
        <v>181</v>
      </c>
      <c r="G63" s="96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20">K63/H63*100</f>
        <v>0</v>
      </c>
      <c r="O63" s="100">
        <v>0</v>
      </c>
      <c r="P63" s="100">
        <v>0</v>
      </c>
      <c r="Q63" s="100">
        <v>0</v>
      </c>
      <c r="R63" s="100">
        <f t="shared" si="12"/>
        <v>0</v>
      </c>
      <c r="S63" s="100">
        <v>0</v>
      </c>
      <c r="T63" s="100">
        <v>0</v>
      </c>
      <c r="U63" s="100">
        <v>0</v>
      </c>
      <c r="V63" s="99">
        <v>1</v>
      </c>
      <c r="W63" s="99">
        <v>1</v>
      </c>
      <c r="X63" s="99">
        <v>0</v>
      </c>
      <c r="Y63" s="100">
        <f t="shared" si="2"/>
        <v>3.5714285714285712</v>
      </c>
      <c r="Z63" s="81">
        <v>0</v>
      </c>
      <c r="AA63" s="100">
        <f t="shared" si="3"/>
        <v>0</v>
      </c>
      <c r="AB63" s="100">
        <f t="shared" si="4"/>
        <v>0</v>
      </c>
      <c r="AC63" s="100">
        <v>0</v>
      </c>
      <c r="AD63" s="100">
        <f t="shared" si="5"/>
        <v>0</v>
      </c>
      <c r="AE63" s="100">
        <f>AA63</f>
        <v>0</v>
      </c>
      <c r="AF63" s="100">
        <f t="shared" si="6"/>
        <v>0</v>
      </c>
      <c r="AG63" s="34"/>
      <c r="AH63" s="34"/>
      <c r="AI63" s="34"/>
      <c r="AJ63" s="34"/>
    </row>
    <row r="64" spans="1:36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48" t="s">
        <v>183</v>
      </c>
      <c r="G64" s="96">
        <v>30.45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20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2"/>
        <v>8254.4500000000007</v>
      </c>
      <c r="S64" s="100">
        <f>R64/P64*100</f>
        <v>100</v>
      </c>
      <c r="T64" s="100">
        <v>0</v>
      </c>
      <c r="U64" s="100">
        <f>T64/P64*100</f>
        <v>0</v>
      </c>
      <c r="V64" s="99">
        <v>0</v>
      </c>
      <c r="W64" s="99">
        <v>0</v>
      </c>
      <c r="X64" s="99">
        <v>0</v>
      </c>
      <c r="Y64" s="100">
        <f t="shared" si="2"/>
        <v>0</v>
      </c>
      <c r="Z64" s="81">
        <v>0</v>
      </c>
      <c r="AA64" s="100">
        <f t="shared" si="3"/>
        <v>0</v>
      </c>
      <c r="AB64" s="100">
        <f t="shared" si="4"/>
        <v>0</v>
      </c>
      <c r="AC64" s="100">
        <v>0</v>
      </c>
      <c r="AD64" s="100">
        <f t="shared" si="5"/>
        <v>0</v>
      </c>
      <c r="AE64" s="100">
        <v>0</v>
      </c>
      <c r="AF64" s="100">
        <f t="shared" si="6"/>
        <v>0</v>
      </c>
      <c r="AG64" s="34"/>
      <c r="AH64" s="34"/>
      <c r="AI64" s="34"/>
      <c r="AJ64" s="34"/>
    </row>
    <row r="65" spans="1:36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48" t="s">
        <v>184</v>
      </c>
      <c r="G65" s="96">
        <v>30.45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20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2"/>
        <v>16142.51</v>
      </c>
      <c r="S65" s="100">
        <f>R65/P65*100</f>
        <v>100</v>
      </c>
      <c r="T65" s="100">
        <v>0</v>
      </c>
      <c r="U65" s="100">
        <f>T65/P65*100</f>
        <v>0</v>
      </c>
      <c r="V65" s="99">
        <v>0</v>
      </c>
      <c r="W65" s="99">
        <v>0</v>
      </c>
      <c r="X65" s="99">
        <v>0</v>
      </c>
      <c r="Y65" s="100">
        <f t="shared" si="2"/>
        <v>0</v>
      </c>
      <c r="Z65" s="81">
        <v>0</v>
      </c>
      <c r="AA65" s="100">
        <f t="shared" si="3"/>
        <v>0</v>
      </c>
      <c r="AB65" s="100">
        <f t="shared" si="4"/>
        <v>0</v>
      </c>
      <c r="AC65" s="100">
        <v>0</v>
      </c>
      <c r="AD65" s="100">
        <f t="shared" si="5"/>
        <v>0</v>
      </c>
      <c r="AE65" s="100">
        <v>0</v>
      </c>
      <c r="AF65" s="100">
        <f t="shared" si="6"/>
        <v>0</v>
      </c>
      <c r="AG65" s="34"/>
      <c r="AH65" s="34"/>
      <c r="AI65" s="34"/>
      <c r="AJ65" s="34"/>
    </row>
    <row r="66" spans="1:36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48" t="s">
        <v>185</v>
      </c>
      <c r="G66" s="96">
        <v>30.45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20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2"/>
        <v>94844.19</v>
      </c>
      <c r="S66" s="100">
        <f>R66/P66*100</f>
        <v>100</v>
      </c>
      <c r="T66" s="100">
        <v>0</v>
      </c>
      <c r="U66" s="100">
        <f>T66/P66*100</f>
        <v>0</v>
      </c>
      <c r="V66" s="99">
        <v>0</v>
      </c>
      <c r="W66" s="99">
        <v>0</v>
      </c>
      <c r="X66" s="99">
        <v>0</v>
      </c>
      <c r="Y66" s="100">
        <f t="shared" si="2"/>
        <v>0</v>
      </c>
      <c r="Z66" s="81">
        <v>0</v>
      </c>
      <c r="AA66" s="100">
        <f t="shared" si="3"/>
        <v>0</v>
      </c>
      <c r="AB66" s="100">
        <f t="shared" si="4"/>
        <v>0</v>
      </c>
      <c r="AC66" s="100">
        <v>0</v>
      </c>
      <c r="AD66" s="100">
        <f t="shared" si="5"/>
        <v>0</v>
      </c>
      <c r="AE66" s="100">
        <v>0</v>
      </c>
      <c r="AF66" s="100">
        <f t="shared" si="6"/>
        <v>0</v>
      </c>
      <c r="AG66" s="34"/>
      <c r="AH66" s="34"/>
      <c r="AI66" s="34"/>
      <c r="AJ66" s="34"/>
    </row>
    <row r="67" spans="1:36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48" t="s">
        <v>186</v>
      </c>
      <c r="G67" s="96">
        <v>30.45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20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2"/>
        <v>1370.25</v>
      </c>
      <c r="S67" s="100">
        <f>R67/P67*100</f>
        <v>100</v>
      </c>
      <c r="T67" s="100">
        <v>0</v>
      </c>
      <c r="U67" s="100">
        <f>T67/P67*100</f>
        <v>0</v>
      </c>
      <c r="V67" s="99">
        <v>0</v>
      </c>
      <c r="W67" s="99">
        <v>0</v>
      </c>
      <c r="X67" s="99">
        <v>0</v>
      </c>
      <c r="Y67" s="100">
        <f t="shared" si="2"/>
        <v>0</v>
      </c>
      <c r="Z67" s="81">
        <v>0</v>
      </c>
      <c r="AA67" s="100">
        <f t="shared" si="3"/>
        <v>0</v>
      </c>
      <c r="AB67" s="100">
        <f t="shared" si="4"/>
        <v>0</v>
      </c>
      <c r="AC67" s="100">
        <v>0</v>
      </c>
      <c r="AD67" s="100">
        <f t="shared" si="5"/>
        <v>0</v>
      </c>
      <c r="AE67" s="100">
        <v>0</v>
      </c>
      <c r="AF67" s="100">
        <f t="shared" si="6"/>
        <v>0</v>
      </c>
      <c r="AG67" s="34"/>
      <c r="AH67" s="34"/>
      <c r="AI67" s="34"/>
      <c r="AJ67" s="34"/>
    </row>
    <row r="68" spans="1:36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48" t="s">
        <v>187</v>
      </c>
      <c r="G68" s="96">
        <v>30.45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20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2"/>
        <v>62158.37</v>
      </c>
      <c r="S68" s="100">
        <f>R68/P68*100</f>
        <v>100</v>
      </c>
      <c r="T68" s="100">
        <v>0</v>
      </c>
      <c r="U68" s="100">
        <f>T68/P68*100</f>
        <v>0</v>
      </c>
      <c r="V68" s="99">
        <v>8</v>
      </c>
      <c r="W68" s="99">
        <v>8</v>
      </c>
      <c r="X68" s="99">
        <v>1</v>
      </c>
      <c r="Y68" s="100">
        <f t="shared" si="2"/>
        <v>17.021276595744681</v>
      </c>
      <c r="Z68" s="81">
        <v>13220.77</v>
      </c>
      <c r="AA68" s="100">
        <f t="shared" si="3"/>
        <v>13220.77</v>
      </c>
      <c r="AB68" s="100">
        <f t="shared" si="4"/>
        <v>100</v>
      </c>
      <c r="AC68" s="100">
        <f>AA68</f>
        <v>13220.77</v>
      </c>
      <c r="AD68" s="100">
        <f t="shared" si="5"/>
        <v>100</v>
      </c>
      <c r="AE68" s="100">
        <f>AA68-AC68</f>
        <v>0</v>
      </c>
      <c r="AF68" s="100">
        <f t="shared" si="6"/>
        <v>0</v>
      </c>
      <c r="AG68" s="34"/>
      <c r="AH68" s="34"/>
      <c r="AI68" s="34"/>
      <c r="AJ68" s="34"/>
    </row>
    <row r="69" spans="1:36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48" t="s">
        <v>189</v>
      </c>
      <c r="G69" s="96">
        <v>30.45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20"/>
        <v>0</v>
      </c>
      <c r="O69" s="100">
        <v>0</v>
      </c>
      <c r="P69" s="100">
        <v>0</v>
      </c>
      <c r="Q69" s="100">
        <v>0</v>
      </c>
      <c r="R69" s="100">
        <f t="shared" si="12"/>
        <v>0</v>
      </c>
      <c r="S69" s="100">
        <v>0</v>
      </c>
      <c r="T69" s="100">
        <v>0</v>
      </c>
      <c r="U69" s="100">
        <v>0</v>
      </c>
      <c r="V69" s="99">
        <v>0</v>
      </c>
      <c r="W69" s="99">
        <v>0</v>
      </c>
      <c r="X69" s="99">
        <v>0</v>
      </c>
      <c r="Y69" s="100">
        <f t="shared" si="2"/>
        <v>0</v>
      </c>
      <c r="Z69" s="81">
        <v>0</v>
      </c>
      <c r="AA69" s="100">
        <f t="shared" si="3"/>
        <v>0</v>
      </c>
      <c r="AB69" s="100">
        <f t="shared" si="4"/>
        <v>0</v>
      </c>
      <c r="AC69" s="100">
        <v>0</v>
      </c>
      <c r="AD69" s="100">
        <f t="shared" si="5"/>
        <v>0</v>
      </c>
      <c r="AE69" s="100">
        <v>0</v>
      </c>
      <c r="AF69" s="100">
        <f t="shared" si="6"/>
        <v>0</v>
      </c>
      <c r="AG69" s="34"/>
      <c r="AH69" s="34"/>
      <c r="AI69" s="34"/>
      <c r="AJ69" s="34"/>
    </row>
    <row r="70" spans="1:36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48" t="s">
        <v>190</v>
      </c>
      <c r="G70" s="96">
        <v>30.45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20"/>
        <v>79.411764705882348</v>
      </c>
      <c r="O70" s="100">
        <v>27386.58</v>
      </c>
      <c r="P70" s="100">
        <v>27386.58</v>
      </c>
      <c r="Q70" s="100">
        <f t="shared" ref="Q70:Q75" si="21">P70/O70*100</f>
        <v>100</v>
      </c>
      <c r="R70" s="100">
        <f t="shared" si="12"/>
        <v>27386.58</v>
      </c>
      <c r="S70" s="100">
        <f t="shared" ref="S70:S75" si="22">R70/P70*100</f>
        <v>100</v>
      </c>
      <c r="T70" s="100">
        <v>0</v>
      </c>
      <c r="U70" s="100">
        <f t="shared" ref="U70:U75" si="23">T70/P70*100</f>
        <v>0</v>
      </c>
      <c r="V70" s="99">
        <v>9</v>
      </c>
      <c r="W70" s="99">
        <v>12</v>
      </c>
      <c r="X70" s="99">
        <v>2</v>
      </c>
      <c r="Y70" s="100">
        <f t="shared" si="2"/>
        <v>26.47058823529412</v>
      </c>
      <c r="Z70" s="81">
        <f>5258.4+4093.48</f>
        <v>9351.8799999999992</v>
      </c>
      <c r="AA70" s="100">
        <f t="shared" si="3"/>
        <v>9351.8799999999992</v>
      </c>
      <c r="AB70" s="100">
        <f t="shared" si="4"/>
        <v>100</v>
      </c>
      <c r="AC70" s="100">
        <f>AA70</f>
        <v>9351.8799999999992</v>
      </c>
      <c r="AD70" s="100">
        <f t="shared" si="5"/>
        <v>100</v>
      </c>
      <c r="AE70" s="100">
        <f>AA70-AC70</f>
        <v>0</v>
      </c>
      <c r="AF70" s="100">
        <f t="shared" si="6"/>
        <v>0</v>
      </c>
      <c r="AG70" s="34"/>
      <c r="AH70" s="34"/>
      <c r="AI70" s="34"/>
      <c r="AJ70" s="34"/>
    </row>
    <row r="71" spans="1:36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48" t="s">
        <v>191</v>
      </c>
      <c r="G71" s="96">
        <v>30.45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20"/>
        <v>61.904761904761905</v>
      </c>
      <c r="O71" s="100">
        <v>7195.07</v>
      </c>
      <c r="P71" s="100">
        <v>7195.07</v>
      </c>
      <c r="Q71" s="100">
        <f t="shared" si="21"/>
        <v>100</v>
      </c>
      <c r="R71" s="100">
        <f t="shared" si="12"/>
        <v>7195.07</v>
      </c>
      <c r="S71" s="100">
        <f t="shared" si="22"/>
        <v>100</v>
      </c>
      <c r="T71" s="100">
        <v>0</v>
      </c>
      <c r="U71" s="100">
        <f t="shared" si="23"/>
        <v>0</v>
      </c>
      <c r="V71" s="99">
        <v>6</v>
      </c>
      <c r="W71" s="99">
        <v>5</v>
      </c>
      <c r="X71" s="99">
        <v>1</v>
      </c>
      <c r="Y71" s="100">
        <f t="shared" ref="Y71:Y102" si="24">IF(H71=0,0,V71/H71)*100</f>
        <v>28.571428571428569</v>
      </c>
      <c r="Z71" s="81">
        <f>3099.47+988.81</f>
        <v>4088.2799999999997</v>
      </c>
      <c r="AA71" s="100">
        <f t="shared" ref="AA71:AA101" si="25">T71+Z71</f>
        <v>4088.2799999999997</v>
      </c>
      <c r="AB71" s="100">
        <f t="shared" ref="AB71:AB103" si="26">IF((Z71+T71)=0,0,AA71/(Z71+T71)*100)</f>
        <v>100</v>
      </c>
      <c r="AC71" s="100">
        <f>AA71</f>
        <v>4088.2799999999997</v>
      </c>
      <c r="AD71" s="100">
        <f t="shared" ref="AD71:AD103" si="27">IF(AA71=0,0,AC71/AA71)*100</f>
        <v>100</v>
      </c>
      <c r="AE71" s="100">
        <f>AA71-AC71</f>
        <v>0</v>
      </c>
      <c r="AF71" s="100">
        <f t="shared" ref="AF71:AF103" si="28">IF(AA71=0,0,AE71/AA71)*100</f>
        <v>0</v>
      </c>
      <c r="AG71" s="34"/>
      <c r="AH71" s="34"/>
      <c r="AI71" s="34"/>
      <c r="AJ71" s="34"/>
    </row>
    <row r="72" spans="1:36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48" t="s">
        <v>193</v>
      </c>
      <c r="G72" s="96">
        <v>30.45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20"/>
        <v>77.89473684210526</v>
      </c>
      <c r="O72" s="100">
        <v>52440.76</v>
      </c>
      <c r="P72" s="100">
        <v>52440.76</v>
      </c>
      <c r="Q72" s="100">
        <f t="shared" si="21"/>
        <v>100</v>
      </c>
      <c r="R72" s="100">
        <f t="shared" si="12"/>
        <v>52440.76</v>
      </c>
      <c r="S72" s="100">
        <f t="shared" si="22"/>
        <v>100</v>
      </c>
      <c r="T72" s="100">
        <v>0</v>
      </c>
      <c r="U72" s="100">
        <f t="shared" si="23"/>
        <v>0</v>
      </c>
      <c r="V72" s="99">
        <v>0</v>
      </c>
      <c r="W72" s="99">
        <v>0</v>
      </c>
      <c r="X72" s="99">
        <v>0</v>
      </c>
      <c r="Y72" s="100">
        <f t="shared" si="24"/>
        <v>0</v>
      </c>
      <c r="Z72" s="81">
        <v>0</v>
      </c>
      <c r="AA72" s="100">
        <f t="shared" si="25"/>
        <v>0</v>
      </c>
      <c r="AB72" s="100">
        <f t="shared" si="26"/>
        <v>0</v>
      </c>
      <c r="AC72" s="100">
        <v>0</v>
      </c>
      <c r="AD72" s="100">
        <f t="shared" si="27"/>
        <v>0</v>
      </c>
      <c r="AE72" s="100">
        <v>0</v>
      </c>
      <c r="AF72" s="100">
        <f t="shared" si="28"/>
        <v>0</v>
      </c>
      <c r="AG72" s="34"/>
      <c r="AH72" s="34"/>
      <c r="AI72" s="34"/>
      <c r="AJ72" s="34"/>
    </row>
    <row r="73" spans="1:36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48" t="s">
        <v>194</v>
      </c>
      <c r="G73" s="96">
        <v>30.45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20"/>
        <v>78.94736842105263</v>
      </c>
      <c r="O73" s="100">
        <v>26374.26</v>
      </c>
      <c r="P73" s="100">
        <v>26374.26</v>
      </c>
      <c r="Q73" s="100">
        <f t="shared" si="21"/>
        <v>100</v>
      </c>
      <c r="R73" s="100">
        <f t="shared" si="12"/>
        <v>26374.26</v>
      </c>
      <c r="S73" s="100">
        <f t="shared" si="22"/>
        <v>100</v>
      </c>
      <c r="T73" s="100">
        <v>0</v>
      </c>
      <c r="U73" s="100">
        <f t="shared" si="23"/>
        <v>0</v>
      </c>
      <c r="V73" s="99">
        <v>2</v>
      </c>
      <c r="W73" s="99">
        <v>2</v>
      </c>
      <c r="X73" s="99">
        <v>0</v>
      </c>
      <c r="Y73" s="100">
        <f t="shared" si="24"/>
        <v>5.2631578947368416</v>
      </c>
      <c r="Z73" s="81">
        <v>553.41</v>
      </c>
      <c r="AA73" s="100">
        <f t="shared" si="25"/>
        <v>553.41</v>
      </c>
      <c r="AB73" s="100">
        <f t="shared" si="26"/>
        <v>100</v>
      </c>
      <c r="AC73" s="100">
        <v>0</v>
      </c>
      <c r="AD73" s="100">
        <f t="shared" si="27"/>
        <v>0</v>
      </c>
      <c r="AE73" s="100">
        <f>AA73</f>
        <v>553.41</v>
      </c>
      <c r="AF73" s="100">
        <f t="shared" si="28"/>
        <v>100</v>
      </c>
      <c r="AG73" s="34"/>
      <c r="AH73" s="34"/>
      <c r="AI73" s="34"/>
      <c r="AJ73" s="34"/>
    </row>
    <row r="74" spans="1:36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48" t="s">
        <v>196</v>
      </c>
      <c r="G74" s="96">
        <v>30.45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20"/>
        <v>96.875</v>
      </c>
      <c r="O74" s="100">
        <v>28592.3</v>
      </c>
      <c r="P74" s="100">
        <v>28592.3</v>
      </c>
      <c r="Q74" s="100">
        <f t="shared" si="21"/>
        <v>100</v>
      </c>
      <c r="R74" s="100">
        <f t="shared" si="12"/>
        <v>28592.3</v>
      </c>
      <c r="S74" s="100">
        <f t="shared" si="22"/>
        <v>100</v>
      </c>
      <c r="T74" s="100">
        <v>0</v>
      </c>
      <c r="U74" s="100">
        <f t="shared" si="23"/>
        <v>0</v>
      </c>
      <c r="V74" s="99">
        <v>0</v>
      </c>
      <c r="W74" s="99">
        <v>0</v>
      </c>
      <c r="X74" s="99">
        <v>0</v>
      </c>
      <c r="Y74" s="100">
        <f t="shared" si="24"/>
        <v>0</v>
      </c>
      <c r="Z74" s="81">
        <v>0</v>
      </c>
      <c r="AA74" s="100">
        <f t="shared" si="25"/>
        <v>0</v>
      </c>
      <c r="AB74" s="100">
        <f t="shared" si="26"/>
        <v>0</v>
      </c>
      <c r="AC74" s="100">
        <v>0</v>
      </c>
      <c r="AD74" s="100">
        <f t="shared" si="27"/>
        <v>0</v>
      </c>
      <c r="AE74" s="100">
        <v>0</v>
      </c>
      <c r="AF74" s="100">
        <f t="shared" si="28"/>
        <v>0</v>
      </c>
      <c r="AG74" s="34"/>
      <c r="AH74" s="34"/>
      <c r="AI74" s="34"/>
      <c r="AJ74" s="34"/>
    </row>
    <row r="75" spans="1:36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48" t="s">
        <v>197</v>
      </c>
      <c r="G75" s="96">
        <v>30.45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20"/>
        <v>66.666666666666657</v>
      </c>
      <c r="O75" s="100">
        <v>1981.3</v>
      </c>
      <c r="P75" s="100">
        <v>1981.3</v>
      </c>
      <c r="Q75" s="100">
        <f t="shared" si="21"/>
        <v>100</v>
      </c>
      <c r="R75" s="100">
        <f t="shared" si="12"/>
        <v>1981.3</v>
      </c>
      <c r="S75" s="100">
        <f t="shared" si="22"/>
        <v>100</v>
      </c>
      <c r="T75" s="100">
        <v>0</v>
      </c>
      <c r="U75" s="100">
        <f t="shared" si="23"/>
        <v>0</v>
      </c>
      <c r="V75" s="99">
        <v>0</v>
      </c>
      <c r="W75" s="99">
        <v>0</v>
      </c>
      <c r="X75" s="99">
        <v>0</v>
      </c>
      <c r="Y75" s="100">
        <f t="shared" si="24"/>
        <v>0</v>
      </c>
      <c r="Z75" s="81">
        <v>0</v>
      </c>
      <c r="AA75" s="100">
        <f t="shared" si="25"/>
        <v>0</v>
      </c>
      <c r="AB75" s="100">
        <f t="shared" si="26"/>
        <v>0</v>
      </c>
      <c r="AC75" s="100">
        <v>0</v>
      </c>
      <c r="AD75" s="100">
        <f t="shared" si="27"/>
        <v>0</v>
      </c>
      <c r="AE75" s="100">
        <v>0</v>
      </c>
      <c r="AF75" s="100">
        <f t="shared" si="28"/>
        <v>0</v>
      </c>
      <c r="AG75" s="34"/>
      <c r="AH75" s="34"/>
      <c r="AI75" s="34"/>
      <c r="AJ75" s="34"/>
    </row>
    <row r="76" spans="1:36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48" t="s">
        <v>231</v>
      </c>
      <c r="G76" s="96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20"/>
        <v>0</v>
      </c>
      <c r="O76" s="100">
        <v>0</v>
      </c>
      <c r="P76" s="100">
        <v>0</v>
      </c>
      <c r="Q76" s="100">
        <v>0</v>
      </c>
      <c r="R76" s="100">
        <f t="shared" si="12"/>
        <v>0</v>
      </c>
      <c r="S76" s="100">
        <v>0</v>
      </c>
      <c r="T76" s="100">
        <v>0</v>
      </c>
      <c r="U76" s="100">
        <v>0</v>
      </c>
      <c r="V76" s="99">
        <v>1</v>
      </c>
      <c r="W76" s="99">
        <v>1</v>
      </c>
      <c r="X76" s="99">
        <v>1</v>
      </c>
      <c r="Y76" s="100">
        <f t="shared" si="24"/>
        <v>33.333333333333329</v>
      </c>
      <c r="Z76" s="81">
        <v>91.35</v>
      </c>
      <c r="AA76" s="100">
        <f t="shared" si="25"/>
        <v>91.35</v>
      </c>
      <c r="AB76" s="100">
        <f t="shared" si="26"/>
        <v>100</v>
      </c>
      <c r="AC76" s="100">
        <v>0</v>
      </c>
      <c r="AD76" s="100">
        <f t="shared" si="27"/>
        <v>0</v>
      </c>
      <c r="AE76" s="100">
        <f>AA76</f>
        <v>91.35</v>
      </c>
      <c r="AF76" s="100">
        <f t="shared" si="28"/>
        <v>100</v>
      </c>
      <c r="AG76" s="34"/>
      <c r="AH76" s="34"/>
      <c r="AI76" s="34"/>
      <c r="AJ76" s="34"/>
    </row>
    <row r="77" spans="1:36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48" t="s">
        <v>232</v>
      </c>
      <c r="G77" s="96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20"/>
        <v>0</v>
      </c>
      <c r="O77" s="100">
        <v>0</v>
      </c>
      <c r="P77" s="100">
        <v>0</v>
      </c>
      <c r="Q77" s="100">
        <v>0</v>
      </c>
      <c r="R77" s="100">
        <f t="shared" si="12"/>
        <v>0</v>
      </c>
      <c r="S77" s="100">
        <v>0</v>
      </c>
      <c r="T77" s="100">
        <v>0</v>
      </c>
      <c r="U77" s="100">
        <v>0</v>
      </c>
      <c r="V77" s="99">
        <v>0</v>
      </c>
      <c r="W77" s="99">
        <v>0</v>
      </c>
      <c r="X77" s="99">
        <v>0</v>
      </c>
      <c r="Y77" s="100">
        <f t="shared" si="24"/>
        <v>0</v>
      </c>
      <c r="Z77" s="81">
        <v>0</v>
      </c>
      <c r="AA77" s="100">
        <f t="shared" si="25"/>
        <v>0</v>
      </c>
      <c r="AB77" s="100">
        <f t="shared" si="26"/>
        <v>0</v>
      </c>
      <c r="AC77" s="100">
        <v>0</v>
      </c>
      <c r="AD77" s="100">
        <f t="shared" si="27"/>
        <v>0</v>
      </c>
      <c r="AE77" s="100">
        <v>0</v>
      </c>
      <c r="AF77" s="100">
        <f t="shared" si="28"/>
        <v>0</v>
      </c>
      <c r="AG77" s="34"/>
      <c r="AH77" s="34"/>
      <c r="AI77" s="34"/>
      <c r="AJ77" s="34"/>
    </row>
    <row r="78" spans="1:36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48" t="s">
        <v>198</v>
      </c>
      <c r="G78" s="96">
        <v>30.45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20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2"/>
        <v>3715.8299999999995</v>
      </c>
      <c r="S78" s="100">
        <f>R78/P78*100</f>
        <v>100</v>
      </c>
      <c r="T78" s="100">
        <v>0</v>
      </c>
      <c r="U78" s="100">
        <f>T78/P78*100</f>
        <v>0</v>
      </c>
      <c r="V78" s="99">
        <v>0</v>
      </c>
      <c r="W78" s="99">
        <v>0</v>
      </c>
      <c r="X78" s="99">
        <v>0</v>
      </c>
      <c r="Y78" s="100">
        <f t="shared" si="24"/>
        <v>0</v>
      </c>
      <c r="Z78" s="81">
        <v>0</v>
      </c>
      <c r="AA78" s="100">
        <f t="shared" si="25"/>
        <v>0</v>
      </c>
      <c r="AB78" s="100">
        <f t="shared" si="26"/>
        <v>0</v>
      </c>
      <c r="AC78" s="100">
        <v>0</v>
      </c>
      <c r="AD78" s="100">
        <f t="shared" si="27"/>
        <v>0</v>
      </c>
      <c r="AE78" s="100">
        <v>0</v>
      </c>
      <c r="AF78" s="100">
        <f t="shared" si="28"/>
        <v>0</v>
      </c>
      <c r="AG78" s="34"/>
      <c r="AH78" s="34"/>
      <c r="AI78" s="34"/>
      <c r="AJ78" s="34"/>
    </row>
    <row r="79" spans="1:36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48" t="s">
        <v>199</v>
      </c>
      <c r="G79" s="96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2"/>
        <v>0</v>
      </c>
      <c r="S79" s="100">
        <v>0</v>
      </c>
      <c r="T79" s="100">
        <v>0</v>
      </c>
      <c r="U79" s="100">
        <v>0</v>
      </c>
      <c r="V79" s="99">
        <v>0</v>
      </c>
      <c r="W79" s="99">
        <v>0</v>
      </c>
      <c r="X79" s="99">
        <v>0</v>
      </c>
      <c r="Y79" s="100">
        <f t="shared" si="24"/>
        <v>0</v>
      </c>
      <c r="Z79" s="81">
        <v>0</v>
      </c>
      <c r="AA79" s="100">
        <f t="shared" si="25"/>
        <v>0</v>
      </c>
      <c r="AB79" s="100">
        <f t="shared" si="26"/>
        <v>0</v>
      </c>
      <c r="AC79" s="100">
        <v>0</v>
      </c>
      <c r="AD79" s="100">
        <f t="shared" si="27"/>
        <v>0</v>
      </c>
      <c r="AE79" s="100">
        <v>0</v>
      </c>
      <c r="AF79" s="100">
        <f t="shared" si="28"/>
        <v>0</v>
      </c>
      <c r="AG79" s="34"/>
      <c r="AH79" s="34"/>
      <c r="AI79" s="34"/>
      <c r="AJ79" s="34"/>
    </row>
    <row r="80" spans="1:36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48">
        <v>100</v>
      </c>
      <c r="G80" s="96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9">K80/H80*100</f>
        <v>0</v>
      </c>
      <c r="O80" s="100">
        <v>0</v>
      </c>
      <c r="P80" s="100">
        <v>0</v>
      </c>
      <c r="Q80" s="100">
        <v>0</v>
      </c>
      <c r="R80" s="100">
        <f t="shared" si="12"/>
        <v>0</v>
      </c>
      <c r="S80" s="100">
        <v>0</v>
      </c>
      <c r="T80" s="100">
        <v>0</v>
      </c>
      <c r="U80" s="100">
        <v>0</v>
      </c>
      <c r="V80" s="99">
        <v>0</v>
      </c>
      <c r="W80" s="99">
        <v>0</v>
      </c>
      <c r="X80" s="99">
        <v>0</v>
      </c>
      <c r="Y80" s="100">
        <f t="shared" si="24"/>
        <v>0</v>
      </c>
      <c r="Z80" s="81">
        <v>0</v>
      </c>
      <c r="AA80" s="100">
        <f t="shared" si="25"/>
        <v>0</v>
      </c>
      <c r="AB80" s="100">
        <f t="shared" si="26"/>
        <v>0</v>
      </c>
      <c r="AC80" s="100">
        <v>0</v>
      </c>
      <c r="AD80" s="100">
        <f t="shared" si="27"/>
        <v>0</v>
      </c>
      <c r="AE80" s="100">
        <v>0</v>
      </c>
      <c r="AF80" s="100">
        <f t="shared" si="28"/>
        <v>0</v>
      </c>
      <c r="AG80" s="34"/>
      <c r="AH80" s="34"/>
      <c r="AI80" s="34"/>
      <c r="AJ80" s="34"/>
    </row>
    <row r="81" spans="1:36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48" t="s">
        <v>200</v>
      </c>
      <c r="G81" s="96">
        <v>30.45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9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2"/>
        <v>2194.65</v>
      </c>
      <c r="S81" s="100">
        <f>R81/P81*100</f>
        <v>100</v>
      </c>
      <c r="T81" s="100">
        <v>0</v>
      </c>
      <c r="U81" s="100">
        <f>T81/P81*100</f>
        <v>0</v>
      </c>
      <c r="V81" s="99">
        <v>7</v>
      </c>
      <c r="W81" s="99">
        <v>9</v>
      </c>
      <c r="X81" s="99">
        <v>3</v>
      </c>
      <c r="Y81" s="100">
        <f t="shared" si="24"/>
        <v>50</v>
      </c>
      <c r="Z81" s="81">
        <v>6523.34</v>
      </c>
      <c r="AA81" s="100">
        <f t="shared" si="25"/>
        <v>6523.34</v>
      </c>
      <c r="AB81" s="100">
        <f t="shared" si="26"/>
        <v>100</v>
      </c>
      <c r="AC81" s="100">
        <v>0</v>
      </c>
      <c r="AD81" s="100">
        <f t="shared" si="27"/>
        <v>0</v>
      </c>
      <c r="AE81" s="100">
        <f>AA81-AC81</f>
        <v>6523.34</v>
      </c>
      <c r="AF81" s="100">
        <f t="shared" si="28"/>
        <v>100</v>
      </c>
      <c r="AG81" s="34"/>
      <c r="AH81" s="34"/>
      <c r="AI81" s="34"/>
      <c r="AJ81" s="34"/>
    </row>
    <row r="82" spans="1:36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48" t="s">
        <v>201</v>
      </c>
      <c r="G82" s="96">
        <v>30.45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9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2"/>
        <v>2991.8400000000006</v>
      </c>
      <c r="S82" s="100">
        <f>R82/P82*100</f>
        <v>100</v>
      </c>
      <c r="T82" s="100">
        <v>0</v>
      </c>
      <c r="U82" s="100">
        <f>T82/P82*100</f>
        <v>0</v>
      </c>
      <c r="V82" s="99">
        <v>0</v>
      </c>
      <c r="W82" s="99">
        <v>0</v>
      </c>
      <c r="X82" s="99">
        <v>0</v>
      </c>
      <c r="Y82" s="100">
        <f t="shared" si="24"/>
        <v>0</v>
      </c>
      <c r="Z82" s="81">
        <v>0</v>
      </c>
      <c r="AA82" s="100">
        <f t="shared" si="25"/>
        <v>0</v>
      </c>
      <c r="AB82" s="100">
        <f t="shared" si="26"/>
        <v>0</v>
      </c>
      <c r="AC82" s="100">
        <v>0</v>
      </c>
      <c r="AD82" s="100">
        <f t="shared" si="27"/>
        <v>0</v>
      </c>
      <c r="AE82" s="100">
        <v>0</v>
      </c>
      <c r="AF82" s="100">
        <f t="shared" si="28"/>
        <v>0</v>
      </c>
      <c r="AG82" s="34"/>
      <c r="AH82" s="34"/>
      <c r="AI82" s="34"/>
      <c r="AJ82" s="34"/>
    </row>
    <row r="83" spans="1:36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48" t="s">
        <v>202</v>
      </c>
      <c r="G83" s="96">
        <v>30.45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9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2"/>
        <v>2291.38</v>
      </c>
      <c r="S83" s="100">
        <f>R83/P83*100</f>
        <v>100</v>
      </c>
      <c r="T83" s="100">
        <v>0</v>
      </c>
      <c r="U83" s="100">
        <f>T83/P83*100</f>
        <v>0</v>
      </c>
      <c r="V83" s="99">
        <v>3</v>
      </c>
      <c r="W83" s="99">
        <v>3</v>
      </c>
      <c r="X83" s="99">
        <v>2</v>
      </c>
      <c r="Y83" s="100">
        <f t="shared" si="24"/>
        <v>25</v>
      </c>
      <c r="Z83" s="81">
        <v>1432.92</v>
      </c>
      <c r="AA83" s="100">
        <f t="shared" si="25"/>
        <v>1432.92</v>
      </c>
      <c r="AB83" s="100">
        <f t="shared" si="26"/>
        <v>100</v>
      </c>
      <c r="AC83" s="100">
        <v>0</v>
      </c>
      <c r="AD83" s="100">
        <f t="shared" si="27"/>
        <v>0</v>
      </c>
      <c r="AE83" s="100">
        <f>AA83</f>
        <v>1432.92</v>
      </c>
      <c r="AF83" s="100">
        <f t="shared" si="28"/>
        <v>100</v>
      </c>
      <c r="AG83" s="34"/>
      <c r="AH83" s="34"/>
      <c r="AI83" s="34"/>
      <c r="AJ83" s="34"/>
    </row>
    <row r="84" spans="1:36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48" t="s">
        <v>203</v>
      </c>
      <c r="G84" s="96">
        <v>30.45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9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2"/>
        <v>48671.73</v>
      </c>
      <c r="S84" s="100">
        <f>R84/P84*100</f>
        <v>100</v>
      </c>
      <c r="T84" s="100">
        <v>0</v>
      </c>
      <c r="U84" s="100">
        <f>T84/P84*100</f>
        <v>0</v>
      </c>
      <c r="V84" s="99">
        <v>9</v>
      </c>
      <c r="W84" s="99">
        <v>10</v>
      </c>
      <c r="X84" s="99">
        <v>1</v>
      </c>
      <c r="Y84" s="100">
        <f t="shared" si="24"/>
        <v>13.432835820895523</v>
      </c>
      <c r="Z84" s="81">
        <v>23020.34</v>
      </c>
      <c r="AA84" s="100">
        <f t="shared" si="25"/>
        <v>23020.34</v>
      </c>
      <c r="AB84" s="100">
        <f t="shared" si="26"/>
        <v>100</v>
      </c>
      <c r="AC84" s="100">
        <f>AA84</f>
        <v>23020.34</v>
      </c>
      <c r="AD84" s="100">
        <f t="shared" si="27"/>
        <v>100</v>
      </c>
      <c r="AE84" s="100">
        <f>AA84-AC84</f>
        <v>0</v>
      </c>
      <c r="AF84" s="100">
        <f t="shared" si="28"/>
        <v>0</v>
      </c>
      <c r="AG84" s="34"/>
      <c r="AH84" s="34"/>
      <c r="AI84" s="34"/>
      <c r="AJ84" s="34"/>
    </row>
    <row r="85" spans="1:36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48" t="s">
        <v>204</v>
      </c>
      <c r="G85" s="96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9"/>
        <v>0</v>
      </c>
      <c r="O85" s="100">
        <v>0</v>
      </c>
      <c r="P85" s="100">
        <v>0</v>
      </c>
      <c r="Q85" s="100">
        <v>0</v>
      </c>
      <c r="R85" s="100">
        <f t="shared" si="12"/>
        <v>0</v>
      </c>
      <c r="S85" s="100">
        <v>0</v>
      </c>
      <c r="T85" s="100">
        <v>0</v>
      </c>
      <c r="U85" s="100">
        <v>0</v>
      </c>
      <c r="V85" s="99">
        <v>0</v>
      </c>
      <c r="W85" s="99">
        <v>0</v>
      </c>
      <c r="X85" s="99">
        <v>0</v>
      </c>
      <c r="Y85" s="100">
        <f t="shared" si="24"/>
        <v>0</v>
      </c>
      <c r="Z85" s="81">
        <v>0</v>
      </c>
      <c r="AA85" s="100">
        <f t="shared" si="25"/>
        <v>0</v>
      </c>
      <c r="AB85" s="100">
        <f t="shared" si="26"/>
        <v>0</v>
      </c>
      <c r="AC85" s="100">
        <v>0</v>
      </c>
      <c r="AD85" s="100">
        <f t="shared" si="27"/>
        <v>0</v>
      </c>
      <c r="AE85" s="100">
        <v>0</v>
      </c>
      <c r="AF85" s="100">
        <f t="shared" si="28"/>
        <v>0</v>
      </c>
      <c r="AG85" s="34"/>
      <c r="AH85" s="34"/>
      <c r="AI85" s="34"/>
      <c r="AJ85" s="34"/>
    </row>
    <row r="86" spans="1:36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48" t="s">
        <v>229</v>
      </c>
      <c r="G86" s="96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9"/>
        <v>0</v>
      </c>
      <c r="O86" s="100">
        <v>0</v>
      </c>
      <c r="P86" s="100">
        <v>0</v>
      </c>
      <c r="Q86" s="100">
        <v>0</v>
      </c>
      <c r="R86" s="100">
        <f t="shared" ref="R86:R102" si="30">P86</f>
        <v>0</v>
      </c>
      <c r="S86" s="100">
        <v>0</v>
      </c>
      <c r="T86" s="100">
        <v>0</v>
      </c>
      <c r="U86" s="100">
        <v>0</v>
      </c>
      <c r="V86" s="99">
        <v>0</v>
      </c>
      <c r="W86" s="99">
        <v>0</v>
      </c>
      <c r="X86" s="99">
        <v>0</v>
      </c>
      <c r="Y86" s="100">
        <f t="shared" si="24"/>
        <v>0</v>
      </c>
      <c r="Z86" s="81">
        <v>0</v>
      </c>
      <c r="AA86" s="100">
        <f t="shared" si="25"/>
        <v>0</v>
      </c>
      <c r="AB86" s="100">
        <f t="shared" si="26"/>
        <v>0</v>
      </c>
      <c r="AC86" s="100">
        <v>0</v>
      </c>
      <c r="AD86" s="100">
        <f t="shared" si="27"/>
        <v>0</v>
      </c>
      <c r="AE86" s="100">
        <v>0</v>
      </c>
      <c r="AF86" s="100">
        <f t="shared" si="28"/>
        <v>0</v>
      </c>
      <c r="AG86" s="34"/>
      <c r="AH86" s="34"/>
      <c r="AI86" s="34"/>
      <c r="AJ86" s="34"/>
    </row>
    <row r="87" spans="1:36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48" t="s">
        <v>205</v>
      </c>
      <c r="G87" s="96">
        <v>30.45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9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30"/>
        <v>27394.17</v>
      </c>
      <c r="S87" s="100">
        <f>R87/P87*100</f>
        <v>100</v>
      </c>
      <c r="T87" s="100">
        <v>0</v>
      </c>
      <c r="U87" s="100">
        <f>T87/P87*100</f>
        <v>0</v>
      </c>
      <c r="V87" s="99">
        <v>0</v>
      </c>
      <c r="W87" s="99">
        <v>0</v>
      </c>
      <c r="X87" s="99">
        <v>0</v>
      </c>
      <c r="Y87" s="100">
        <f t="shared" si="24"/>
        <v>0</v>
      </c>
      <c r="Z87" s="81">
        <v>0</v>
      </c>
      <c r="AA87" s="100">
        <f t="shared" si="25"/>
        <v>0</v>
      </c>
      <c r="AB87" s="100">
        <f t="shared" si="26"/>
        <v>0</v>
      </c>
      <c r="AC87" s="100">
        <v>0</v>
      </c>
      <c r="AD87" s="100">
        <f t="shared" si="27"/>
        <v>0</v>
      </c>
      <c r="AE87" s="100">
        <v>0</v>
      </c>
      <c r="AF87" s="100">
        <f t="shared" si="28"/>
        <v>0</v>
      </c>
      <c r="AG87" s="34"/>
      <c r="AH87" s="34"/>
      <c r="AI87" s="34"/>
      <c r="AJ87" s="34"/>
    </row>
    <row r="88" spans="1:36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48" t="s">
        <v>206</v>
      </c>
      <c r="G88" s="96">
        <v>30.45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9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30"/>
        <v>7948</v>
      </c>
      <c r="S88" s="100">
        <f>R88/P88*100</f>
        <v>100</v>
      </c>
      <c r="T88" s="100">
        <v>0</v>
      </c>
      <c r="U88" s="100">
        <f>T88/P88*100</f>
        <v>0</v>
      </c>
      <c r="V88" s="99">
        <v>0</v>
      </c>
      <c r="W88" s="99">
        <v>0</v>
      </c>
      <c r="X88" s="99">
        <v>0</v>
      </c>
      <c r="Y88" s="100">
        <f t="shared" si="24"/>
        <v>0</v>
      </c>
      <c r="Z88" s="81">
        <v>0</v>
      </c>
      <c r="AA88" s="100">
        <f t="shared" si="25"/>
        <v>0</v>
      </c>
      <c r="AB88" s="100">
        <f t="shared" si="26"/>
        <v>0</v>
      </c>
      <c r="AC88" s="100">
        <v>0</v>
      </c>
      <c r="AD88" s="100">
        <f t="shared" si="27"/>
        <v>0</v>
      </c>
      <c r="AE88" s="100">
        <v>0</v>
      </c>
      <c r="AF88" s="100">
        <f t="shared" si="28"/>
        <v>0</v>
      </c>
      <c r="AG88" s="34"/>
      <c r="AH88" s="34"/>
      <c r="AI88" s="34"/>
      <c r="AJ88" s="34"/>
    </row>
    <row r="89" spans="1:36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48" t="s">
        <v>208</v>
      </c>
      <c r="G89" s="96">
        <v>30.45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9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30"/>
        <v>25249.41</v>
      </c>
      <c r="S89" s="100">
        <f>R89/P89*100</f>
        <v>100</v>
      </c>
      <c r="T89" s="100">
        <v>0</v>
      </c>
      <c r="U89" s="100">
        <f>T89/P89*100</f>
        <v>0</v>
      </c>
      <c r="V89" s="99">
        <v>9</v>
      </c>
      <c r="W89" s="99">
        <v>9</v>
      </c>
      <c r="X89" s="99">
        <v>5</v>
      </c>
      <c r="Y89" s="100">
        <f t="shared" si="24"/>
        <v>18</v>
      </c>
      <c r="Z89" s="81">
        <v>4585.41</v>
      </c>
      <c r="AA89" s="100">
        <f t="shared" si="25"/>
        <v>4585.41</v>
      </c>
      <c r="AB89" s="100">
        <f t="shared" si="26"/>
        <v>100</v>
      </c>
      <c r="AC89" s="100">
        <f>AA89</f>
        <v>4585.41</v>
      </c>
      <c r="AD89" s="100">
        <f t="shared" si="27"/>
        <v>100</v>
      </c>
      <c r="AE89" s="100">
        <f>AA89-AC89</f>
        <v>0</v>
      </c>
      <c r="AF89" s="100">
        <f t="shared" si="28"/>
        <v>0</v>
      </c>
      <c r="AG89" s="34"/>
      <c r="AH89" s="34"/>
      <c r="AI89" s="34"/>
      <c r="AJ89" s="34"/>
    </row>
    <row r="90" spans="1:36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48" t="s">
        <v>209</v>
      </c>
      <c r="G90" s="96">
        <v>30.45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9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30"/>
        <v>16467.23</v>
      </c>
      <c r="S90" s="100">
        <f>R90/P90*100</f>
        <v>100</v>
      </c>
      <c r="T90" s="100">
        <v>0</v>
      </c>
      <c r="U90" s="100">
        <f>T90/P90*100</f>
        <v>0</v>
      </c>
      <c r="V90" s="99">
        <v>8</v>
      </c>
      <c r="W90" s="99">
        <v>8</v>
      </c>
      <c r="X90" s="99">
        <v>5</v>
      </c>
      <c r="Y90" s="100">
        <f t="shared" si="24"/>
        <v>33.333333333333329</v>
      </c>
      <c r="Z90" s="81">
        <v>4986.03</v>
      </c>
      <c r="AA90" s="100">
        <f t="shared" si="25"/>
        <v>4986.03</v>
      </c>
      <c r="AB90" s="100">
        <f t="shared" si="26"/>
        <v>100</v>
      </c>
      <c r="AC90" s="100">
        <f>AA90</f>
        <v>4986.03</v>
      </c>
      <c r="AD90" s="100">
        <f t="shared" si="27"/>
        <v>100</v>
      </c>
      <c r="AE90" s="100">
        <f>AA90-AC90</f>
        <v>0</v>
      </c>
      <c r="AF90" s="100">
        <f t="shared" si="28"/>
        <v>0</v>
      </c>
      <c r="AG90" s="34"/>
      <c r="AH90" s="34"/>
      <c r="AI90" s="34"/>
      <c r="AJ90" s="34"/>
    </row>
    <row r="91" spans="1:36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48" t="s">
        <v>233</v>
      </c>
      <c r="G91" s="96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9"/>
        <v>0</v>
      </c>
      <c r="O91" s="100">
        <v>0</v>
      </c>
      <c r="P91" s="100">
        <v>0</v>
      </c>
      <c r="Q91" s="100">
        <v>0</v>
      </c>
      <c r="R91" s="100">
        <f t="shared" si="30"/>
        <v>0</v>
      </c>
      <c r="S91" s="100">
        <v>0</v>
      </c>
      <c r="T91" s="100">
        <v>0</v>
      </c>
      <c r="U91" s="100">
        <v>0</v>
      </c>
      <c r="V91" s="99">
        <v>0</v>
      </c>
      <c r="W91" s="99">
        <v>0</v>
      </c>
      <c r="X91" s="99">
        <v>0</v>
      </c>
      <c r="Y91" s="100">
        <f t="shared" si="24"/>
        <v>0</v>
      </c>
      <c r="Z91" s="81">
        <v>0</v>
      </c>
      <c r="AA91" s="100">
        <f t="shared" si="25"/>
        <v>0</v>
      </c>
      <c r="AB91" s="100">
        <f t="shared" si="26"/>
        <v>0</v>
      </c>
      <c r="AC91" s="100">
        <v>0</v>
      </c>
      <c r="AD91" s="100">
        <f t="shared" si="27"/>
        <v>0</v>
      </c>
      <c r="AE91" s="100">
        <v>0</v>
      </c>
      <c r="AF91" s="100">
        <f t="shared" si="28"/>
        <v>0</v>
      </c>
      <c r="AG91" s="34"/>
      <c r="AH91" s="34"/>
      <c r="AI91" s="34"/>
      <c r="AJ91" s="34"/>
    </row>
    <row r="92" spans="1:36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48" t="s">
        <v>210</v>
      </c>
      <c r="G92" s="96">
        <v>30.45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9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30"/>
        <v>9389.1600000000017</v>
      </c>
      <c r="S92" s="100">
        <f>R92/P92*100</f>
        <v>100</v>
      </c>
      <c r="T92" s="100">
        <v>0</v>
      </c>
      <c r="U92" s="100">
        <f>T92/P92*100</f>
        <v>0</v>
      </c>
      <c r="V92" s="99">
        <v>0</v>
      </c>
      <c r="W92" s="99">
        <v>0</v>
      </c>
      <c r="X92" s="99">
        <v>0</v>
      </c>
      <c r="Y92" s="100">
        <f t="shared" si="24"/>
        <v>0</v>
      </c>
      <c r="Z92" s="81">
        <v>0</v>
      </c>
      <c r="AA92" s="100">
        <f t="shared" si="25"/>
        <v>0</v>
      </c>
      <c r="AB92" s="100">
        <f t="shared" si="26"/>
        <v>0</v>
      </c>
      <c r="AC92" s="100">
        <v>0</v>
      </c>
      <c r="AD92" s="100">
        <f t="shared" si="27"/>
        <v>0</v>
      </c>
      <c r="AE92" s="100">
        <v>0</v>
      </c>
      <c r="AF92" s="100">
        <f t="shared" si="28"/>
        <v>0</v>
      </c>
      <c r="AG92" s="34"/>
      <c r="AH92" s="34"/>
      <c r="AI92" s="34"/>
      <c r="AJ92" s="34"/>
    </row>
    <row r="93" spans="1:36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48" t="s">
        <v>211</v>
      </c>
      <c r="G93" s="96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9"/>
        <v>0</v>
      </c>
      <c r="O93" s="100">
        <v>0</v>
      </c>
      <c r="P93" s="100">
        <v>0</v>
      </c>
      <c r="Q93" s="100">
        <v>0</v>
      </c>
      <c r="R93" s="100">
        <f t="shared" si="30"/>
        <v>0</v>
      </c>
      <c r="S93" s="100">
        <v>0</v>
      </c>
      <c r="T93" s="100">
        <v>0</v>
      </c>
      <c r="U93" s="100">
        <v>0</v>
      </c>
      <c r="V93" s="99">
        <v>0</v>
      </c>
      <c r="W93" s="99">
        <v>0</v>
      </c>
      <c r="X93" s="99">
        <v>0</v>
      </c>
      <c r="Y93" s="100">
        <f t="shared" si="24"/>
        <v>0</v>
      </c>
      <c r="Z93" s="81">
        <v>0</v>
      </c>
      <c r="AA93" s="100">
        <f t="shared" si="25"/>
        <v>0</v>
      </c>
      <c r="AB93" s="100">
        <f t="shared" si="26"/>
        <v>0</v>
      </c>
      <c r="AC93" s="100">
        <v>0</v>
      </c>
      <c r="AD93" s="100">
        <f t="shared" si="27"/>
        <v>0</v>
      </c>
      <c r="AE93" s="100">
        <v>0</v>
      </c>
      <c r="AF93" s="100">
        <f t="shared" si="28"/>
        <v>0</v>
      </c>
      <c r="AG93" s="34"/>
      <c r="AH93" s="34"/>
      <c r="AI93" s="34"/>
      <c r="AJ93" s="34"/>
    </row>
    <row r="94" spans="1:36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48" t="s">
        <v>248</v>
      </c>
      <c r="G94" s="96">
        <v>30.45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9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30"/>
        <v>12376.46</v>
      </c>
      <c r="S94" s="100">
        <f>R94/P94*100</f>
        <v>100</v>
      </c>
      <c r="T94" s="100">
        <v>0</v>
      </c>
      <c r="U94" s="100">
        <f>T94/P94*100</f>
        <v>0</v>
      </c>
      <c r="V94" s="99">
        <v>1</v>
      </c>
      <c r="W94" s="99">
        <v>2</v>
      </c>
      <c r="X94" s="99">
        <v>0</v>
      </c>
      <c r="Y94" s="100">
        <f t="shared" si="24"/>
        <v>5</v>
      </c>
      <c r="Z94" s="81">
        <v>1206.3699999999999</v>
      </c>
      <c r="AA94" s="100">
        <f t="shared" si="25"/>
        <v>1206.3699999999999</v>
      </c>
      <c r="AB94" s="100">
        <f t="shared" si="26"/>
        <v>100</v>
      </c>
      <c r="AC94" s="100">
        <v>0</v>
      </c>
      <c r="AD94" s="100">
        <f t="shared" si="27"/>
        <v>0</v>
      </c>
      <c r="AE94" s="100">
        <f>AA94</f>
        <v>1206.3699999999999</v>
      </c>
      <c r="AF94" s="100">
        <f t="shared" si="28"/>
        <v>100</v>
      </c>
      <c r="AG94" s="34"/>
      <c r="AH94" s="34"/>
      <c r="AI94" s="34"/>
      <c r="AJ94" s="34"/>
    </row>
    <row r="95" spans="1:36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48" t="s">
        <v>234</v>
      </c>
      <c r="G95" s="96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9"/>
        <v>0</v>
      </c>
      <c r="O95" s="100">
        <v>0</v>
      </c>
      <c r="P95" s="100">
        <v>0</v>
      </c>
      <c r="Q95" s="100">
        <v>0</v>
      </c>
      <c r="R95" s="100">
        <f t="shared" si="30"/>
        <v>0</v>
      </c>
      <c r="S95" s="100">
        <v>0</v>
      </c>
      <c r="T95" s="100">
        <v>0</v>
      </c>
      <c r="U95" s="100">
        <v>0</v>
      </c>
      <c r="V95" s="99">
        <v>0</v>
      </c>
      <c r="W95" s="99">
        <v>0</v>
      </c>
      <c r="X95" s="99">
        <v>0</v>
      </c>
      <c r="Y95" s="100">
        <f t="shared" si="24"/>
        <v>0</v>
      </c>
      <c r="Z95" s="81">
        <v>0</v>
      </c>
      <c r="AA95" s="100">
        <f t="shared" si="25"/>
        <v>0</v>
      </c>
      <c r="AB95" s="100">
        <f t="shared" si="26"/>
        <v>0</v>
      </c>
      <c r="AC95" s="100">
        <v>0</v>
      </c>
      <c r="AD95" s="100">
        <f t="shared" si="27"/>
        <v>0</v>
      </c>
      <c r="AE95" s="100">
        <v>0</v>
      </c>
      <c r="AF95" s="100">
        <f t="shared" si="28"/>
        <v>0</v>
      </c>
      <c r="AG95" s="34"/>
      <c r="AH95" s="34"/>
      <c r="AI95" s="34"/>
      <c r="AJ95" s="34"/>
    </row>
    <row r="96" spans="1:36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48" t="s">
        <v>212</v>
      </c>
      <c r="G96" s="96">
        <v>30.45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9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30"/>
        <v>24507.16</v>
      </c>
      <c r="S96" s="100">
        <f>R96/P96*100</f>
        <v>100</v>
      </c>
      <c r="T96" s="100">
        <v>0</v>
      </c>
      <c r="U96" s="100">
        <f>T96/P96*100</f>
        <v>0</v>
      </c>
      <c r="V96" s="99">
        <v>0</v>
      </c>
      <c r="W96" s="99">
        <v>0</v>
      </c>
      <c r="X96" s="99">
        <v>0</v>
      </c>
      <c r="Y96" s="100">
        <f t="shared" si="24"/>
        <v>0</v>
      </c>
      <c r="Z96" s="81">
        <v>0</v>
      </c>
      <c r="AA96" s="100">
        <f t="shared" si="25"/>
        <v>0</v>
      </c>
      <c r="AB96" s="100">
        <f t="shared" si="26"/>
        <v>0</v>
      </c>
      <c r="AC96" s="100">
        <v>0</v>
      </c>
      <c r="AD96" s="100">
        <f t="shared" si="27"/>
        <v>0</v>
      </c>
      <c r="AE96" s="100">
        <v>0</v>
      </c>
      <c r="AF96" s="100">
        <f t="shared" si="28"/>
        <v>0</v>
      </c>
      <c r="AG96" s="34"/>
      <c r="AH96" s="34"/>
      <c r="AI96" s="34"/>
      <c r="AJ96" s="34"/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48" t="s">
        <v>213</v>
      </c>
      <c r="G97" s="96">
        <v>30.45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9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30"/>
        <v>5946.55</v>
      </c>
      <c r="S97" s="100">
        <f>R97/P97*100</f>
        <v>100</v>
      </c>
      <c r="T97" s="100">
        <v>0</v>
      </c>
      <c r="U97" s="100">
        <f>T97/P97*100</f>
        <v>0</v>
      </c>
      <c r="V97" s="99">
        <v>0</v>
      </c>
      <c r="W97" s="99">
        <v>0</v>
      </c>
      <c r="X97" s="99">
        <v>0</v>
      </c>
      <c r="Y97" s="100">
        <f t="shared" si="24"/>
        <v>0</v>
      </c>
      <c r="Z97" s="81">
        <v>0</v>
      </c>
      <c r="AA97" s="100">
        <f t="shared" si="25"/>
        <v>0</v>
      </c>
      <c r="AB97" s="100">
        <f t="shared" si="26"/>
        <v>0</v>
      </c>
      <c r="AC97" s="100">
        <v>0</v>
      </c>
      <c r="AD97" s="100">
        <f t="shared" si="27"/>
        <v>0</v>
      </c>
      <c r="AE97" s="100">
        <v>0</v>
      </c>
      <c r="AF97" s="100">
        <f t="shared" si="28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48" t="s">
        <v>214</v>
      </c>
      <c r="G98" s="96">
        <v>30.45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9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30"/>
        <v>3487.89</v>
      </c>
      <c r="S98" s="100">
        <f>R98/P98*100</f>
        <v>100</v>
      </c>
      <c r="T98" s="100">
        <v>0</v>
      </c>
      <c r="U98" s="100">
        <f>T98/P98*100</f>
        <v>0</v>
      </c>
      <c r="V98" s="99">
        <v>0</v>
      </c>
      <c r="W98" s="99">
        <v>0</v>
      </c>
      <c r="X98" s="99">
        <v>0</v>
      </c>
      <c r="Y98" s="100">
        <f t="shared" si="24"/>
        <v>0</v>
      </c>
      <c r="Z98" s="81">
        <v>0</v>
      </c>
      <c r="AA98" s="100">
        <f t="shared" si="25"/>
        <v>0</v>
      </c>
      <c r="AB98" s="100">
        <f t="shared" si="26"/>
        <v>0</v>
      </c>
      <c r="AC98" s="100">
        <v>0</v>
      </c>
      <c r="AD98" s="100">
        <f t="shared" si="27"/>
        <v>0</v>
      </c>
      <c r="AE98" s="100">
        <v>0</v>
      </c>
      <c r="AF98" s="100">
        <f t="shared" si="28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48" t="s">
        <v>235</v>
      </c>
      <c r="G99" s="96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9"/>
        <v>0</v>
      </c>
      <c r="O99" s="100">
        <v>0</v>
      </c>
      <c r="P99" s="100">
        <v>0</v>
      </c>
      <c r="Q99" s="100">
        <v>0</v>
      </c>
      <c r="R99" s="100">
        <f t="shared" si="30"/>
        <v>0</v>
      </c>
      <c r="S99" s="100">
        <v>0</v>
      </c>
      <c r="T99" s="100">
        <v>0</v>
      </c>
      <c r="U99" s="100">
        <v>0</v>
      </c>
      <c r="V99" s="99">
        <v>2</v>
      </c>
      <c r="W99" s="99">
        <v>2</v>
      </c>
      <c r="X99" s="99">
        <v>2</v>
      </c>
      <c r="Y99" s="100">
        <f t="shared" si="24"/>
        <v>66.666666666666657</v>
      </c>
      <c r="Z99" s="81">
        <v>1133.8399999999999</v>
      </c>
      <c r="AA99" s="100">
        <f t="shared" si="25"/>
        <v>1133.8399999999999</v>
      </c>
      <c r="AB99" s="100">
        <f t="shared" si="26"/>
        <v>100</v>
      </c>
      <c r="AC99" s="100">
        <v>0</v>
      </c>
      <c r="AD99" s="100">
        <f t="shared" si="27"/>
        <v>0</v>
      </c>
      <c r="AE99" s="100">
        <f>AA99</f>
        <v>1133.8399999999999</v>
      </c>
      <c r="AF99" s="100">
        <f t="shared" si="28"/>
        <v>100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48" t="s">
        <v>215</v>
      </c>
      <c r="G100" s="96">
        <v>30.45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9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30"/>
        <v>18749.07</v>
      </c>
      <c r="S100" s="100">
        <f>R100/P100*100</f>
        <v>100</v>
      </c>
      <c r="T100" s="100">
        <v>0</v>
      </c>
      <c r="U100" s="100">
        <f>T100/P100*100</f>
        <v>0</v>
      </c>
      <c r="V100" s="99">
        <v>0</v>
      </c>
      <c r="W100" s="99">
        <v>0</v>
      </c>
      <c r="X100" s="99">
        <v>0</v>
      </c>
      <c r="Y100" s="100">
        <f t="shared" si="24"/>
        <v>0</v>
      </c>
      <c r="Z100" s="81">
        <v>0</v>
      </c>
      <c r="AA100" s="100">
        <f t="shared" si="25"/>
        <v>0</v>
      </c>
      <c r="AB100" s="100">
        <f t="shared" si="26"/>
        <v>0</v>
      </c>
      <c r="AC100" s="100">
        <v>0</v>
      </c>
      <c r="AD100" s="100">
        <f t="shared" si="27"/>
        <v>0</v>
      </c>
      <c r="AE100" s="100">
        <v>0</v>
      </c>
      <c r="AF100" s="100">
        <f t="shared" si="28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48" t="s">
        <v>216</v>
      </c>
      <c r="G101" s="96">
        <v>30.45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9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30"/>
        <v>336.17</v>
      </c>
      <c r="S101" s="100">
        <f>R101/P101*100</f>
        <v>100</v>
      </c>
      <c r="T101" s="100">
        <v>0</v>
      </c>
      <c r="U101" s="100">
        <f>T101/P101*100</f>
        <v>0</v>
      </c>
      <c r="V101" s="99">
        <v>0</v>
      </c>
      <c r="W101" s="99">
        <v>0</v>
      </c>
      <c r="X101" s="99">
        <v>0</v>
      </c>
      <c r="Y101" s="100">
        <f t="shared" si="24"/>
        <v>0</v>
      </c>
      <c r="Z101" s="81">
        <v>0</v>
      </c>
      <c r="AA101" s="100">
        <f t="shared" si="25"/>
        <v>0</v>
      </c>
      <c r="AB101" s="100">
        <f t="shared" si="26"/>
        <v>0</v>
      </c>
      <c r="AC101" s="100">
        <v>0</v>
      </c>
      <c r="AD101" s="100">
        <f t="shared" si="27"/>
        <v>0</v>
      </c>
      <c r="AE101" s="100">
        <v>0</v>
      </c>
      <c r="AF101" s="100">
        <f t="shared" si="28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48" t="s">
        <v>217</v>
      </c>
      <c r="G102" s="96">
        <v>30.45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9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30"/>
        <v>19670.13</v>
      </c>
      <c r="S102" s="100">
        <f>R102/P102*100</f>
        <v>100</v>
      </c>
      <c r="T102" s="100">
        <v>0</v>
      </c>
      <c r="U102" s="100">
        <f>T102/P102*100</f>
        <v>0</v>
      </c>
      <c r="V102" s="99">
        <v>0</v>
      </c>
      <c r="W102" s="99">
        <v>0</v>
      </c>
      <c r="X102" s="99">
        <v>0</v>
      </c>
      <c r="Y102" s="100">
        <f t="shared" si="24"/>
        <v>0</v>
      </c>
      <c r="Z102" s="81">
        <v>0</v>
      </c>
      <c r="AA102" s="100">
        <v>0</v>
      </c>
      <c r="AB102" s="100">
        <f t="shared" si="26"/>
        <v>0</v>
      </c>
      <c r="AC102" s="100">
        <v>0</v>
      </c>
      <c r="AD102" s="100">
        <f t="shared" si="27"/>
        <v>0</v>
      </c>
      <c r="AE102" s="100">
        <v>0</v>
      </c>
      <c r="AF102" s="100">
        <f t="shared" si="28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9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1489083.4</v>
      </c>
      <c r="S103" s="90">
        <f>R103/P103*100</f>
        <v>99.678749167496449</v>
      </c>
      <c r="T103" s="91">
        <f>SUM(T7:T102)</f>
        <v>4799.1099999999997</v>
      </c>
      <c r="U103" s="90">
        <f t="shared" ref="U103" si="31">T103/P103*100</f>
        <v>0.3212508325035548</v>
      </c>
      <c r="V103" s="89">
        <f t="shared" ref="V103:AE103" si="32">SUM(V7:V102)</f>
        <v>263</v>
      </c>
      <c r="W103" s="89">
        <f t="shared" si="32"/>
        <v>299</v>
      </c>
      <c r="X103" s="89">
        <f>SUM(X7:X102)</f>
        <v>100</v>
      </c>
      <c r="Y103" s="91">
        <f>X103/H103*100</f>
        <v>3.5001750087504377</v>
      </c>
      <c r="Z103" s="91">
        <f>SUM(Z7:Z102)</f>
        <v>264807.16000000003</v>
      </c>
      <c r="AA103" s="91">
        <f t="shared" si="32"/>
        <v>269606.27000000008</v>
      </c>
      <c r="AB103" s="90">
        <f t="shared" si="26"/>
        <v>100.00000000000003</v>
      </c>
      <c r="AC103" s="91">
        <f t="shared" si="32"/>
        <v>160570.12000000002</v>
      </c>
      <c r="AD103" s="90">
        <f t="shared" si="27"/>
        <v>59.55726474758913</v>
      </c>
      <c r="AE103" s="91">
        <f t="shared" si="32"/>
        <v>109036.15000000001</v>
      </c>
      <c r="AF103" s="90">
        <f t="shared" si="28"/>
        <v>40.442735252410849</v>
      </c>
      <c r="AG103" s="42"/>
      <c r="AH103" s="42"/>
      <c r="AI103" s="42"/>
      <c r="AJ103" s="42"/>
      <c r="AK103" s="42"/>
    </row>
    <row r="104" spans="1:37" ht="15" customHeight="1" x14ac:dyDescent="0.2">
      <c r="Z104" s="93"/>
      <c r="AA104" s="106"/>
      <c r="AB104" s="106"/>
      <c r="AC104" s="106"/>
      <c r="AD104" s="106"/>
      <c r="AE104" s="106"/>
      <c r="AF104" s="106"/>
    </row>
    <row r="105" spans="1:37" ht="15" customHeight="1" x14ac:dyDescent="0.2">
      <c r="Z105" s="94"/>
      <c r="AA105" s="106"/>
      <c r="AB105" s="106"/>
      <c r="AC105" s="106"/>
      <c r="AD105" s="106"/>
      <c r="AE105" s="106"/>
      <c r="AF105" s="106"/>
    </row>
    <row r="106" spans="1:37" ht="15" customHeight="1" x14ac:dyDescent="0.2">
      <c r="Z106" s="93"/>
      <c r="AA106" s="106"/>
      <c r="AB106" s="106"/>
      <c r="AC106" s="106"/>
      <c r="AD106" s="106"/>
      <c r="AE106" s="106"/>
      <c r="AF106" s="106"/>
    </row>
    <row r="107" spans="1:37" ht="15" customHeight="1" x14ac:dyDescent="0.2">
      <c r="Z107" s="93"/>
      <c r="AA107" s="106"/>
      <c r="AB107" s="106"/>
      <c r="AC107" s="106"/>
      <c r="AD107" s="106"/>
      <c r="AE107" s="106"/>
      <c r="AF107" s="106"/>
    </row>
  </sheetData>
  <sheetProtection password="C41F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zoomScale="90" zoomScaleNormal="90" workbookViewId="0">
      <selection activeCell="F13" sqref="F13"/>
    </sheetView>
  </sheetViews>
  <sheetFormatPr defaultColWidth="9.7109375" defaultRowHeight="12.75" x14ac:dyDescent="0.2"/>
  <cols>
    <col min="1" max="1" width="6" style="9" customWidth="1"/>
    <col min="2" max="2" width="19.28515625" style="9" customWidth="1"/>
    <col min="3" max="3" width="23.42578125" style="9" customWidth="1"/>
    <col min="4" max="4" width="34.85546875" style="9" customWidth="1"/>
    <col min="5" max="5" width="24.5703125" style="18" customWidth="1"/>
    <col min="6" max="8" width="9.28515625" style="106" customWidth="1"/>
    <col min="9" max="10" width="9.28515625" style="93" customWidth="1"/>
    <col min="11" max="13" width="6.7109375" style="106" customWidth="1"/>
    <col min="14" max="14" width="9.140625" style="106" customWidth="1"/>
    <col min="15" max="15" width="11.7109375" style="107" customWidth="1"/>
    <col min="16" max="16" width="16.42578125" style="107" customWidth="1"/>
    <col min="17" max="17" width="9.28515625" style="107" customWidth="1"/>
    <col min="18" max="18" width="11.28515625" style="107" customWidth="1"/>
    <col min="19" max="19" width="10.42578125" style="107" customWidth="1"/>
    <col min="20" max="21" width="9.28515625" style="107" customWidth="1"/>
    <col min="22" max="25" width="9.28515625" style="106" customWidth="1"/>
    <col min="26" max="26" width="14.42578125" style="93" customWidth="1"/>
    <col min="27" max="27" width="11.42578125" style="106" customWidth="1"/>
    <col min="28" max="28" width="12" style="106" customWidth="1"/>
    <col min="29" max="29" width="11.140625" style="106" customWidth="1"/>
    <col min="30" max="30" width="11.85546875" style="106" customWidth="1"/>
    <col min="31" max="31" width="10.5703125" style="106" customWidth="1"/>
    <col min="32" max="32" width="11.5703125" style="106" customWidth="1"/>
    <col min="33" max="37" width="9.7109375" style="34"/>
    <col min="38" max="16384" width="9.7109375" style="9"/>
  </cols>
  <sheetData>
    <row r="1" spans="1:37" s="8" customFormat="1" ht="36.75" customHeight="1" x14ac:dyDescent="0.25">
      <c r="A1" s="155" t="s">
        <v>249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33"/>
      <c r="AH1" s="33"/>
      <c r="AI1" s="33"/>
      <c r="AJ1" s="33"/>
      <c r="AK1" s="33"/>
    </row>
    <row r="2" spans="1:37" s="33" customFormat="1" ht="15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28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33" customHeight="1" x14ac:dyDescent="0.25">
      <c r="A3" s="129"/>
      <c r="B3" s="129"/>
      <c r="C3" s="129"/>
      <c r="D3" s="129"/>
      <c r="E3" s="129"/>
      <c r="F3" s="129"/>
      <c r="G3" s="129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33" customHeight="1" x14ac:dyDescent="0.25">
      <c r="A4" s="129"/>
      <c r="B4" s="129"/>
      <c r="C4" s="129"/>
      <c r="D4" s="129"/>
      <c r="E4" s="129"/>
      <c r="F4" s="129"/>
      <c r="G4" s="129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(гр."&amp;V6&amp;"/гр."&amp;'[3]23.03.15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19.25" customHeight="1" x14ac:dyDescent="0.25">
      <c r="A5" s="130"/>
      <c r="B5" s="130"/>
      <c r="C5" s="130"/>
      <c r="D5" s="130"/>
      <c r="E5" s="130"/>
      <c r="F5" s="130"/>
      <c r="G5" s="130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7.25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 t="shared" si="0"/>
        <v>5</v>
      </c>
      <c r="F6" s="6">
        <f t="shared" si="0"/>
        <v>6</v>
      </c>
      <c r="G6" s="6">
        <f t="shared" si="0"/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 t="shared" si="0"/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>
        <v>0</v>
      </c>
      <c r="G7" s="96">
        <v>0</v>
      </c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99">
        <v>0</v>
      </c>
      <c r="W7" s="99">
        <v>0</v>
      </c>
      <c r="X7" s="99">
        <v>0</v>
      </c>
      <c r="Y7" s="100">
        <f t="shared" ref="Y7:Y70" si="2">IF(H7=0,0,V7/H7)*100</f>
        <v>0</v>
      </c>
      <c r="Z7" s="81">
        <v>0</v>
      </c>
      <c r="AA7" s="100">
        <f t="shared" ref="AA7:AA70" si="3">T7+Z7</f>
        <v>0</v>
      </c>
      <c r="AB7" s="100">
        <f t="shared" ref="AB7:AB70" si="4">IF((Z7+T7)=0,0,AA7/(Z7+T7)*100)</f>
        <v>0</v>
      </c>
      <c r="AC7" s="100">
        <v>0</v>
      </c>
      <c r="AD7" s="100">
        <f t="shared" ref="AD7:AD70" si="5">IF(AA7=0,0,AC7/AA7)*100</f>
        <v>0</v>
      </c>
      <c r="AE7" s="100">
        <v>0</v>
      </c>
      <c r="AF7" s="100">
        <f t="shared" ref="AF7:AF70" si="6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96">
        <v>30.45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7">P8/O8*100</f>
        <v>100</v>
      </c>
      <c r="R8" s="100">
        <f t="shared" ref="R8:R20" si="8">P8</f>
        <v>8664.0299999999988</v>
      </c>
      <c r="S8" s="100">
        <f t="shared" ref="S8:S13" si="9">R8/P8*100</f>
        <v>100</v>
      </c>
      <c r="T8" s="100">
        <v>0</v>
      </c>
      <c r="U8" s="100">
        <f t="shared" ref="U8:U13" si="10">T8/P8*100</f>
        <v>0</v>
      </c>
      <c r="V8" s="99">
        <v>1</v>
      </c>
      <c r="W8" s="99">
        <v>1</v>
      </c>
      <c r="X8" s="99">
        <v>0</v>
      </c>
      <c r="Y8" s="100">
        <f t="shared" si="2"/>
        <v>5</v>
      </c>
      <c r="Z8" s="81">
        <v>365.4</v>
      </c>
      <c r="AA8" s="100">
        <f t="shared" si="3"/>
        <v>365.4</v>
      </c>
      <c r="AB8" s="100">
        <f t="shared" si="4"/>
        <v>100</v>
      </c>
      <c r="AC8" s="100">
        <v>0</v>
      </c>
      <c r="AD8" s="100">
        <f t="shared" si="5"/>
        <v>0</v>
      </c>
      <c r="AE8" s="100">
        <f>AA8</f>
        <v>365.4</v>
      </c>
      <c r="AF8" s="100">
        <f t="shared" si="6"/>
        <v>100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96">
        <v>30.45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7"/>
        <v>100</v>
      </c>
      <c r="R9" s="100">
        <f t="shared" si="8"/>
        <v>20412.350000000002</v>
      </c>
      <c r="S9" s="100">
        <f t="shared" si="9"/>
        <v>100</v>
      </c>
      <c r="T9" s="100">
        <v>0</v>
      </c>
      <c r="U9" s="100">
        <f t="shared" si="10"/>
        <v>0</v>
      </c>
      <c r="V9" s="99">
        <v>0</v>
      </c>
      <c r="W9" s="99">
        <v>0</v>
      </c>
      <c r="X9" s="99">
        <v>0</v>
      </c>
      <c r="Y9" s="100">
        <f t="shared" si="2"/>
        <v>0</v>
      </c>
      <c r="Z9" s="81">
        <v>0</v>
      </c>
      <c r="AA9" s="100">
        <f t="shared" si="3"/>
        <v>0</v>
      </c>
      <c r="AB9" s="100">
        <f t="shared" si="4"/>
        <v>0</v>
      </c>
      <c r="AC9" s="100">
        <v>0</v>
      </c>
      <c r="AD9" s="100">
        <f t="shared" si="5"/>
        <v>0</v>
      </c>
      <c r="AE9" s="100">
        <v>0</v>
      </c>
      <c r="AF9" s="100">
        <f t="shared" si="6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96">
        <v>30.45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7"/>
        <v>100</v>
      </c>
      <c r="R10" s="100">
        <f t="shared" si="8"/>
        <v>58.36</v>
      </c>
      <c r="S10" s="100">
        <f t="shared" si="9"/>
        <v>100</v>
      </c>
      <c r="T10" s="100">
        <v>0</v>
      </c>
      <c r="U10" s="100">
        <f t="shared" si="10"/>
        <v>0</v>
      </c>
      <c r="V10" s="99">
        <v>0</v>
      </c>
      <c r="W10" s="99">
        <v>0</v>
      </c>
      <c r="X10" s="99">
        <v>0</v>
      </c>
      <c r="Y10" s="100">
        <f t="shared" si="2"/>
        <v>0</v>
      </c>
      <c r="Z10" s="81">
        <v>0</v>
      </c>
      <c r="AA10" s="100">
        <f t="shared" si="3"/>
        <v>0</v>
      </c>
      <c r="AB10" s="100">
        <f t="shared" si="4"/>
        <v>0</v>
      </c>
      <c r="AC10" s="100">
        <v>0</v>
      </c>
      <c r="AD10" s="100">
        <f t="shared" si="5"/>
        <v>0</v>
      </c>
      <c r="AE10" s="100">
        <v>0</v>
      </c>
      <c r="AF10" s="100">
        <f t="shared" si="6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96">
        <v>30.45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 t="shared" si="1"/>
        <v>58.82352941176471</v>
      </c>
      <c r="O11" s="100">
        <v>7226.18</v>
      </c>
      <c r="P11" s="100">
        <v>7226.18</v>
      </c>
      <c r="Q11" s="100">
        <f t="shared" si="7"/>
        <v>100</v>
      </c>
      <c r="R11" s="100">
        <f t="shared" si="8"/>
        <v>7226.18</v>
      </c>
      <c r="S11" s="100">
        <f t="shared" si="9"/>
        <v>100</v>
      </c>
      <c r="T11" s="100">
        <v>0</v>
      </c>
      <c r="U11" s="100">
        <f t="shared" si="10"/>
        <v>0</v>
      </c>
      <c r="V11" s="99">
        <v>4</v>
      </c>
      <c r="W11" s="99">
        <v>4</v>
      </c>
      <c r="X11" s="99">
        <v>0</v>
      </c>
      <c r="Y11" s="100">
        <f t="shared" si="2"/>
        <v>23.52941176470588</v>
      </c>
      <c r="Z11" s="81">
        <v>5851.79</v>
      </c>
      <c r="AA11" s="100">
        <f t="shared" si="3"/>
        <v>5851.79</v>
      </c>
      <c r="AB11" s="100">
        <f t="shared" si="4"/>
        <v>100</v>
      </c>
      <c r="AC11" s="100">
        <f>AA11</f>
        <v>5851.79</v>
      </c>
      <c r="AD11" s="100">
        <f t="shared" si="5"/>
        <v>100</v>
      </c>
      <c r="AE11" s="100">
        <f>AA11-AC11</f>
        <v>0</v>
      </c>
      <c r="AF11" s="100">
        <f t="shared" si="6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96">
        <v>30.45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7"/>
        <v>100</v>
      </c>
      <c r="R12" s="100">
        <f t="shared" si="8"/>
        <v>10060.76</v>
      </c>
      <c r="S12" s="100">
        <f t="shared" si="9"/>
        <v>100</v>
      </c>
      <c r="T12" s="100">
        <v>0</v>
      </c>
      <c r="U12" s="100">
        <f t="shared" si="10"/>
        <v>0</v>
      </c>
      <c r="V12" s="99">
        <v>3</v>
      </c>
      <c r="W12" s="99">
        <v>3</v>
      </c>
      <c r="X12" s="99">
        <v>0</v>
      </c>
      <c r="Y12" s="100">
        <f t="shared" si="2"/>
        <v>17.647058823529413</v>
      </c>
      <c r="Z12" s="81">
        <v>4537.1899999999996</v>
      </c>
      <c r="AA12" s="100">
        <f t="shared" si="3"/>
        <v>4537.1899999999996</v>
      </c>
      <c r="AB12" s="100">
        <f t="shared" si="4"/>
        <v>100</v>
      </c>
      <c r="AC12" s="100">
        <f>AA12</f>
        <v>4537.1899999999996</v>
      </c>
      <c r="AD12" s="100">
        <f t="shared" si="5"/>
        <v>100</v>
      </c>
      <c r="AE12" s="100">
        <f>AA12-AC12</f>
        <v>0</v>
      </c>
      <c r="AF12" s="100">
        <f t="shared" si="6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96">
        <v>30.45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7"/>
        <v>100</v>
      </c>
      <c r="R13" s="100">
        <f t="shared" si="8"/>
        <v>2679.6</v>
      </c>
      <c r="S13" s="100">
        <f t="shared" si="9"/>
        <v>100</v>
      </c>
      <c r="T13" s="100">
        <v>0</v>
      </c>
      <c r="U13" s="100">
        <f t="shared" si="10"/>
        <v>0</v>
      </c>
      <c r="V13" s="99">
        <v>0</v>
      </c>
      <c r="W13" s="99">
        <v>0</v>
      </c>
      <c r="X13" s="99">
        <v>0</v>
      </c>
      <c r="Y13" s="100">
        <f t="shared" si="2"/>
        <v>0</v>
      </c>
      <c r="Z13" s="81">
        <v>0</v>
      </c>
      <c r="AA13" s="100">
        <f t="shared" si="3"/>
        <v>0</v>
      </c>
      <c r="AB13" s="100">
        <f t="shared" si="4"/>
        <v>0</v>
      </c>
      <c r="AC13" s="100">
        <v>0</v>
      </c>
      <c r="AD13" s="100">
        <f t="shared" si="5"/>
        <v>0</v>
      </c>
      <c r="AE13" s="100">
        <v>0</v>
      </c>
      <c r="AF13" s="100">
        <f t="shared" si="6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96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8"/>
        <v>0</v>
      </c>
      <c r="S14" s="100">
        <v>0</v>
      </c>
      <c r="T14" s="100">
        <v>0</v>
      </c>
      <c r="U14" s="100">
        <v>0</v>
      </c>
      <c r="V14" s="99">
        <v>0</v>
      </c>
      <c r="W14" s="99">
        <v>0</v>
      </c>
      <c r="X14" s="99">
        <v>0</v>
      </c>
      <c r="Y14" s="100">
        <f t="shared" si="2"/>
        <v>0</v>
      </c>
      <c r="Z14" s="81">
        <v>0</v>
      </c>
      <c r="AA14" s="100">
        <f t="shared" si="3"/>
        <v>0</v>
      </c>
      <c r="AB14" s="100">
        <f t="shared" si="4"/>
        <v>0</v>
      </c>
      <c r="AC14" s="100">
        <v>0</v>
      </c>
      <c r="AD14" s="100">
        <f t="shared" si="5"/>
        <v>0</v>
      </c>
      <c r="AE14" s="100">
        <v>0</v>
      </c>
      <c r="AF14" s="100">
        <f t="shared" si="6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96">
        <v>30.45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1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8"/>
        <v>51732.32</v>
      </c>
      <c r="S15" s="100">
        <f>R15/P15*100</f>
        <v>100</v>
      </c>
      <c r="T15" s="100">
        <v>0</v>
      </c>
      <c r="U15" s="100">
        <f>T15/P15*100</f>
        <v>0</v>
      </c>
      <c r="V15" s="99">
        <v>9</v>
      </c>
      <c r="W15" s="99">
        <v>10</v>
      </c>
      <c r="X15" s="99">
        <v>3</v>
      </c>
      <c r="Y15" s="100">
        <f t="shared" si="2"/>
        <v>10.843373493975903</v>
      </c>
      <c r="Z15" s="81">
        <v>11198.35</v>
      </c>
      <c r="AA15" s="100">
        <f t="shared" si="3"/>
        <v>11198.35</v>
      </c>
      <c r="AB15" s="100">
        <f t="shared" si="4"/>
        <v>100</v>
      </c>
      <c r="AC15" s="100">
        <v>0</v>
      </c>
      <c r="AD15" s="100">
        <f t="shared" si="5"/>
        <v>0</v>
      </c>
      <c r="AE15" s="100">
        <f>AA15</f>
        <v>11198.35</v>
      </c>
      <c r="AF15" s="100">
        <f t="shared" si="6"/>
        <v>100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96">
        <v>30.45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1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8"/>
        <v>12706.95</v>
      </c>
      <c r="S16" s="100">
        <f>R16/P16*100</f>
        <v>100</v>
      </c>
      <c r="T16" s="100">
        <v>0</v>
      </c>
      <c r="U16" s="100">
        <f>T16/P16*100</f>
        <v>0</v>
      </c>
      <c r="V16" s="99">
        <v>0</v>
      </c>
      <c r="W16" s="99">
        <v>0</v>
      </c>
      <c r="X16" s="99">
        <v>0</v>
      </c>
      <c r="Y16" s="100">
        <f t="shared" si="2"/>
        <v>0</v>
      </c>
      <c r="Z16" s="81">
        <v>0</v>
      </c>
      <c r="AA16" s="100">
        <f t="shared" si="3"/>
        <v>0</v>
      </c>
      <c r="AB16" s="100">
        <f t="shared" si="4"/>
        <v>0</v>
      </c>
      <c r="AC16" s="100">
        <v>0</v>
      </c>
      <c r="AD16" s="100">
        <f t="shared" si="5"/>
        <v>0</v>
      </c>
      <c r="AE16" s="100">
        <v>0</v>
      </c>
      <c r="AF16" s="100">
        <f t="shared" si="6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96">
        <v>30.45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1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8"/>
        <v>32504.67</v>
      </c>
      <c r="S17" s="100">
        <f>R17/P17*100</f>
        <v>100</v>
      </c>
      <c r="T17" s="100">
        <v>0</v>
      </c>
      <c r="U17" s="100">
        <f>T17/P17*100</f>
        <v>0</v>
      </c>
      <c r="V17" s="99">
        <v>7</v>
      </c>
      <c r="W17" s="99">
        <v>9</v>
      </c>
      <c r="X17" s="99">
        <v>1</v>
      </c>
      <c r="Y17" s="100">
        <f t="shared" si="2"/>
        <v>14.285714285714285</v>
      </c>
      <c r="Z17" s="81">
        <v>6908.78</v>
      </c>
      <c r="AA17" s="100">
        <f t="shared" si="3"/>
        <v>6908.78</v>
      </c>
      <c r="AB17" s="100">
        <f t="shared" si="4"/>
        <v>100</v>
      </c>
      <c r="AC17" s="100">
        <f>AA17</f>
        <v>6908.78</v>
      </c>
      <c r="AD17" s="100">
        <f t="shared" si="5"/>
        <v>100</v>
      </c>
      <c r="AE17" s="100">
        <f>AA17-AC17</f>
        <v>0</v>
      </c>
      <c r="AF17" s="100">
        <f t="shared" si="6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96">
        <v>30.45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1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8"/>
        <v>15821.75</v>
      </c>
      <c r="S18" s="100">
        <f>R18/P18*100</f>
        <v>100</v>
      </c>
      <c r="T18" s="100">
        <v>0</v>
      </c>
      <c r="U18" s="100">
        <f>T18/P18*100</f>
        <v>0</v>
      </c>
      <c r="V18" s="99">
        <v>4</v>
      </c>
      <c r="W18" s="99">
        <v>4</v>
      </c>
      <c r="X18" s="99">
        <v>0</v>
      </c>
      <c r="Y18" s="100">
        <f t="shared" si="2"/>
        <v>15.384615384615385</v>
      </c>
      <c r="Z18" s="81">
        <v>3496.6</v>
      </c>
      <c r="AA18" s="100">
        <f t="shared" si="3"/>
        <v>3496.6</v>
      </c>
      <c r="AB18" s="100">
        <f t="shared" si="4"/>
        <v>100</v>
      </c>
      <c r="AC18" s="100">
        <v>0</v>
      </c>
      <c r="AD18" s="100">
        <f t="shared" si="5"/>
        <v>0</v>
      </c>
      <c r="AE18" s="100">
        <f>AA18-AC18</f>
        <v>3496.6</v>
      </c>
      <c r="AF18" s="100">
        <f t="shared" si="6"/>
        <v>100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96">
        <v>30.45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1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8"/>
        <v>46398.919999999991</v>
      </c>
      <c r="S19" s="100">
        <f>R19/P19*100</f>
        <v>100</v>
      </c>
      <c r="T19" s="100">
        <v>0</v>
      </c>
      <c r="U19" s="100">
        <f>T19/P19*100</f>
        <v>0</v>
      </c>
      <c r="V19" s="99">
        <v>6</v>
      </c>
      <c r="W19" s="99">
        <v>7</v>
      </c>
      <c r="X19" s="99">
        <v>1</v>
      </c>
      <c r="Y19" s="100">
        <f t="shared" si="2"/>
        <v>10.344827586206897</v>
      </c>
      <c r="Z19" s="81">
        <v>10238.200000000001</v>
      </c>
      <c r="AA19" s="100">
        <f t="shared" si="3"/>
        <v>10238.200000000001</v>
      </c>
      <c r="AB19" s="100">
        <f t="shared" si="4"/>
        <v>100</v>
      </c>
      <c r="AC19" s="100">
        <v>0</v>
      </c>
      <c r="AD19" s="100">
        <f t="shared" si="5"/>
        <v>0</v>
      </c>
      <c r="AE19" s="100">
        <f>AA19</f>
        <v>10238.200000000001</v>
      </c>
      <c r="AF19" s="100">
        <f t="shared" si="6"/>
        <v>100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96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1"/>
        <v>0</v>
      </c>
      <c r="O20" s="100">
        <v>0</v>
      </c>
      <c r="P20" s="100">
        <v>0</v>
      </c>
      <c r="Q20" s="100">
        <v>0</v>
      </c>
      <c r="R20" s="100">
        <f t="shared" si="8"/>
        <v>0</v>
      </c>
      <c r="S20" s="100">
        <v>0</v>
      </c>
      <c r="T20" s="100">
        <v>0</v>
      </c>
      <c r="U20" s="100">
        <v>0</v>
      </c>
      <c r="V20" s="99">
        <v>0</v>
      </c>
      <c r="W20" s="99">
        <v>0</v>
      </c>
      <c r="X20" s="99">
        <v>0</v>
      </c>
      <c r="Y20" s="100">
        <f t="shared" si="2"/>
        <v>0</v>
      </c>
      <c r="Z20" s="81">
        <v>0</v>
      </c>
      <c r="AA20" s="100">
        <f t="shared" si="3"/>
        <v>0</v>
      </c>
      <c r="AB20" s="100">
        <f t="shared" si="4"/>
        <v>0</v>
      </c>
      <c r="AC20" s="100">
        <v>0</v>
      </c>
      <c r="AD20" s="100">
        <f t="shared" si="5"/>
        <v>0</v>
      </c>
      <c r="AE20" s="100">
        <f>AA20</f>
        <v>0</v>
      </c>
      <c r="AF20" s="100">
        <f t="shared" si="6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96">
        <v>30.45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1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>R21/P21*100</f>
        <v>100</v>
      </c>
      <c r="T21" s="100">
        <v>0</v>
      </c>
      <c r="U21" s="100">
        <f>T21/P21*100</f>
        <v>0</v>
      </c>
      <c r="V21" s="99">
        <v>0</v>
      </c>
      <c r="W21" s="99">
        <v>0</v>
      </c>
      <c r="X21" s="99">
        <v>0</v>
      </c>
      <c r="Y21" s="100">
        <f t="shared" si="2"/>
        <v>0</v>
      </c>
      <c r="Z21" s="81">
        <v>0</v>
      </c>
      <c r="AA21" s="100">
        <f t="shared" si="3"/>
        <v>0</v>
      </c>
      <c r="AB21" s="100">
        <f t="shared" si="4"/>
        <v>0</v>
      </c>
      <c r="AC21" s="100">
        <v>0</v>
      </c>
      <c r="AD21" s="100">
        <f t="shared" si="5"/>
        <v>0</v>
      </c>
      <c r="AE21" s="100">
        <f>AA21</f>
        <v>0</v>
      </c>
      <c r="AF21" s="100">
        <f t="shared" si="6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96">
        <v>30.45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1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2">P22</f>
        <v>19091.53</v>
      </c>
      <c r="S22" s="100">
        <f>R22/P22*100</f>
        <v>100</v>
      </c>
      <c r="T22" s="100">
        <v>0</v>
      </c>
      <c r="U22" s="100">
        <f>T22/P22*100</f>
        <v>0</v>
      </c>
      <c r="V22" s="99">
        <v>0</v>
      </c>
      <c r="W22" s="99">
        <v>0</v>
      </c>
      <c r="X22" s="99">
        <v>0</v>
      </c>
      <c r="Y22" s="100">
        <f t="shared" si="2"/>
        <v>0</v>
      </c>
      <c r="Z22" s="81">
        <v>0</v>
      </c>
      <c r="AA22" s="100">
        <f t="shared" si="3"/>
        <v>0</v>
      </c>
      <c r="AB22" s="100">
        <f t="shared" si="4"/>
        <v>0</v>
      </c>
      <c r="AC22" s="100">
        <v>0</v>
      </c>
      <c r="AD22" s="100">
        <f t="shared" si="5"/>
        <v>0</v>
      </c>
      <c r="AE22" s="100">
        <v>0</v>
      </c>
      <c r="AF22" s="100">
        <f t="shared" si="6"/>
        <v>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96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1"/>
        <v>0</v>
      </c>
      <c r="O23" s="100">
        <v>0</v>
      </c>
      <c r="P23" s="100">
        <v>0</v>
      </c>
      <c r="Q23" s="100">
        <v>0</v>
      </c>
      <c r="R23" s="100">
        <f t="shared" si="12"/>
        <v>0</v>
      </c>
      <c r="S23" s="100">
        <v>0</v>
      </c>
      <c r="T23" s="100">
        <v>0</v>
      </c>
      <c r="U23" s="100">
        <v>0</v>
      </c>
      <c r="V23" s="99">
        <v>0</v>
      </c>
      <c r="W23" s="99">
        <v>0</v>
      </c>
      <c r="X23" s="99">
        <v>0</v>
      </c>
      <c r="Y23" s="100">
        <f t="shared" si="2"/>
        <v>0</v>
      </c>
      <c r="Z23" s="81">
        <v>0</v>
      </c>
      <c r="AA23" s="100">
        <f t="shared" si="3"/>
        <v>0</v>
      </c>
      <c r="AB23" s="100">
        <f t="shared" si="4"/>
        <v>0</v>
      </c>
      <c r="AC23" s="100">
        <v>0</v>
      </c>
      <c r="AD23" s="100">
        <f t="shared" si="5"/>
        <v>0</v>
      </c>
      <c r="AE23" s="100">
        <v>0</v>
      </c>
      <c r="AF23" s="100">
        <f t="shared" si="6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96">
        <v>30.45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1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2"/>
        <v>31605.72</v>
      </c>
      <c r="S24" s="100">
        <f>R24/P24*100</f>
        <v>100</v>
      </c>
      <c r="T24" s="100">
        <v>0</v>
      </c>
      <c r="U24" s="100">
        <f>T24/P24*100</f>
        <v>0</v>
      </c>
      <c r="V24" s="99">
        <v>28</v>
      </c>
      <c r="W24" s="99">
        <v>37</v>
      </c>
      <c r="X24" s="99">
        <v>19</v>
      </c>
      <c r="Y24" s="100">
        <f t="shared" si="2"/>
        <v>39.436619718309856</v>
      </c>
      <c r="Z24" s="81">
        <v>24188.44</v>
      </c>
      <c r="AA24" s="100">
        <f t="shared" si="3"/>
        <v>24188.44</v>
      </c>
      <c r="AB24" s="100">
        <f t="shared" si="4"/>
        <v>100</v>
      </c>
      <c r="AC24" s="100">
        <f>AA24</f>
        <v>24188.44</v>
      </c>
      <c r="AD24" s="100">
        <f t="shared" si="5"/>
        <v>100</v>
      </c>
      <c r="AE24" s="100">
        <f>AA24-AC24</f>
        <v>0</v>
      </c>
      <c r="AF24" s="100">
        <f t="shared" si="6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96">
        <v>30.45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1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2"/>
        <v>43809.06</v>
      </c>
      <c r="S25" s="100">
        <f>R25/P25*100</f>
        <v>100</v>
      </c>
      <c r="T25" s="100">
        <v>0</v>
      </c>
      <c r="U25" s="100">
        <f>T25/P25*100</f>
        <v>0</v>
      </c>
      <c r="V25" s="99">
        <v>11</v>
      </c>
      <c r="W25" s="99">
        <v>12</v>
      </c>
      <c r="X25" s="99">
        <v>3</v>
      </c>
      <c r="Y25" s="100">
        <f t="shared" si="2"/>
        <v>5.3398058252427179</v>
      </c>
      <c r="Z25" s="81">
        <v>7850.3</v>
      </c>
      <c r="AA25" s="100">
        <f t="shared" si="3"/>
        <v>7850.3</v>
      </c>
      <c r="AB25" s="100">
        <f t="shared" si="4"/>
        <v>100</v>
      </c>
      <c r="AC25" s="100">
        <f>AA25</f>
        <v>7850.3</v>
      </c>
      <c r="AD25" s="100">
        <f t="shared" si="5"/>
        <v>100</v>
      </c>
      <c r="AE25" s="100">
        <f>AA25-AC25</f>
        <v>0</v>
      </c>
      <c r="AF25" s="100">
        <f t="shared" si="6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96">
        <v>30.45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1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2"/>
        <v>13200.15</v>
      </c>
      <c r="S26" s="100">
        <f>R26/P26*100</f>
        <v>100</v>
      </c>
      <c r="T26" s="100">
        <v>0</v>
      </c>
      <c r="U26" s="100">
        <f>T26/P26*100</f>
        <v>0</v>
      </c>
      <c r="V26" s="99">
        <v>4</v>
      </c>
      <c r="W26" s="99">
        <v>4</v>
      </c>
      <c r="X26" s="99">
        <v>0</v>
      </c>
      <c r="Y26" s="100">
        <f t="shared" si="2"/>
        <v>16.666666666666664</v>
      </c>
      <c r="Z26" s="81">
        <v>3650.74</v>
      </c>
      <c r="AA26" s="100">
        <f t="shared" si="3"/>
        <v>3650.74</v>
      </c>
      <c r="AB26" s="100">
        <f t="shared" si="4"/>
        <v>100</v>
      </c>
      <c r="AC26" s="100">
        <v>0</v>
      </c>
      <c r="AD26" s="100">
        <f t="shared" si="5"/>
        <v>0</v>
      </c>
      <c r="AE26" s="100">
        <f>AA26</f>
        <v>3650.74</v>
      </c>
      <c r="AF26" s="100">
        <f t="shared" si="6"/>
        <v>100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96">
        <v>30.45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1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2"/>
        <v>12723.78</v>
      </c>
      <c r="S27" s="100">
        <f>R27/P27*100</f>
        <v>100</v>
      </c>
      <c r="T27" s="100">
        <v>0</v>
      </c>
      <c r="U27" s="100">
        <f>T27/P27*100</f>
        <v>0</v>
      </c>
      <c r="V27" s="99">
        <v>4</v>
      </c>
      <c r="W27" s="99">
        <v>6</v>
      </c>
      <c r="X27" s="99">
        <v>1</v>
      </c>
      <c r="Y27" s="100">
        <f t="shared" si="2"/>
        <v>25</v>
      </c>
      <c r="Z27" s="81">
        <v>3466.92</v>
      </c>
      <c r="AA27" s="100">
        <f t="shared" si="3"/>
        <v>3466.92</v>
      </c>
      <c r="AB27" s="100">
        <f t="shared" si="4"/>
        <v>100</v>
      </c>
      <c r="AC27" s="100">
        <v>0</v>
      </c>
      <c r="AD27" s="100">
        <f t="shared" si="5"/>
        <v>0</v>
      </c>
      <c r="AE27" s="100">
        <f>AA27-AC27</f>
        <v>3466.92</v>
      </c>
      <c r="AF27" s="100">
        <f t="shared" si="6"/>
        <v>100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96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1"/>
        <v>0</v>
      </c>
      <c r="O28" s="100">
        <v>0</v>
      </c>
      <c r="P28" s="100">
        <v>0</v>
      </c>
      <c r="Q28" s="100">
        <v>0</v>
      </c>
      <c r="R28" s="100">
        <f t="shared" si="12"/>
        <v>0</v>
      </c>
      <c r="S28" s="100">
        <v>0</v>
      </c>
      <c r="T28" s="100">
        <v>0</v>
      </c>
      <c r="U28" s="100">
        <v>0</v>
      </c>
      <c r="V28" s="99">
        <v>0</v>
      </c>
      <c r="W28" s="99">
        <v>0</v>
      </c>
      <c r="X28" s="99">
        <v>0</v>
      </c>
      <c r="Y28" s="100">
        <f t="shared" si="2"/>
        <v>0</v>
      </c>
      <c r="Z28" s="81">
        <v>0</v>
      </c>
      <c r="AA28" s="100">
        <f t="shared" si="3"/>
        <v>0</v>
      </c>
      <c r="AB28" s="100">
        <f t="shared" si="4"/>
        <v>0</v>
      </c>
      <c r="AC28" s="100">
        <v>0</v>
      </c>
      <c r="AD28" s="100">
        <f t="shared" si="5"/>
        <v>0</v>
      </c>
      <c r="AE28" s="100">
        <v>0</v>
      </c>
      <c r="AF28" s="100">
        <f t="shared" si="6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96">
        <v>30.45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1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2"/>
        <v>5460.41</v>
      </c>
      <c r="S29" s="100">
        <f>R29/P29*100</f>
        <v>100</v>
      </c>
      <c r="T29" s="100">
        <v>0</v>
      </c>
      <c r="U29" s="100">
        <f>T29/P29*100</f>
        <v>0</v>
      </c>
      <c r="V29" s="99">
        <v>0</v>
      </c>
      <c r="W29" s="99">
        <v>0</v>
      </c>
      <c r="X29" s="99">
        <v>0</v>
      </c>
      <c r="Y29" s="100">
        <f t="shared" si="2"/>
        <v>0</v>
      </c>
      <c r="Z29" s="81">
        <v>0</v>
      </c>
      <c r="AA29" s="100">
        <f t="shared" si="3"/>
        <v>0</v>
      </c>
      <c r="AB29" s="100">
        <f t="shared" si="4"/>
        <v>0</v>
      </c>
      <c r="AC29" s="100">
        <v>0</v>
      </c>
      <c r="AD29" s="100">
        <f t="shared" si="5"/>
        <v>0</v>
      </c>
      <c r="AE29" s="100">
        <v>0</v>
      </c>
      <c r="AF29" s="100">
        <f t="shared" si="6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96">
        <v>30.45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2"/>
        <v>0</v>
      </c>
      <c r="S30" s="100">
        <v>0</v>
      </c>
      <c r="T30" s="100">
        <v>0</v>
      </c>
      <c r="U30" s="100">
        <v>0</v>
      </c>
      <c r="V30" s="99">
        <v>0</v>
      </c>
      <c r="W30" s="99">
        <v>0</v>
      </c>
      <c r="X30" s="99">
        <v>0</v>
      </c>
      <c r="Y30" s="100">
        <f t="shared" si="2"/>
        <v>0</v>
      </c>
      <c r="Z30" s="81">
        <v>0</v>
      </c>
      <c r="AA30" s="100">
        <f t="shared" si="3"/>
        <v>0</v>
      </c>
      <c r="AB30" s="100">
        <f t="shared" si="4"/>
        <v>0</v>
      </c>
      <c r="AC30" s="100">
        <v>0</v>
      </c>
      <c r="AD30" s="100">
        <f t="shared" si="5"/>
        <v>0</v>
      </c>
      <c r="AE30" s="100">
        <v>0</v>
      </c>
      <c r="AF30" s="100">
        <f t="shared" si="6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96">
        <v>30.45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3">K31/H31*100</f>
        <v>88.043478260869563</v>
      </c>
      <c r="O31" s="100">
        <v>84151.14</v>
      </c>
      <c r="P31" s="100">
        <v>84151.14</v>
      </c>
      <c r="Q31" s="100">
        <f t="shared" ref="Q31:Q38" si="14">P31/O31*100</f>
        <v>100</v>
      </c>
      <c r="R31" s="100">
        <f t="shared" si="12"/>
        <v>84151.14</v>
      </c>
      <c r="S31" s="100">
        <f t="shared" ref="S31:S38" si="15">R31/P31*100</f>
        <v>100</v>
      </c>
      <c r="T31" s="100">
        <v>0</v>
      </c>
      <c r="U31" s="100">
        <f t="shared" ref="U31:U38" si="16">T31/P31*100</f>
        <v>0</v>
      </c>
      <c r="V31" s="99">
        <v>14</v>
      </c>
      <c r="W31" s="99">
        <v>17</v>
      </c>
      <c r="X31" s="99">
        <v>3</v>
      </c>
      <c r="Y31" s="100">
        <f t="shared" si="2"/>
        <v>15.217391304347828</v>
      </c>
      <c r="Z31" s="81">
        <v>19229.7</v>
      </c>
      <c r="AA31" s="100">
        <f t="shared" si="3"/>
        <v>19229.7</v>
      </c>
      <c r="AB31" s="100">
        <f t="shared" si="4"/>
        <v>100</v>
      </c>
      <c r="AC31" s="100">
        <v>0</v>
      </c>
      <c r="AD31" s="100">
        <f t="shared" si="5"/>
        <v>0</v>
      </c>
      <c r="AE31" s="100">
        <f>AA31</f>
        <v>19229.7</v>
      </c>
      <c r="AF31" s="100">
        <f t="shared" si="6"/>
        <v>100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96">
        <v>30.45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3"/>
        <v>45</v>
      </c>
      <c r="O32" s="100">
        <v>3061.7499999999995</v>
      </c>
      <c r="P32" s="100">
        <v>3061.7499999999995</v>
      </c>
      <c r="Q32" s="100">
        <f t="shared" si="14"/>
        <v>100</v>
      </c>
      <c r="R32" s="100">
        <f t="shared" si="12"/>
        <v>3061.7499999999995</v>
      </c>
      <c r="S32" s="100">
        <f t="shared" si="15"/>
        <v>100</v>
      </c>
      <c r="T32" s="100">
        <v>0</v>
      </c>
      <c r="U32" s="100">
        <f t="shared" si="16"/>
        <v>0</v>
      </c>
      <c r="V32" s="99">
        <v>0</v>
      </c>
      <c r="W32" s="99">
        <v>0</v>
      </c>
      <c r="X32" s="99">
        <v>0</v>
      </c>
      <c r="Y32" s="100">
        <f t="shared" si="2"/>
        <v>0</v>
      </c>
      <c r="Z32" s="81">
        <v>0</v>
      </c>
      <c r="AA32" s="100">
        <f t="shared" si="3"/>
        <v>0</v>
      </c>
      <c r="AB32" s="100">
        <f t="shared" si="4"/>
        <v>0</v>
      </c>
      <c r="AC32" s="100">
        <v>0</v>
      </c>
      <c r="AD32" s="100">
        <f t="shared" si="5"/>
        <v>0</v>
      </c>
      <c r="AE32" s="100">
        <v>0</v>
      </c>
      <c r="AF32" s="100">
        <f t="shared" si="6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96">
        <v>30.45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3"/>
        <v>50</v>
      </c>
      <c r="O33" s="100">
        <v>215.69</v>
      </c>
      <c r="P33" s="100">
        <v>215.69</v>
      </c>
      <c r="Q33" s="100">
        <f t="shared" si="14"/>
        <v>100</v>
      </c>
      <c r="R33" s="100">
        <f t="shared" si="12"/>
        <v>215.69</v>
      </c>
      <c r="S33" s="100">
        <f t="shared" si="15"/>
        <v>100</v>
      </c>
      <c r="T33" s="100">
        <v>0</v>
      </c>
      <c r="U33" s="100">
        <f t="shared" si="16"/>
        <v>0</v>
      </c>
      <c r="V33" s="99">
        <v>0</v>
      </c>
      <c r="W33" s="99">
        <v>0</v>
      </c>
      <c r="X33" s="99">
        <v>0</v>
      </c>
      <c r="Y33" s="100">
        <f t="shared" si="2"/>
        <v>0</v>
      </c>
      <c r="Z33" s="81">
        <v>0</v>
      </c>
      <c r="AA33" s="100">
        <f t="shared" si="3"/>
        <v>0</v>
      </c>
      <c r="AB33" s="100">
        <f t="shared" si="4"/>
        <v>0</v>
      </c>
      <c r="AC33" s="100">
        <v>0</v>
      </c>
      <c r="AD33" s="100">
        <f t="shared" si="5"/>
        <v>0</v>
      </c>
      <c r="AE33" s="100">
        <v>0</v>
      </c>
      <c r="AF33" s="100">
        <f t="shared" si="6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96">
        <v>30.45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3"/>
        <v>80.769230769230774</v>
      </c>
      <c r="O34" s="100">
        <v>17458.7</v>
      </c>
      <c r="P34" s="100">
        <v>17458.7</v>
      </c>
      <c r="Q34" s="100">
        <f t="shared" si="14"/>
        <v>100</v>
      </c>
      <c r="R34" s="100">
        <f t="shared" si="12"/>
        <v>17458.7</v>
      </c>
      <c r="S34" s="100">
        <f t="shared" si="15"/>
        <v>100</v>
      </c>
      <c r="T34" s="100">
        <v>0</v>
      </c>
      <c r="U34" s="100">
        <f t="shared" si="16"/>
        <v>0</v>
      </c>
      <c r="V34" s="99">
        <v>0</v>
      </c>
      <c r="W34" s="99">
        <v>0</v>
      </c>
      <c r="X34" s="99">
        <v>0</v>
      </c>
      <c r="Y34" s="100">
        <f t="shared" si="2"/>
        <v>0</v>
      </c>
      <c r="Z34" s="81">
        <v>0</v>
      </c>
      <c r="AA34" s="100">
        <f t="shared" si="3"/>
        <v>0</v>
      </c>
      <c r="AB34" s="100">
        <f t="shared" si="4"/>
        <v>0</v>
      </c>
      <c r="AC34" s="100">
        <v>0</v>
      </c>
      <c r="AD34" s="100">
        <f t="shared" si="5"/>
        <v>0</v>
      </c>
      <c r="AE34" s="100">
        <v>0</v>
      </c>
      <c r="AF34" s="100">
        <f t="shared" si="6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96">
        <v>30.45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3"/>
        <v>75.862068965517238</v>
      </c>
      <c r="O35" s="100">
        <v>31182.29</v>
      </c>
      <c r="P35" s="100">
        <v>31182.29</v>
      </c>
      <c r="Q35" s="100">
        <f t="shared" si="14"/>
        <v>100</v>
      </c>
      <c r="R35" s="100">
        <f t="shared" si="12"/>
        <v>31182.29</v>
      </c>
      <c r="S35" s="100">
        <f t="shared" si="15"/>
        <v>100</v>
      </c>
      <c r="T35" s="100">
        <v>0</v>
      </c>
      <c r="U35" s="100">
        <f t="shared" si="16"/>
        <v>0</v>
      </c>
      <c r="V35" s="99">
        <v>9</v>
      </c>
      <c r="W35" s="99">
        <v>9</v>
      </c>
      <c r="X35" s="99">
        <v>1</v>
      </c>
      <c r="Y35" s="100">
        <f t="shared" si="2"/>
        <v>15.517241379310345</v>
      </c>
      <c r="Z35" s="81">
        <v>8011.47</v>
      </c>
      <c r="AA35" s="100">
        <f t="shared" si="3"/>
        <v>8011.47</v>
      </c>
      <c r="AB35" s="100">
        <f t="shared" si="4"/>
        <v>100</v>
      </c>
      <c r="AC35" s="100">
        <v>0</v>
      </c>
      <c r="AD35" s="100">
        <f t="shared" si="5"/>
        <v>0</v>
      </c>
      <c r="AE35" s="100">
        <f>AA35</f>
        <v>8011.47</v>
      </c>
      <c r="AF35" s="100">
        <f t="shared" si="6"/>
        <v>100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96">
        <v>30.45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3"/>
        <v>63.636363636363633</v>
      </c>
      <c r="O36" s="100">
        <v>837.48</v>
      </c>
      <c r="P36" s="100">
        <v>837.48</v>
      </c>
      <c r="Q36" s="100">
        <f t="shared" si="14"/>
        <v>100</v>
      </c>
      <c r="R36" s="100">
        <f t="shared" si="12"/>
        <v>837.48</v>
      </c>
      <c r="S36" s="100">
        <f t="shared" si="15"/>
        <v>100</v>
      </c>
      <c r="T36" s="100">
        <v>0</v>
      </c>
      <c r="U36" s="100">
        <f t="shared" si="16"/>
        <v>0</v>
      </c>
      <c r="V36" s="99">
        <v>0</v>
      </c>
      <c r="W36" s="99">
        <v>0</v>
      </c>
      <c r="X36" s="99">
        <v>0</v>
      </c>
      <c r="Y36" s="100">
        <f t="shared" si="2"/>
        <v>0</v>
      </c>
      <c r="Z36" s="81">
        <v>0</v>
      </c>
      <c r="AA36" s="100">
        <f t="shared" si="3"/>
        <v>0</v>
      </c>
      <c r="AB36" s="100">
        <f t="shared" si="4"/>
        <v>0</v>
      </c>
      <c r="AC36" s="100">
        <v>0</v>
      </c>
      <c r="AD36" s="100">
        <f t="shared" si="5"/>
        <v>0</v>
      </c>
      <c r="AE36" s="100">
        <v>0</v>
      </c>
      <c r="AF36" s="100">
        <f t="shared" si="6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96">
        <v>30.45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3"/>
        <v>93.333333333333329</v>
      </c>
      <c r="O37" s="100">
        <v>8820.61</v>
      </c>
      <c r="P37" s="100">
        <v>8820.61</v>
      </c>
      <c r="Q37" s="100">
        <f t="shared" si="14"/>
        <v>100</v>
      </c>
      <c r="R37" s="100">
        <f t="shared" si="12"/>
        <v>8820.61</v>
      </c>
      <c r="S37" s="100">
        <f t="shared" si="15"/>
        <v>100</v>
      </c>
      <c r="T37" s="100">
        <v>0</v>
      </c>
      <c r="U37" s="100">
        <f t="shared" si="16"/>
        <v>0</v>
      </c>
      <c r="V37" s="99">
        <v>0</v>
      </c>
      <c r="W37" s="99">
        <v>0</v>
      </c>
      <c r="X37" s="99">
        <v>0</v>
      </c>
      <c r="Y37" s="100">
        <f t="shared" si="2"/>
        <v>0</v>
      </c>
      <c r="Z37" s="81">
        <v>0</v>
      </c>
      <c r="AA37" s="100">
        <f t="shared" si="3"/>
        <v>0</v>
      </c>
      <c r="AB37" s="100">
        <f t="shared" si="4"/>
        <v>0</v>
      </c>
      <c r="AC37" s="100">
        <v>0</v>
      </c>
      <c r="AD37" s="100">
        <f t="shared" si="5"/>
        <v>0</v>
      </c>
      <c r="AE37" s="100">
        <v>0</v>
      </c>
      <c r="AF37" s="100">
        <f t="shared" si="6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96">
        <v>30.45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3"/>
        <v>44.827586206896555</v>
      </c>
      <c r="O38" s="100">
        <v>17539.870000000003</v>
      </c>
      <c r="P38" s="100">
        <v>17539.870000000003</v>
      </c>
      <c r="Q38" s="100">
        <f t="shared" si="14"/>
        <v>100</v>
      </c>
      <c r="R38" s="100">
        <f t="shared" si="12"/>
        <v>17539.870000000003</v>
      </c>
      <c r="S38" s="100">
        <f t="shared" si="15"/>
        <v>100</v>
      </c>
      <c r="T38" s="100">
        <v>0</v>
      </c>
      <c r="U38" s="100">
        <f t="shared" si="16"/>
        <v>0</v>
      </c>
      <c r="V38" s="99">
        <v>0</v>
      </c>
      <c r="W38" s="99">
        <v>0</v>
      </c>
      <c r="X38" s="99">
        <v>0</v>
      </c>
      <c r="Y38" s="100">
        <f t="shared" si="2"/>
        <v>0</v>
      </c>
      <c r="Z38" s="81">
        <v>0</v>
      </c>
      <c r="AA38" s="100">
        <f t="shared" si="3"/>
        <v>0</v>
      </c>
      <c r="AB38" s="100">
        <f t="shared" si="4"/>
        <v>0</v>
      </c>
      <c r="AC38" s="100">
        <v>0</v>
      </c>
      <c r="AD38" s="100">
        <f t="shared" si="5"/>
        <v>0</v>
      </c>
      <c r="AE38" s="100">
        <v>0</v>
      </c>
      <c r="AF38" s="100">
        <f t="shared" si="6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96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3"/>
        <v>0</v>
      </c>
      <c r="O39" s="100">
        <v>0</v>
      </c>
      <c r="P39" s="100">
        <v>0</v>
      </c>
      <c r="Q39" s="100">
        <v>0</v>
      </c>
      <c r="R39" s="100">
        <f t="shared" si="12"/>
        <v>0</v>
      </c>
      <c r="S39" s="100">
        <v>0</v>
      </c>
      <c r="T39" s="100">
        <v>0</v>
      </c>
      <c r="U39" s="100">
        <v>0</v>
      </c>
      <c r="V39" s="99">
        <v>0</v>
      </c>
      <c r="W39" s="99">
        <v>0</v>
      </c>
      <c r="X39" s="99">
        <v>0</v>
      </c>
      <c r="Y39" s="100">
        <f t="shared" si="2"/>
        <v>0</v>
      </c>
      <c r="Z39" s="81">
        <v>0</v>
      </c>
      <c r="AA39" s="100">
        <f t="shared" si="3"/>
        <v>0</v>
      </c>
      <c r="AB39" s="100">
        <f t="shared" si="4"/>
        <v>0</v>
      </c>
      <c r="AC39" s="100">
        <v>0</v>
      </c>
      <c r="AD39" s="100">
        <f t="shared" si="5"/>
        <v>0</v>
      </c>
      <c r="AE39" s="100">
        <v>0</v>
      </c>
      <c r="AF39" s="100">
        <f t="shared" si="6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96">
        <v>30.45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3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2"/>
        <v>81.2</v>
      </c>
      <c r="S40" s="100">
        <f>R40/P40*100</f>
        <v>100</v>
      </c>
      <c r="T40" s="100">
        <v>0</v>
      </c>
      <c r="U40" s="100">
        <f>T40/P40*100</f>
        <v>0</v>
      </c>
      <c r="V40" s="99">
        <v>0</v>
      </c>
      <c r="W40" s="99">
        <v>0</v>
      </c>
      <c r="X40" s="99">
        <v>0</v>
      </c>
      <c r="Y40" s="100">
        <f t="shared" si="2"/>
        <v>0</v>
      </c>
      <c r="Z40" s="81">
        <v>0</v>
      </c>
      <c r="AA40" s="100">
        <f t="shared" si="3"/>
        <v>0</v>
      </c>
      <c r="AB40" s="100">
        <f t="shared" si="4"/>
        <v>0</v>
      </c>
      <c r="AC40" s="100">
        <v>0</v>
      </c>
      <c r="AD40" s="100">
        <f t="shared" si="5"/>
        <v>0</v>
      </c>
      <c r="AE40" s="100">
        <v>0</v>
      </c>
      <c r="AF40" s="100">
        <f t="shared" si="6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96">
        <v>30.45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3"/>
        <v>0</v>
      </c>
      <c r="O41" s="100">
        <v>0</v>
      </c>
      <c r="P41" s="100">
        <v>0</v>
      </c>
      <c r="Q41" s="100">
        <v>0</v>
      </c>
      <c r="R41" s="100">
        <f t="shared" si="12"/>
        <v>0</v>
      </c>
      <c r="S41" s="100">
        <v>0</v>
      </c>
      <c r="T41" s="100">
        <v>0</v>
      </c>
      <c r="U41" s="100">
        <v>0</v>
      </c>
      <c r="V41" s="99">
        <v>1</v>
      </c>
      <c r="W41" s="99">
        <v>1</v>
      </c>
      <c r="X41" s="99">
        <v>1</v>
      </c>
      <c r="Y41" s="100">
        <f t="shared" si="2"/>
        <v>50</v>
      </c>
      <c r="Z41" s="81">
        <v>570.94000000000005</v>
      </c>
      <c r="AA41" s="100">
        <f t="shared" si="3"/>
        <v>570.94000000000005</v>
      </c>
      <c r="AB41" s="100">
        <f t="shared" si="4"/>
        <v>100</v>
      </c>
      <c r="AC41" s="100">
        <v>0</v>
      </c>
      <c r="AD41" s="100">
        <f t="shared" si="5"/>
        <v>0</v>
      </c>
      <c r="AE41" s="100">
        <f>AA41</f>
        <v>570.94000000000005</v>
      </c>
      <c r="AF41" s="100">
        <f t="shared" si="6"/>
        <v>100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96">
        <v>30.45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3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2"/>
        <v>51486.1</v>
      </c>
      <c r="S42" s="100">
        <f>R42/P42*100</f>
        <v>100</v>
      </c>
      <c r="T42" s="100">
        <v>0</v>
      </c>
      <c r="U42" s="100">
        <f>T42/P42*100</f>
        <v>0</v>
      </c>
      <c r="V42" s="99">
        <v>19</v>
      </c>
      <c r="W42" s="99">
        <v>18</v>
      </c>
      <c r="X42" s="99">
        <v>4</v>
      </c>
      <c r="Y42" s="100">
        <f t="shared" si="2"/>
        <v>35.849056603773583</v>
      </c>
      <c r="Z42" s="81">
        <v>18771.16</v>
      </c>
      <c r="AA42" s="100">
        <f t="shared" si="3"/>
        <v>18771.16</v>
      </c>
      <c r="AB42" s="100">
        <f t="shared" si="4"/>
        <v>100</v>
      </c>
      <c r="AC42" s="100">
        <f>AA42</f>
        <v>18771.16</v>
      </c>
      <c r="AD42" s="100">
        <f t="shared" si="5"/>
        <v>100</v>
      </c>
      <c r="AE42" s="100">
        <f>AA42-AC42</f>
        <v>0</v>
      </c>
      <c r="AF42" s="100">
        <f t="shared" si="6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96">
        <v>30.45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3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2"/>
        <v>16141.45</v>
      </c>
      <c r="S43" s="100">
        <f>R43/P43*100</f>
        <v>100</v>
      </c>
      <c r="T43" s="100">
        <v>0</v>
      </c>
      <c r="U43" s="100">
        <f>T43/P43*100</f>
        <v>0</v>
      </c>
      <c r="V43" s="99">
        <v>4</v>
      </c>
      <c r="W43" s="99">
        <v>4</v>
      </c>
      <c r="X43" s="99">
        <v>3</v>
      </c>
      <c r="Y43" s="100">
        <f t="shared" si="2"/>
        <v>14.285714285714285</v>
      </c>
      <c r="Z43" s="81">
        <v>1587.67</v>
      </c>
      <c r="AA43" s="100">
        <f t="shared" si="3"/>
        <v>1587.67</v>
      </c>
      <c r="AB43" s="100">
        <f t="shared" si="4"/>
        <v>100</v>
      </c>
      <c r="AC43" s="100">
        <v>0</v>
      </c>
      <c r="AD43" s="100">
        <f t="shared" si="5"/>
        <v>0</v>
      </c>
      <c r="AE43" s="100">
        <f>AA43-AC43</f>
        <v>1587.67</v>
      </c>
      <c r="AF43" s="100">
        <f t="shared" si="6"/>
        <v>100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96">
        <v>30.45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3"/>
        <v>0</v>
      </c>
      <c r="O44" s="100">
        <v>0</v>
      </c>
      <c r="P44" s="100">
        <v>0</v>
      </c>
      <c r="Q44" s="100">
        <v>0</v>
      </c>
      <c r="R44" s="100">
        <f t="shared" si="12"/>
        <v>0</v>
      </c>
      <c r="S44" s="100">
        <v>0</v>
      </c>
      <c r="T44" s="100">
        <v>0</v>
      </c>
      <c r="U44" s="100">
        <v>0</v>
      </c>
      <c r="V44" s="99">
        <v>0</v>
      </c>
      <c r="W44" s="99">
        <v>0</v>
      </c>
      <c r="X44" s="99">
        <v>0</v>
      </c>
      <c r="Y44" s="100">
        <f t="shared" si="2"/>
        <v>0</v>
      </c>
      <c r="Z44" s="81">
        <v>0</v>
      </c>
      <c r="AA44" s="100">
        <f t="shared" si="3"/>
        <v>0</v>
      </c>
      <c r="AB44" s="100">
        <f t="shared" si="4"/>
        <v>0</v>
      </c>
      <c r="AC44" s="100">
        <v>0</v>
      </c>
      <c r="AD44" s="100">
        <f t="shared" si="5"/>
        <v>0</v>
      </c>
      <c r="AE44" s="100">
        <v>0</v>
      </c>
      <c r="AF44" s="100">
        <f t="shared" si="6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96">
        <v>30.45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3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2"/>
        <v>18630.71</v>
      </c>
      <c r="S45" s="100">
        <f>R45/P45*100</f>
        <v>100</v>
      </c>
      <c r="T45" s="100">
        <v>0</v>
      </c>
      <c r="U45" s="100">
        <f>T45/P45*100</f>
        <v>0</v>
      </c>
      <c r="V45" s="99">
        <v>8</v>
      </c>
      <c r="W45" s="99">
        <v>8</v>
      </c>
      <c r="X45" s="99">
        <v>8</v>
      </c>
      <c r="Y45" s="100">
        <f t="shared" si="2"/>
        <v>38.095238095238095</v>
      </c>
      <c r="Z45" s="81">
        <v>9510.4500000000007</v>
      </c>
      <c r="AA45" s="100">
        <f t="shared" si="3"/>
        <v>9510.4500000000007</v>
      </c>
      <c r="AB45" s="100">
        <f t="shared" si="4"/>
        <v>100</v>
      </c>
      <c r="AC45" s="100">
        <f>AA45</f>
        <v>9510.4500000000007</v>
      </c>
      <c r="AD45" s="100">
        <f t="shared" si="5"/>
        <v>100</v>
      </c>
      <c r="AE45" s="100">
        <f>AA45-AC45</f>
        <v>0</v>
      </c>
      <c r="AF45" s="100">
        <f t="shared" si="6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96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3"/>
        <v>0</v>
      </c>
      <c r="O46" s="100">
        <v>0</v>
      </c>
      <c r="P46" s="100">
        <v>0</v>
      </c>
      <c r="Q46" s="100">
        <v>0</v>
      </c>
      <c r="R46" s="100">
        <f t="shared" si="12"/>
        <v>0</v>
      </c>
      <c r="S46" s="100">
        <v>0</v>
      </c>
      <c r="T46" s="100">
        <v>0</v>
      </c>
      <c r="U46" s="100">
        <v>0</v>
      </c>
      <c r="V46" s="99">
        <v>1</v>
      </c>
      <c r="W46" s="99">
        <v>1</v>
      </c>
      <c r="X46" s="99">
        <v>1</v>
      </c>
      <c r="Y46" s="100">
        <f t="shared" si="2"/>
        <v>100</v>
      </c>
      <c r="Z46" s="81">
        <v>121.8</v>
      </c>
      <c r="AA46" s="100">
        <f t="shared" si="3"/>
        <v>121.8</v>
      </c>
      <c r="AB46" s="100">
        <f t="shared" si="4"/>
        <v>100</v>
      </c>
      <c r="AC46" s="100">
        <v>0</v>
      </c>
      <c r="AD46" s="100">
        <f t="shared" si="5"/>
        <v>0</v>
      </c>
      <c r="AE46" s="100">
        <f>AA46</f>
        <v>121.8</v>
      </c>
      <c r="AF46" s="100">
        <f t="shared" si="6"/>
        <v>100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96">
        <v>30.45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3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2"/>
        <v>29395.079999999998</v>
      </c>
      <c r="S47" s="100">
        <f>R47/P47*100</f>
        <v>100</v>
      </c>
      <c r="T47" s="100">
        <v>0</v>
      </c>
      <c r="U47" s="100">
        <f>T47/P47*100</f>
        <v>0</v>
      </c>
      <c r="V47" s="99">
        <v>6</v>
      </c>
      <c r="W47" s="99">
        <v>6</v>
      </c>
      <c r="X47" s="99">
        <v>5</v>
      </c>
      <c r="Y47" s="100">
        <f t="shared" si="2"/>
        <v>16.216216216216218</v>
      </c>
      <c r="Z47" s="81">
        <v>2766.88</v>
      </c>
      <c r="AA47" s="100">
        <f t="shared" si="3"/>
        <v>2766.88</v>
      </c>
      <c r="AB47" s="100">
        <f t="shared" si="4"/>
        <v>100</v>
      </c>
      <c r="AC47" s="100">
        <v>0</v>
      </c>
      <c r="AD47" s="100">
        <f t="shared" si="5"/>
        <v>0</v>
      </c>
      <c r="AE47" s="100">
        <f>AA47</f>
        <v>2766.88</v>
      </c>
      <c r="AF47" s="100">
        <f t="shared" si="6"/>
        <v>100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96">
        <v>30.45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3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2"/>
        <v>13283.6</v>
      </c>
      <c r="S48" s="100">
        <f>R48/P48*100</f>
        <v>100</v>
      </c>
      <c r="T48" s="100">
        <v>0</v>
      </c>
      <c r="U48" s="100">
        <f>T48/P48*100</f>
        <v>0</v>
      </c>
      <c r="V48" s="99">
        <v>0</v>
      </c>
      <c r="W48" s="99">
        <v>0</v>
      </c>
      <c r="X48" s="99">
        <v>0</v>
      </c>
      <c r="Y48" s="100">
        <f t="shared" si="2"/>
        <v>0</v>
      </c>
      <c r="Z48" s="81">
        <v>0</v>
      </c>
      <c r="AA48" s="100">
        <f t="shared" si="3"/>
        <v>0</v>
      </c>
      <c r="AB48" s="100">
        <f t="shared" si="4"/>
        <v>0</v>
      </c>
      <c r="AC48" s="100">
        <v>0</v>
      </c>
      <c r="AD48" s="100">
        <f t="shared" si="5"/>
        <v>0</v>
      </c>
      <c r="AE48" s="100">
        <v>0</v>
      </c>
      <c r="AF48" s="100">
        <f t="shared" si="6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96">
        <v>30.45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3"/>
        <v>0</v>
      </c>
      <c r="O49" s="100">
        <v>0</v>
      </c>
      <c r="P49" s="100">
        <v>0</v>
      </c>
      <c r="Q49" s="100">
        <v>0</v>
      </c>
      <c r="R49" s="100">
        <f t="shared" si="12"/>
        <v>0</v>
      </c>
      <c r="S49" s="100">
        <v>0</v>
      </c>
      <c r="T49" s="100">
        <v>0</v>
      </c>
      <c r="U49" s="100">
        <v>0</v>
      </c>
      <c r="V49" s="99">
        <v>0</v>
      </c>
      <c r="W49" s="99">
        <v>0</v>
      </c>
      <c r="X49" s="99">
        <v>0</v>
      </c>
      <c r="Y49" s="100">
        <f t="shared" si="2"/>
        <v>0</v>
      </c>
      <c r="Z49" s="81">
        <v>0</v>
      </c>
      <c r="AA49" s="100">
        <f t="shared" si="3"/>
        <v>0</v>
      </c>
      <c r="AB49" s="100">
        <f t="shared" si="4"/>
        <v>0</v>
      </c>
      <c r="AC49" s="100">
        <v>0</v>
      </c>
      <c r="AD49" s="100">
        <f t="shared" si="5"/>
        <v>0</v>
      </c>
      <c r="AE49" s="100">
        <v>0</v>
      </c>
      <c r="AF49" s="100">
        <f t="shared" si="6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96">
        <v>30.45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3"/>
        <v>93.333333333333329</v>
      </c>
      <c r="O50" s="100">
        <v>28019.85</v>
      </c>
      <c r="P50" s="100">
        <v>28019.85</v>
      </c>
      <c r="Q50" s="100">
        <f t="shared" ref="Q50:Q61" si="17">P50/O50*100</f>
        <v>100</v>
      </c>
      <c r="R50" s="100">
        <f t="shared" si="12"/>
        <v>28019.85</v>
      </c>
      <c r="S50" s="100">
        <f t="shared" ref="S50:S61" si="18">R50/P50*100</f>
        <v>100</v>
      </c>
      <c r="T50" s="100">
        <v>0</v>
      </c>
      <c r="U50" s="100">
        <f t="shared" ref="U50:U61" si="19">T50/P50*100</f>
        <v>0</v>
      </c>
      <c r="V50" s="99">
        <v>3</v>
      </c>
      <c r="W50" s="99">
        <v>3</v>
      </c>
      <c r="X50" s="99">
        <v>0</v>
      </c>
      <c r="Y50" s="100">
        <f t="shared" si="2"/>
        <v>6.666666666666667</v>
      </c>
      <c r="Z50" s="81">
        <v>4948.57</v>
      </c>
      <c r="AA50" s="100">
        <f t="shared" si="3"/>
        <v>4948.57</v>
      </c>
      <c r="AB50" s="100">
        <f t="shared" si="4"/>
        <v>100</v>
      </c>
      <c r="AC50" s="100">
        <v>0</v>
      </c>
      <c r="AD50" s="100">
        <f t="shared" si="5"/>
        <v>0</v>
      </c>
      <c r="AE50" s="100">
        <f>AA50-AC50</f>
        <v>4948.57</v>
      </c>
      <c r="AF50" s="100">
        <f t="shared" si="6"/>
        <v>100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96">
        <v>30.45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3"/>
        <v>74.285714285714292</v>
      </c>
      <c r="O51" s="100">
        <v>24374.81</v>
      </c>
      <c r="P51" s="100">
        <v>24374.81</v>
      </c>
      <c r="Q51" s="100">
        <f t="shared" si="17"/>
        <v>100</v>
      </c>
      <c r="R51" s="100">
        <f t="shared" si="12"/>
        <v>24374.81</v>
      </c>
      <c r="S51" s="100">
        <f t="shared" si="18"/>
        <v>100</v>
      </c>
      <c r="T51" s="100">
        <v>0</v>
      </c>
      <c r="U51" s="100">
        <f t="shared" si="19"/>
        <v>0</v>
      </c>
      <c r="V51" s="99">
        <v>5</v>
      </c>
      <c r="W51" s="99">
        <v>6</v>
      </c>
      <c r="X51" s="99">
        <v>3</v>
      </c>
      <c r="Y51" s="100">
        <f t="shared" si="2"/>
        <v>14.285714285714285</v>
      </c>
      <c r="Z51" s="81">
        <v>1853.19</v>
      </c>
      <c r="AA51" s="100">
        <f t="shared" si="3"/>
        <v>1853.19</v>
      </c>
      <c r="AB51" s="100">
        <f t="shared" si="4"/>
        <v>100</v>
      </c>
      <c r="AC51" s="100">
        <f>AA51</f>
        <v>1853.19</v>
      </c>
      <c r="AD51" s="100">
        <f t="shared" si="5"/>
        <v>100</v>
      </c>
      <c r="AE51" s="100">
        <f>AA51-AC51</f>
        <v>0</v>
      </c>
      <c r="AF51" s="100">
        <f t="shared" si="6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96">
        <v>30.45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3"/>
        <v>80.952380952380949</v>
      </c>
      <c r="O52" s="100">
        <v>15413.759999999998</v>
      </c>
      <c r="P52" s="100">
        <v>15413.759999999998</v>
      </c>
      <c r="Q52" s="100">
        <f t="shared" si="17"/>
        <v>100</v>
      </c>
      <c r="R52" s="100">
        <f t="shared" si="12"/>
        <v>15413.759999999998</v>
      </c>
      <c r="S52" s="100">
        <f t="shared" si="18"/>
        <v>100</v>
      </c>
      <c r="T52" s="100">
        <v>0</v>
      </c>
      <c r="U52" s="100">
        <f t="shared" si="19"/>
        <v>0</v>
      </c>
      <c r="V52" s="99">
        <v>2</v>
      </c>
      <c r="W52" s="99">
        <v>2</v>
      </c>
      <c r="X52" s="99">
        <v>0</v>
      </c>
      <c r="Y52" s="100">
        <f t="shared" si="2"/>
        <v>9.5238095238095237</v>
      </c>
      <c r="Z52" s="81">
        <v>1649.35</v>
      </c>
      <c r="AA52" s="100">
        <f t="shared" si="3"/>
        <v>1649.35</v>
      </c>
      <c r="AB52" s="100">
        <f t="shared" si="4"/>
        <v>100</v>
      </c>
      <c r="AC52" s="100">
        <f>AA52</f>
        <v>1649.35</v>
      </c>
      <c r="AD52" s="100">
        <f t="shared" si="5"/>
        <v>100</v>
      </c>
      <c r="AE52" s="100">
        <f>AA52-AC52</f>
        <v>0</v>
      </c>
      <c r="AF52" s="100">
        <f t="shared" si="6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96">
        <v>30.45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3"/>
        <v>74.468085106382972</v>
      </c>
      <c r="O53" s="100">
        <v>42972.38</v>
      </c>
      <c r="P53" s="100">
        <v>42972.38</v>
      </c>
      <c r="Q53" s="100">
        <f t="shared" si="17"/>
        <v>100</v>
      </c>
      <c r="R53" s="100">
        <f t="shared" si="12"/>
        <v>42972.38</v>
      </c>
      <c r="S53" s="100">
        <f t="shared" si="18"/>
        <v>100</v>
      </c>
      <c r="T53" s="100">
        <v>0</v>
      </c>
      <c r="U53" s="100">
        <f t="shared" si="19"/>
        <v>0</v>
      </c>
      <c r="V53" s="99">
        <v>6</v>
      </c>
      <c r="W53" s="99">
        <v>9</v>
      </c>
      <c r="X53" s="99">
        <v>0</v>
      </c>
      <c r="Y53" s="100">
        <f t="shared" si="2"/>
        <v>12.76595744680851</v>
      </c>
      <c r="Z53" s="81">
        <v>20196.759999999998</v>
      </c>
      <c r="AA53" s="100">
        <f t="shared" si="3"/>
        <v>20196.759999999998</v>
      </c>
      <c r="AB53" s="100">
        <f t="shared" si="4"/>
        <v>100</v>
      </c>
      <c r="AC53" s="100">
        <f>AA53</f>
        <v>20196.759999999998</v>
      </c>
      <c r="AD53" s="100">
        <f t="shared" si="5"/>
        <v>100</v>
      </c>
      <c r="AE53" s="100">
        <f>AA53-AC53</f>
        <v>0</v>
      </c>
      <c r="AF53" s="100">
        <f t="shared" si="6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96">
        <v>30.45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3"/>
        <v>87.5</v>
      </c>
      <c r="O54" s="100">
        <v>11942.29</v>
      </c>
      <c r="P54" s="100">
        <v>11942.29</v>
      </c>
      <c r="Q54" s="100">
        <f t="shared" si="17"/>
        <v>100</v>
      </c>
      <c r="R54" s="100">
        <f t="shared" si="12"/>
        <v>11942.29</v>
      </c>
      <c r="S54" s="100">
        <f t="shared" si="18"/>
        <v>100</v>
      </c>
      <c r="T54" s="100">
        <v>0</v>
      </c>
      <c r="U54" s="100">
        <f t="shared" si="19"/>
        <v>0</v>
      </c>
      <c r="V54" s="99">
        <v>3</v>
      </c>
      <c r="W54" s="99">
        <v>3</v>
      </c>
      <c r="X54" s="99">
        <v>0</v>
      </c>
      <c r="Y54" s="100">
        <f t="shared" si="2"/>
        <v>18.75</v>
      </c>
      <c r="Z54" s="81">
        <v>1942.71</v>
      </c>
      <c r="AA54" s="100">
        <f t="shared" si="3"/>
        <v>1942.71</v>
      </c>
      <c r="AB54" s="100">
        <f t="shared" si="4"/>
        <v>100</v>
      </c>
      <c r="AC54" s="100">
        <v>0</v>
      </c>
      <c r="AD54" s="100">
        <f t="shared" si="5"/>
        <v>0</v>
      </c>
      <c r="AE54" s="100">
        <f>AA54</f>
        <v>1942.71</v>
      </c>
      <c r="AF54" s="100">
        <f t="shared" si="6"/>
        <v>100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96">
        <v>30.45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3"/>
        <v>50</v>
      </c>
      <c r="O55" s="100">
        <v>2319.79</v>
      </c>
      <c r="P55" s="100">
        <v>2319.79</v>
      </c>
      <c r="Q55" s="100">
        <f t="shared" si="17"/>
        <v>100</v>
      </c>
      <c r="R55" s="100">
        <f t="shared" si="12"/>
        <v>2319.79</v>
      </c>
      <c r="S55" s="100">
        <f t="shared" si="18"/>
        <v>100</v>
      </c>
      <c r="T55" s="100">
        <v>0</v>
      </c>
      <c r="U55" s="100">
        <f t="shared" si="19"/>
        <v>0</v>
      </c>
      <c r="V55" s="99">
        <v>0</v>
      </c>
      <c r="W55" s="99">
        <v>0</v>
      </c>
      <c r="X55" s="99">
        <v>0</v>
      </c>
      <c r="Y55" s="100">
        <f t="shared" si="2"/>
        <v>0</v>
      </c>
      <c r="Z55" s="81">
        <v>0</v>
      </c>
      <c r="AA55" s="100">
        <f t="shared" si="3"/>
        <v>0</v>
      </c>
      <c r="AB55" s="100">
        <f t="shared" si="4"/>
        <v>0</v>
      </c>
      <c r="AC55" s="100">
        <v>0</v>
      </c>
      <c r="AD55" s="100">
        <f t="shared" si="5"/>
        <v>0</v>
      </c>
      <c r="AE55" s="100">
        <v>0</v>
      </c>
      <c r="AF55" s="100">
        <f t="shared" si="6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96">
        <v>30.45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3"/>
        <v>69.642857142857139</v>
      </c>
      <c r="O56" s="100">
        <v>33646.5</v>
      </c>
      <c r="P56" s="100">
        <v>33646.5</v>
      </c>
      <c r="Q56" s="100">
        <f t="shared" si="17"/>
        <v>100</v>
      </c>
      <c r="R56" s="100">
        <f t="shared" si="12"/>
        <v>33646.5</v>
      </c>
      <c r="S56" s="100">
        <f t="shared" si="18"/>
        <v>100</v>
      </c>
      <c r="T56" s="100">
        <v>0</v>
      </c>
      <c r="U56" s="100">
        <f t="shared" si="19"/>
        <v>0</v>
      </c>
      <c r="V56" s="99">
        <v>2</v>
      </c>
      <c r="W56" s="99">
        <v>2</v>
      </c>
      <c r="X56" s="99">
        <v>0</v>
      </c>
      <c r="Y56" s="100">
        <f t="shared" si="2"/>
        <v>3.5714285714285712</v>
      </c>
      <c r="Z56" s="81">
        <v>576.11</v>
      </c>
      <c r="AA56" s="100">
        <f t="shared" si="3"/>
        <v>576.11</v>
      </c>
      <c r="AB56" s="100">
        <f t="shared" si="4"/>
        <v>100</v>
      </c>
      <c r="AC56" s="100">
        <v>0</v>
      </c>
      <c r="AD56" s="100">
        <f t="shared" si="5"/>
        <v>0</v>
      </c>
      <c r="AE56" s="100">
        <f>AA56</f>
        <v>576.11</v>
      </c>
      <c r="AF56" s="100">
        <f t="shared" si="6"/>
        <v>100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96">
        <v>30.45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3"/>
        <v>94.117647058823522</v>
      </c>
      <c r="O57" s="100">
        <v>5389.26</v>
      </c>
      <c r="P57" s="100">
        <v>5389.26</v>
      </c>
      <c r="Q57" s="100">
        <f t="shared" si="17"/>
        <v>100</v>
      </c>
      <c r="R57" s="100">
        <f t="shared" si="12"/>
        <v>5389.26</v>
      </c>
      <c r="S57" s="100">
        <f t="shared" si="18"/>
        <v>100</v>
      </c>
      <c r="T57" s="100">
        <v>0</v>
      </c>
      <c r="U57" s="100">
        <f t="shared" si="19"/>
        <v>0</v>
      </c>
      <c r="V57" s="99">
        <v>2</v>
      </c>
      <c r="W57" s="99">
        <v>2</v>
      </c>
      <c r="X57" s="99">
        <v>0</v>
      </c>
      <c r="Y57" s="100">
        <f t="shared" si="2"/>
        <v>11.76470588235294</v>
      </c>
      <c r="Z57" s="81">
        <v>1403.51</v>
      </c>
      <c r="AA57" s="100">
        <f t="shared" si="3"/>
        <v>1403.51</v>
      </c>
      <c r="AB57" s="100">
        <f t="shared" si="4"/>
        <v>100</v>
      </c>
      <c r="AC57" s="100">
        <v>0</v>
      </c>
      <c r="AD57" s="100">
        <f t="shared" si="5"/>
        <v>0</v>
      </c>
      <c r="AE57" s="100">
        <f>AA57</f>
        <v>1403.51</v>
      </c>
      <c r="AF57" s="100">
        <f t="shared" si="6"/>
        <v>100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96">
        <v>30.45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3"/>
        <v>76.271186440677965</v>
      </c>
      <c r="O58" s="100">
        <v>51157.919999999998</v>
      </c>
      <c r="P58" s="100">
        <v>51157.919999999998</v>
      </c>
      <c r="Q58" s="100">
        <f t="shared" si="17"/>
        <v>100</v>
      </c>
      <c r="R58" s="100">
        <f t="shared" si="12"/>
        <v>51157.919999999998</v>
      </c>
      <c r="S58" s="100">
        <f t="shared" si="18"/>
        <v>100</v>
      </c>
      <c r="T58" s="100">
        <v>0</v>
      </c>
      <c r="U58" s="100">
        <f t="shared" si="19"/>
        <v>0</v>
      </c>
      <c r="V58" s="99">
        <v>5</v>
      </c>
      <c r="W58" s="99">
        <v>5</v>
      </c>
      <c r="X58" s="99">
        <v>3</v>
      </c>
      <c r="Y58" s="100">
        <f t="shared" si="2"/>
        <v>8.4745762711864394</v>
      </c>
      <c r="Z58" s="81">
        <v>2969.49</v>
      </c>
      <c r="AA58" s="100">
        <f t="shared" si="3"/>
        <v>2969.49</v>
      </c>
      <c r="AB58" s="100">
        <f t="shared" si="4"/>
        <v>100</v>
      </c>
      <c r="AC58" s="100">
        <v>0</v>
      </c>
      <c r="AD58" s="100">
        <f t="shared" si="5"/>
        <v>0</v>
      </c>
      <c r="AE58" s="100">
        <f>AA58</f>
        <v>2969.49</v>
      </c>
      <c r="AF58" s="100">
        <f t="shared" si="6"/>
        <v>100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96">
        <v>30.45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3"/>
        <v>51.724137931034484</v>
      </c>
      <c r="O59" s="100">
        <v>2869.51</v>
      </c>
      <c r="P59" s="100">
        <v>2869.51</v>
      </c>
      <c r="Q59" s="100">
        <f t="shared" si="17"/>
        <v>100</v>
      </c>
      <c r="R59" s="100">
        <f t="shared" si="12"/>
        <v>2869.51</v>
      </c>
      <c r="S59" s="100">
        <f t="shared" si="18"/>
        <v>100</v>
      </c>
      <c r="T59" s="100">
        <v>0</v>
      </c>
      <c r="U59" s="100">
        <f t="shared" si="19"/>
        <v>0</v>
      </c>
      <c r="V59" s="99">
        <v>0</v>
      </c>
      <c r="W59" s="99">
        <v>0</v>
      </c>
      <c r="X59" s="99">
        <v>0</v>
      </c>
      <c r="Y59" s="100">
        <f t="shared" si="2"/>
        <v>0</v>
      </c>
      <c r="Z59" s="81">
        <v>0</v>
      </c>
      <c r="AA59" s="100">
        <f t="shared" si="3"/>
        <v>0</v>
      </c>
      <c r="AB59" s="100">
        <f t="shared" si="4"/>
        <v>0</v>
      </c>
      <c r="AC59" s="100">
        <v>0</v>
      </c>
      <c r="AD59" s="100">
        <f t="shared" si="5"/>
        <v>0</v>
      </c>
      <c r="AE59" s="100">
        <v>0</v>
      </c>
      <c r="AF59" s="100">
        <f t="shared" si="6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96">
        <v>30.45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3"/>
        <v>91.525423728813564</v>
      </c>
      <c r="O60" s="100">
        <v>15158.790000000003</v>
      </c>
      <c r="P60" s="100">
        <v>15158.790000000003</v>
      </c>
      <c r="Q60" s="100">
        <f t="shared" si="17"/>
        <v>100</v>
      </c>
      <c r="R60" s="100">
        <f t="shared" si="12"/>
        <v>15158.790000000003</v>
      </c>
      <c r="S60" s="100">
        <f t="shared" si="18"/>
        <v>100</v>
      </c>
      <c r="T60" s="100">
        <v>0</v>
      </c>
      <c r="U60" s="100">
        <f t="shared" si="19"/>
        <v>0</v>
      </c>
      <c r="V60" s="99">
        <v>0</v>
      </c>
      <c r="W60" s="99">
        <v>0</v>
      </c>
      <c r="X60" s="99">
        <v>0</v>
      </c>
      <c r="Y60" s="100">
        <f t="shared" si="2"/>
        <v>0</v>
      </c>
      <c r="Z60" s="81">
        <v>0</v>
      </c>
      <c r="AA60" s="100">
        <f t="shared" si="3"/>
        <v>0</v>
      </c>
      <c r="AB60" s="100">
        <f t="shared" si="4"/>
        <v>0</v>
      </c>
      <c r="AC60" s="100">
        <v>0</v>
      </c>
      <c r="AD60" s="100">
        <f t="shared" si="5"/>
        <v>0</v>
      </c>
      <c r="AE60" s="100">
        <v>0</v>
      </c>
      <c r="AF60" s="100">
        <f t="shared" si="6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96">
        <v>30.45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3"/>
        <v>67.901234567901241</v>
      </c>
      <c r="O61" s="100">
        <v>71249.460000000036</v>
      </c>
      <c r="P61" s="100">
        <v>71249.460000000036</v>
      </c>
      <c r="Q61" s="100">
        <f t="shared" si="17"/>
        <v>100</v>
      </c>
      <c r="R61" s="100">
        <f t="shared" si="12"/>
        <v>71249.460000000036</v>
      </c>
      <c r="S61" s="100">
        <f t="shared" si="18"/>
        <v>100</v>
      </c>
      <c r="T61" s="100">
        <v>0</v>
      </c>
      <c r="U61" s="100">
        <f t="shared" si="19"/>
        <v>0</v>
      </c>
      <c r="V61" s="99">
        <v>26</v>
      </c>
      <c r="W61" s="99">
        <v>34</v>
      </c>
      <c r="X61" s="99">
        <v>17</v>
      </c>
      <c r="Y61" s="100">
        <f t="shared" si="2"/>
        <v>16.049382716049383</v>
      </c>
      <c r="Z61" s="81">
        <v>16750.75</v>
      </c>
      <c r="AA61" s="100">
        <f t="shared" si="3"/>
        <v>16750.75</v>
      </c>
      <c r="AB61" s="100">
        <f t="shared" si="4"/>
        <v>100</v>
      </c>
      <c r="AC61" s="100">
        <v>0</v>
      </c>
      <c r="AD61" s="100">
        <f t="shared" si="5"/>
        <v>0</v>
      </c>
      <c r="AE61" s="100">
        <f>AA61</f>
        <v>16750.75</v>
      </c>
      <c r="AF61" s="100">
        <f t="shared" si="6"/>
        <v>100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96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2"/>
        <v>0</v>
      </c>
      <c r="S62" s="100">
        <v>0</v>
      </c>
      <c r="T62" s="100">
        <v>0</v>
      </c>
      <c r="U62" s="100">
        <v>0</v>
      </c>
      <c r="V62" s="99">
        <v>0</v>
      </c>
      <c r="W62" s="99">
        <v>0</v>
      </c>
      <c r="X62" s="99">
        <v>0</v>
      </c>
      <c r="Y62" s="100">
        <f t="shared" si="2"/>
        <v>0</v>
      </c>
      <c r="Z62" s="81">
        <v>0</v>
      </c>
      <c r="AA62" s="100">
        <f t="shared" si="3"/>
        <v>0</v>
      </c>
      <c r="AB62" s="100">
        <f t="shared" si="4"/>
        <v>0</v>
      </c>
      <c r="AC62" s="100">
        <v>0</v>
      </c>
      <c r="AD62" s="100">
        <f t="shared" si="5"/>
        <v>0</v>
      </c>
      <c r="AE62" s="100">
        <v>0</v>
      </c>
      <c r="AF62" s="100">
        <f t="shared" si="6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96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20">K63/H63*100</f>
        <v>0</v>
      </c>
      <c r="O63" s="100">
        <v>0</v>
      </c>
      <c r="P63" s="100">
        <v>0</v>
      </c>
      <c r="Q63" s="100">
        <v>0</v>
      </c>
      <c r="R63" s="100">
        <f t="shared" si="12"/>
        <v>0</v>
      </c>
      <c r="S63" s="100">
        <v>0</v>
      </c>
      <c r="T63" s="100">
        <v>0</v>
      </c>
      <c r="U63" s="100">
        <v>0</v>
      </c>
      <c r="V63" s="99">
        <v>1</v>
      </c>
      <c r="W63" s="99">
        <v>1</v>
      </c>
      <c r="X63" s="99">
        <v>0</v>
      </c>
      <c r="Y63" s="100">
        <f t="shared" si="2"/>
        <v>3.5714285714285712</v>
      </c>
      <c r="Z63" s="81">
        <v>0</v>
      </c>
      <c r="AA63" s="100">
        <f t="shared" si="3"/>
        <v>0</v>
      </c>
      <c r="AB63" s="100">
        <f t="shared" si="4"/>
        <v>0</v>
      </c>
      <c r="AC63" s="100">
        <v>0</v>
      </c>
      <c r="AD63" s="100">
        <f t="shared" si="5"/>
        <v>0</v>
      </c>
      <c r="AE63" s="100">
        <f>AA63</f>
        <v>0</v>
      </c>
      <c r="AF63" s="100">
        <f t="shared" si="6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96">
        <v>30.45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20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2"/>
        <v>8254.4500000000007</v>
      </c>
      <c r="S64" s="100">
        <f>R64/P64*100</f>
        <v>100</v>
      </c>
      <c r="T64" s="100">
        <v>0</v>
      </c>
      <c r="U64" s="100">
        <f>T64/P64*100</f>
        <v>0</v>
      </c>
      <c r="V64" s="99">
        <v>0</v>
      </c>
      <c r="W64" s="99">
        <v>0</v>
      </c>
      <c r="X64" s="99">
        <v>0</v>
      </c>
      <c r="Y64" s="100">
        <f t="shared" si="2"/>
        <v>0</v>
      </c>
      <c r="Z64" s="81">
        <v>0</v>
      </c>
      <c r="AA64" s="100">
        <f t="shared" si="3"/>
        <v>0</v>
      </c>
      <c r="AB64" s="100">
        <f t="shared" si="4"/>
        <v>0</v>
      </c>
      <c r="AC64" s="100">
        <v>0</v>
      </c>
      <c r="AD64" s="100">
        <f t="shared" si="5"/>
        <v>0</v>
      </c>
      <c r="AE64" s="100">
        <v>0</v>
      </c>
      <c r="AF64" s="100">
        <f t="shared" si="6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96">
        <v>30.45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20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2"/>
        <v>16142.51</v>
      </c>
      <c r="S65" s="100">
        <f>R65/P65*100</f>
        <v>100</v>
      </c>
      <c r="T65" s="100">
        <v>0</v>
      </c>
      <c r="U65" s="100">
        <f>T65/P65*100</f>
        <v>0</v>
      </c>
      <c r="V65" s="99">
        <v>0</v>
      </c>
      <c r="W65" s="99">
        <v>0</v>
      </c>
      <c r="X65" s="99">
        <v>0</v>
      </c>
      <c r="Y65" s="100">
        <f t="shared" si="2"/>
        <v>0</v>
      </c>
      <c r="Z65" s="81">
        <v>0</v>
      </c>
      <c r="AA65" s="100">
        <f t="shared" si="3"/>
        <v>0</v>
      </c>
      <c r="AB65" s="100">
        <f t="shared" si="4"/>
        <v>0</v>
      </c>
      <c r="AC65" s="100">
        <v>0</v>
      </c>
      <c r="AD65" s="100">
        <f t="shared" si="5"/>
        <v>0</v>
      </c>
      <c r="AE65" s="100">
        <v>0</v>
      </c>
      <c r="AF65" s="100">
        <f t="shared" si="6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96">
        <v>30.45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20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2"/>
        <v>94844.19</v>
      </c>
      <c r="S66" s="100">
        <f>R66/P66*100</f>
        <v>100</v>
      </c>
      <c r="T66" s="100">
        <v>0</v>
      </c>
      <c r="U66" s="100">
        <f>T66/P66*100</f>
        <v>0</v>
      </c>
      <c r="V66" s="99">
        <v>0</v>
      </c>
      <c r="W66" s="99">
        <v>0</v>
      </c>
      <c r="X66" s="99">
        <v>0</v>
      </c>
      <c r="Y66" s="100">
        <f t="shared" si="2"/>
        <v>0</v>
      </c>
      <c r="Z66" s="81">
        <v>0</v>
      </c>
      <c r="AA66" s="100">
        <f t="shared" si="3"/>
        <v>0</v>
      </c>
      <c r="AB66" s="100">
        <f t="shared" si="4"/>
        <v>0</v>
      </c>
      <c r="AC66" s="100">
        <v>0</v>
      </c>
      <c r="AD66" s="100">
        <f t="shared" si="5"/>
        <v>0</v>
      </c>
      <c r="AE66" s="100">
        <v>0</v>
      </c>
      <c r="AF66" s="100">
        <f t="shared" si="6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96">
        <v>30.45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20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2"/>
        <v>1370.25</v>
      </c>
      <c r="S67" s="100">
        <f>R67/P67*100</f>
        <v>100</v>
      </c>
      <c r="T67" s="100">
        <v>0</v>
      </c>
      <c r="U67" s="100">
        <f>T67/P67*100</f>
        <v>0</v>
      </c>
      <c r="V67" s="99">
        <v>0</v>
      </c>
      <c r="W67" s="99">
        <v>0</v>
      </c>
      <c r="X67" s="99">
        <v>0</v>
      </c>
      <c r="Y67" s="100">
        <f t="shared" si="2"/>
        <v>0</v>
      </c>
      <c r="Z67" s="81">
        <v>0</v>
      </c>
      <c r="AA67" s="100">
        <f t="shared" si="3"/>
        <v>0</v>
      </c>
      <c r="AB67" s="100">
        <f t="shared" si="4"/>
        <v>0</v>
      </c>
      <c r="AC67" s="100">
        <v>0</v>
      </c>
      <c r="AD67" s="100">
        <f t="shared" si="5"/>
        <v>0</v>
      </c>
      <c r="AE67" s="100">
        <v>0</v>
      </c>
      <c r="AF67" s="100">
        <f t="shared" si="6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96">
        <v>30.45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20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2"/>
        <v>62158.37</v>
      </c>
      <c r="S68" s="100">
        <f>R68/P68*100</f>
        <v>100</v>
      </c>
      <c r="T68" s="100">
        <v>0</v>
      </c>
      <c r="U68" s="100">
        <f>T68/P68*100</f>
        <v>0</v>
      </c>
      <c r="V68" s="99">
        <v>8</v>
      </c>
      <c r="W68" s="99">
        <v>8</v>
      </c>
      <c r="X68" s="99">
        <v>1</v>
      </c>
      <c r="Y68" s="100">
        <f t="shared" si="2"/>
        <v>17.021276595744681</v>
      </c>
      <c r="Z68" s="81">
        <v>13220.77</v>
      </c>
      <c r="AA68" s="100">
        <f t="shared" si="3"/>
        <v>13220.77</v>
      </c>
      <c r="AB68" s="100">
        <f t="shared" si="4"/>
        <v>100</v>
      </c>
      <c r="AC68" s="100">
        <f>AA68</f>
        <v>13220.77</v>
      </c>
      <c r="AD68" s="100">
        <f t="shared" si="5"/>
        <v>100</v>
      </c>
      <c r="AE68" s="100">
        <f>AA68-AC68</f>
        <v>0</v>
      </c>
      <c r="AF68" s="100">
        <f t="shared" si="6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96">
        <v>30.45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20"/>
        <v>0</v>
      </c>
      <c r="O69" s="100">
        <v>0</v>
      </c>
      <c r="P69" s="100">
        <v>0</v>
      </c>
      <c r="Q69" s="100">
        <v>0</v>
      </c>
      <c r="R69" s="100">
        <f t="shared" si="12"/>
        <v>0</v>
      </c>
      <c r="S69" s="100">
        <v>0</v>
      </c>
      <c r="T69" s="100">
        <v>0</v>
      </c>
      <c r="U69" s="100">
        <v>0</v>
      </c>
      <c r="V69" s="99">
        <v>0</v>
      </c>
      <c r="W69" s="99">
        <v>0</v>
      </c>
      <c r="X69" s="99">
        <v>0</v>
      </c>
      <c r="Y69" s="100">
        <f t="shared" si="2"/>
        <v>0</v>
      </c>
      <c r="Z69" s="81">
        <v>0</v>
      </c>
      <c r="AA69" s="100">
        <f t="shared" si="3"/>
        <v>0</v>
      </c>
      <c r="AB69" s="100">
        <f t="shared" si="4"/>
        <v>0</v>
      </c>
      <c r="AC69" s="100">
        <v>0</v>
      </c>
      <c r="AD69" s="100">
        <f t="shared" si="5"/>
        <v>0</v>
      </c>
      <c r="AE69" s="100">
        <v>0</v>
      </c>
      <c r="AF69" s="100">
        <f t="shared" si="6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96">
        <v>30.45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20"/>
        <v>79.411764705882348</v>
      </c>
      <c r="O70" s="100">
        <v>27386.58</v>
      </c>
      <c r="P70" s="100">
        <v>27386.58</v>
      </c>
      <c r="Q70" s="100">
        <f t="shared" ref="Q70:Q75" si="21">P70/O70*100</f>
        <v>100</v>
      </c>
      <c r="R70" s="100">
        <f t="shared" si="12"/>
        <v>27386.58</v>
      </c>
      <c r="S70" s="100">
        <f t="shared" ref="S70:S75" si="22">R70/P70*100</f>
        <v>100</v>
      </c>
      <c r="T70" s="100">
        <v>0</v>
      </c>
      <c r="U70" s="100">
        <f t="shared" ref="U70:U75" si="23">T70/P70*100</f>
        <v>0</v>
      </c>
      <c r="V70" s="99">
        <v>9</v>
      </c>
      <c r="W70" s="99">
        <v>12</v>
      </c>
      <c r="X70" s="99">
        <v>2</v>
      </c>
      <c r="Y70" s="100">
        <f t="shared" si="2"/>
        <v>26.47058823529412</v>
      </c>
      <c r="Z70" s="81">
        <f>5258.4+4093.48</f>
        <v>9351.8799999999992</v>
      </c>
      <c r="AA70" s="100">
        <f t="shared" si="3"/>
        <v>9351.8799999999992</v>
      </c>
      <c r="AB70" s="100">
        <f t="shared" si="4"/>
        <v>100</v>
      </c>
      <c r="AC70" s="100">
        <f>AA70</f>
        <v>9351.8799999999992</v>
      </c>
      <c r="AD70" s="100">
        <f t="shared" si="5"/>
        <v>100</v>
      </c>
      <c r="AE70" s="100">
        <f>AA70-AC70</f>
        <v>0</v>
      </c>
      <c r="AF70" s="100">
        <f t="shared" si="6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96">
        <v>30.45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20"/>
        <v>61.904761904761905</v>
      </c>
      <c r="O71" s="100">
        <v>7195.07</v>
      </c>
      <c r="P71" s="100">
        <v>7195.07</v>
      </c>
      <c r="Q71" s="100">
        <f t="shared" si="21"/>
        <v>100</v>
      </c>
      <c r="R71" s="100">
        <f t="shared" si="12"/>
        <v>7195.07</v>
      </c>
      <c r="S71" s="100">
        <f t="shared" si="22"/>
        <v>100</v>
      </c>
      <c r="T71" s="100">
        <v>0</v>
      </c>
      <c r="U71" s="100">
        <f t="shared" si="23"/>
        <v>0</v>
      </c>
      <c r="V71" s="99">
        <v>6</v>
      </c>
      <c r="W71" s="99">
        <v>5</v>
      </c>
      <c r="X71" s="99">
        <v>1</v>
      </c>
      <c r="Y71" s="100">
        <f t="shared" ref="Y71:Y102" si="24">IF(H71=0,0,V71/H71)*100</f>
        <v>28.571428571428569</v>
      </c>
      <c r="Z71" s="81">
        <f>3099.47+988.81</f>
        <v>4088.2799999999997</v>
      </c>
      <c r="AA71" s="100">
        <f t="shared" ref="AA71:AA101" si="25">T71+Z71</f>
        <v>4088.2799999999997</v>
      </c>
      <c r="AB71" s="100">
        <f t="shared" ref="AB71:AB103" si="26">IF((Z71+T71)=0,0,AA71/(Z71+T71)*100)</f>
        <v>100</v>
      </c>
      <c r="AC71" s="100">
        <f>AA71</f>
        <v>4088.2799999999997</v>
      </c>
      <c r="AD71" s="100">
        <f t="shared" ref="AD71:AD103" si="27">IF(AA71=0,0,AC71/AA71)*100</f>
        <v>100</v>
      </c>
      <c r="AE71" s="100">
        <f>AA71-AC71</f>
        <v>0</v>
      </c>
      <c r="AF71" s="100">
        <f t="shared" ref="AF71:AF103" si="28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96">
        <v>30.45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20"/>
        <v>77.89473684210526</v>
      </c>
      <c r="O72" s="100">
        <v>52440.76</v>
      </c>
      <c r="P72" s="100">
        <v>52440.76</v>
      </c>
      <c r="Q72" s="100">
        <f t="shared" si="21"/>
        <v>100</v>
      </c>
      <c r="R72" s="100">
        <f t="shared" si="12"/>
        <v>52440.76</v>
      </c>
      <c r="S72" s="100">
        <f t="shared" si="22"/>
        <v>100</v>
      </c>
      <c r="T72" s="100">
        <v>0</v>
      </c>
      <c r="U72" s="100">
        <f t="shared" si="23"/>
        <v>0</v>
      </c>
      <c r="V72" s="99">
        <v>0</v>
      </c>
      <c r="W72" s="99">
        <v>0</v>
      </c>
      <c r="X72" s="99">
        <v>0</v>
      </c>
      <c r="Y72" s="100">
        <f t="shared" si="24"/>
        <v>0</v>
      </c>
      <c r="Z72" s="81">
        <v>0</v>
      </c>
      <c r="AA72" s="100">
        <f t="shared" si="25"/>
        <v>0</v>
      </c>
      <c r="AB72" s="100">
        <f t="shared" si="26"/>
        <v>0</v>
      </c>
      <c r="AC72" s="100">
        <v>0</v>
      </c>
      <c r="AD72" s="100">
        <f t="shared" si="27"/>
        <v>0</v>
      </c>
      <c r="AE72" s="100">
        <v>0</v>
      </c>
      <c r="AF72" s="100">
        <f t="shared" si="28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96">
        <v>30.45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20"/>
        <v>78.94736842105263</v>
      </c>
      <c r="O73" s="100">
        <v>26374.26</v>
      </c>
      <c r="P73" s="100">
        <v>26374.26</v>
      </c>
      <c r="Q73" s="100">
        <f t="shared" si="21"/>
        <v>100</v>
      </c>
      <c r="R73" s="100">
        <f t="shared" si="12"/>
        <v>26374.26</v>
      </c>
      <c r="S73" s="100">
        <f t="shared" si="22"/>
        <v>100</v>
      </c>
      <c r="T73" s="100">
        <v>0</v>
      </c>
      <c r="U73" s="100">
        <f t="shared" si="23"/>
        <v>0</v>
      </c>
      <c r="V73" s="99">
        <v>2</v>
      </c>
      <c r="W73" s="99">
        <v>2</v>
      </c>
      <c r="X73" s="99">
        <v>0</v>
      </c>
      <c r="Y73" s="100">
        <f t="shared" si="24"/>
        <v>5.2631578947368416</v>
      </c>
      <c r="Z73" s="81">
        <v>553.41</v>
      </c>
      <c r="AA73" s="100">
        <f t="shared" si="25"/>
        <v>553.41</v>
      </c>
      <c r="AB73" s="100">
        <f t="shared" si="26"/>
        <v>100</v>
      </c>
      <c r="AC73" s="100">
        <v>0</v>
      </c>
      <c r="AD73" s="100">
        <f t="shared" si="27"/>
        <v>0</v>
      </c>
      <c r="AE73" s="100">
        <f>AA73</f>
        <v>553.41</v>
      </c>
      <c r="AF73" s="100">
        <f t="shared" si="28"/>
        <v>100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96">
        <v>30.45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20"/>
        <v>96.875</v>
      </c>
      <c r="O74" s="100">
        <v>28592.3</v>
      </c>
      <c r="P74" s="100">
        <v>28592.3</v>
      </c>
      <c r="Q74" s="100">
        <f t="shared" si="21"/>
        <v>100</v>
      </c>
      <c r="R74" s="100">
        <f t="shared" si="12"/>
        <v>28592.3</v>
      </c>
      <c r="S74" s="100">
        <f t="shared" si="22"/>
        <v>100</v>
      </c>
      <c r="T74" s="100">
        <v>0</v>
      </c>
      <c r="U74" s="100">
        <f t="shared" si="23"/>
        <v>0</v>
      </c>
      <c r="V74" s="99">
        <v>0</v>
      </c>
      <c r="W74" s="99">
        <v>0</v>
      </c>
      <c r="X74" s="99">
        <v>0</v>
      </c>
      <c r="Y74" s="100">
        <f t="shared" si="24"/>
        <v>0</v>
      </c>
      <c r="Z74" s="81">
        <v>0</v>
      </c>
      <c r="AA74" s="100">
        <f t="shared" si="25"/>
        <v>0</v>
      </c>
      <c r="AB74" s="100">
        <f t="shared" si="26"/>
        <v>0</v>
      </c>
      <c r="AC74" s="100">
        <v>0</v>
      </c>
      <c r="AD74" s="100">
        <f t="shared" si="27"/>
        <v>0</v>
      </c>
      <c r="AE74" s="100">
        <v>0</v>
      </c>
      <c r="AF74" s="100">
        <f t="shared" si="28"/>
        <v>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96">
        <v>30.45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20"/>
        <v>66.666666666666657</v>
      </c>
      <c r="O75" s="100">
        <v>1981.3</v>
      </c>
      <c r="P75" s="100">
        <v>1981.3</v>
      </c>
      <c r="Q75" s="100">
        <f t="shared" si="21"/>
        <v>100</v>
      </c>
      <c r="R75" s="100">
        <f t="shared" si="12"/>
        <v>1981.3</v>
      </c>
      <c r="S75" s="100">
        <f t="shared" si="22"/>
        <v>100</v>
      </c>
      <c r="T75" s="100">
        <v>0</v>
      </c>
      <c r="U75" s="100">
        <f t="shared" si="23"/>
        <v>0</v>
      </c>
      <c r="V75" s="99">
        <v>0</v>
      </c>
      <c r="W75" s="99">
        <v>0</v>
      </c>
      <c r="X75" s="99">
        <v>0</v>
      </c>
      <c r="Y75" s="100">
        <f t="shared" si="24"/>
        <v>0</v>
      </c>
      <c r="Z75" s="81">
        <v>0</v>
      </c>
      <c r="AA75" s="100">
        <f t="shared" si="25"/>
        <v>0</v>
      </c>
      <c r="AB75" s="100">
        <f t="shared" si="26"/>
        <v>0</v>
      </c>
      <c r="AC75" s="100">
        <v>0</v>
      </c>
      <c r="AD75" s="100">
        <f t="shared" si="27"/>
        <v>0</v>
      </c>
      <c r="AE75" s="100">
        <v>0</v>
      </c>
      <c r="AF75" s="100">
        <f t="shared" si="28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96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20"/>
        <v>0</v>
      </c>
      <c r="O76" s="100">
        <v>0</v>
      </c>
      <c r="P76" s="100">
        <v>0</v>
      </c>
      <c r="Q76" s="100">
        <v>0</v>
      </c>
      <c r="R76" s="100">
        <f t="shared" si="12"/>
        <v>0</v>
      </c>
      <c r="S76" s="100">
        <v>0</v>
      </c>
      <c r="T76" s="100">
        <v>0</v>
      </c>
      <c r="U76" s="100">
        <v>0</v>
      </c>
      <c r="V76" s="99">
        <v>1</v>
      </c>
      <c r="W76" s="99">
        <v>1</v>
      </c>
      <c r="X76" s="99">
        <v>1</v>
      </c>
      <c r="Y76" s="100">
        <f t="shared" si="24"/>
        <v>33.333333333333329</v>
      </c>
      <c r="Z76" s="81">
        <v>91.35</v>
      </c>
      <c r="AA76" s="100">
        <f t="shared" si="25"/>
        <v>91.35</v>
      </c>
      <c r="AB76" s="100">
        <f t="shared" si="26"/>
        <v>100</v>
      </c>
      <c r="AC76" s="100">
        <v>0</v>
      </c>
      <c r="AD76" s="100">
        <f t="shared" si="27"/>
        <v>0</v>
      </c>
      <c r="AE76" s="100">
        <f>AA76</f>
        <v>91.35</v>
      </c>
      <c r="AF76" s="100">
        <f t="shared" si="28"/>
        <v>100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96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20"/>
        <v>0</v>
      </c>
      <c r="O77" s="100">
        <v>0</v>
      </c>
      <c r="P77" s="100">
        <v>0</v>
      </c>
      <c r="Q77" s="100">
        <v>0</v>
      </c>
      <c r="R77" s="100">
        <f t="shared" si="12"/>
        <v>0</v>
      </c>
      <c r="S77" s="100">
        <v>0</v>
      </c>
      <c r="T77" s="100">
        <v>0</v>
      </c>
      <c r="U77" s="100">
        <v>0</v>
      </c>
      <c r="V77" s="99">
        <v>0</v>
      </c>
      <c r="W77" s="99">
        <v>0</v>
      </c>
      <c r="X77" s="99">
        <v>0</v>
      </c>
      <c r="Y77" s="100">
        <f t="shared" si="24"/>
        <v>0</v>
      </c>
      <c r="Z77" s="81">
        <v>0</v>
      </c>
      <c r="AA77" s="100">
        <f t="shared" si="25"/>
        <v>0</v>
      </c>
      <c r="AB77" s="100">
        <f t="shared" si="26"/>
        <v>0</v>
      </c>
      <c r="AC77" s="100">
        <v>0</v>
      </c>
      <c r="AD77" s="100">
        <f t="shared" si="27"/>
        <v>0</v>
      </c>
      <c r="AE77" s="100">
        <v>0</v>
      </c>
      <c r="AF77" s="100">
        <f t="shared" si="28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96">
        <v>30.45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20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2"/>
        <v>3715.8299999999995</v>
      </c>
      <c r="S78" s="100">
        <f>R78/P78*100</f>
        <v>100</v>
      </c>
      <c r="T78" s="100">
        <v>0</v>
      </c>
      <c r="U78" s="100">
        <f>T78/P78*100</f>
        <v>0</v>
      </c>
      <c r="V78" s="99">
        <v>0</v>
      </c>
      <c r="W78" s="99">
        <v>0</v>
      </c>
      <c r="X78" s="99">
        <v>0</v>
      </c>
      <c r="Y78" s="100">
        <f t="shared" si="24"/>
        <v>0</v>
      </c>
      <c r="Z78" s="81">
        <v>0</v>
      </c>
      <c r="AA78" s="100">
        <f t="shared" si="25"/>
        <v>0</v>
      </c>
      <c r="AB78" s="100">
        <f t="shared" si="26"/>
        <v>0</v>
      </c>
      <c r="AC78" s="100">
        <v>0</v>
      </c>
      <c r="AD78" s="100">
        <f t="shared" si="27"/>
        <v>0</v>
      </c>
      <c r="AE78" s="100">
        <v>0</v>
      </c>
      <c r="AF78" s="100">
        <f t="shared" si="28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96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2"/>
        <v>0</v>
      </c>
      <c r="S79" s="100">
        <v>0</v>
      </c>
      <c r="T79" s="100">
        <v>0</v>
      </c>
      <c r="U79" s="100">
        <v>0</v>
      </c>
      <c r="V79" s="99">
        <v>0</v>
      </c>
      <c r="W79" s="99">
        <v>0</v>
      </c>
      <c r="X79" s="99">
        <v>0</v>
      </c>
      <c r="Y79" s="100">
        <f t="shared" si="24"/>
        <v>0</v>
      </c>
      <c r="Z79" s="81">
        <v>0</v>
      </c>
      <c r="AA79" s="100">
        <f t="shared" si="25"/>
        <v>0</v>
      </c>
      <c r="AB79" s="100">
        <f t="shared" si="26"/>
        <v>0</v>
      </c>
      <c r="AC79" s="100">
        <v>0</v>
      </c>
      <c r="AD79" s="100">
        <f t="shared" si="27"/>
        <v>0</v>
      </c>
      <c r="AE79" s="100">
        <v>0</v>
      </c>
      <c r="AF79" s="100">
        <f t="shared" si="28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96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9">K80/H80*100</f>
        <v>0</v>
      </c>
      <c r="O80" s="100">
        <v>0</v>
      </c>
      <c r="P80" s="100">
        <v>0</v>
      </c>
      <c r="Q80" s="100">
        <v>0</v>
      </c>
      <c r="R80" s="100">
        <f t="shared" si="12"/>
        <v>0</v>
      </c>
      <c r="S80" s="100">
        <v>0</v>
      </c>
      <c r="T80" s="100">
        <v>0</v>
      </c>
      <c r="U80" s="100">
        <v>0</v>
      </c>
      <c r="V80" s="99">
        <v>0</v>
      </c>
      <c r="W80" s="99">
        <v>0</v>
      </c>
      <c r="X80" s="99">
        <v>0</v>
      </c>
      <c r="Y80" s="100">
        <f t="shared" si="24"/>
        <v>0</v>
      </c>
      <c r="Z80" s="81">
        <v>0</v>
      </c>
      <c r="AA80" s="100">
        <f t="shared" si="25"/>
        <v>0</v>
      </c>
      <c r="AB80" s="100">
        <f t="shared" si="26"/>
        <v>0</v>
      </c>
      <c r="AC80" s="100">
        <v>0</v>
      </c>
      <c r="AD80" s="100">
        <f t="shared" si="27"/>
        <v>0</v>
      </c>
      <c r="AE80" s="100">
        <v>0</v>
      </c>
      <c r="AF80" s="100">
        <f t="shared" si="28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96">
        <v>30.45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9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2"/>
        <v>2194.65</v>
      </c>
      <c r="S81" s="100">
        <f>R81/P81*100</f>
        <v>100</v>
      </c>
      <c r="T81" s="100">
        <v>0</v>
      </c>
      <c r="U81" s="100">
        <f>T81/P81*100</f>
        <v>0</v>
      </c>
      <c r="V81" s="99">
        <v>7</v>
      </c>
      <c r="W81" s="99">
        <v>9</v>
      </c>
      <c r="X81" s="99">
        <v>3</v>
      </c>
      <c r="Y81" s="100">
        <f t="shared" si="24"/>
        <v>50</v>
      </c>
      <c r="Z81" s="81">
        <v>6523.34</v>
      </c>
      <c r="AA81" s="100">
        <f t="shared" si="25"/>
        <v>6523.34</v>
      </c>
      <c r="AB81" s="100">
        <f t="shared" si="26"/>
        <v>100</v>
      </c>
      <c r="AC81" s="100">
        <v>0</v>
      </c>
      <c r="AD81" s="100">
        <f t="shared" si="27"/>
        <v>0</v>
      </c>
      <c r="AE81" s="100">
        <f>AA81-AC81</f>
        <v>6523.34</v>
      </c>
      <c r="AF81" s="100">
        <f t="shared" si="28"/>
        <v>100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96">
        <v>30.45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9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2"/>
        <v>2991.8400000000006</v>
      </c>
      <c r="S82" s="100">
        <f>R82/P82*100</f>
        <v>100</v>
      </c>
      <c r="T82" s="100">
        <v>0</v>
      </c>
      <c r="U82" s="100">
        <f>T82/P82*100</f>
        <v>0</v>
      </c>
      <c r="V82" s="99">
        <v>0</v>
      </c>
      <c r="W82" s="99">
        <v>0</v>
      </c>
      <c r="X82" s="99">
        <v>0</v>
      </c>
      <c r="Y82" s="100">
        <f t="shared" si="24"/>
        <v>0</v>
      </c>
      <c r="Z82" s="81">
        <v>0</v>
      </c>
      <c r="AA82" s="100">
        <f t="shared" si="25"/>
        <v>0</v>
      </c>
      <c r="AB82" s="100">
        <f t="shared" si="26"/>
        <v>0</v>
      </c>
      <c r="AC82" s="100">
        <v>0</v>
      </c>
      <c r="AD82" s="100">
        <f t="shared" si="27"/>
        <v>0</v>
      </c>
      <c r="AE82" s="100">
        <v>0</v>
      </c>
      <c r="AF82" s="100">
        <f t="shared" si="28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96">
        <v>30.45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9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2"/>
        <v>2291.38</v>
      </c>
      <c r="S83" s="100">
        <f>R83/P83*100</f>
        <v>100</v>
      </c>
      <c r="T83" s="100">
        <v>0</v>
      </c>
      <c r="U83" s="100">
        <f>T83/P83*100</f>
        <v>0</v>
      </c>
      <c r="V83" s="99">
        <v>3</v>
      </c>
      <c r="W83" s="99">
        <v>3</v>
      </c>
      <c r="X83" s="99">
        <v>2</v>
      </c>
      <c r="Y83" s="100">
        <f t="shared" si="24"/>
        <v>25</v>
      </c>
      <c r="Z83" s="81">
        <v>1432.92</v>
      </c>
      <c r="AA83" s="100">
        <f t="shared" si="25"/>
        <v>1432.92</v>
      </c>
      <c r="AB83" s="100">
        <f t="shared" si="26"/>
        <v>100</v>
      </c>
      <c r="AC83" s="100">
        <v>0</v>
      </c>
      <c r="AD83" s="100">
        <f t="shared" si="27"/>
        <v>0</v>
      </c>
      <c r="AE83" s="100">
        <f>AA83</f>
        <v>1432.92</v>
      </c>
      <c r="AF83" s="100">
        <f t="shared" si="28"/>
        <v>100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96">
        <v>30.45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9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2"/>
        <v>48671.73</v>
      </c>
      <c r="S84" s="100">
        <f>R84/P84*100</f>
        <v>100</v>
      </c>
      <c r="T84" s="100">
        <v>0</v>
      </c>
      <c r="U84" s="100">
        <f>T84/P84*100</f>
        <v>0</v>
      </c>
      <c r="V84" s="99">
        <v>9</v>
      </c>
      <c r="W84" s="99">
        <v>10</v>
      </c>
      <c r="X84" s="99">
        <v>1</v>
      </c>
      <c r="Y84" s="100">
        <f t="shared" si="24"/>
        <v>13.432835820895523</v>
      </c>
      <c r="Z84" s="81">
        <v>23020.34</v>
      </c>
      <c r="AA84" s="100">
        <f t="shared" si="25"/>
        <v>23020.34</v>
      </c>
      <c r="AB84" s="100">
        <f t="shared" si="26"/>
        <v>100</v>
      </c>
      <c r="AC84" s="100">
        <f>AA84</f>
        <v>23020.34</v>
      </c>
      <c r="AD84" s="100">
        <f t="shared" si="27"/>
        <v>100</v>
      </c>
      <c r="AE84" s="100">
        <f>AA84-AC84</f>
        <v>0</v>
      </c>
      <c r="AF84" s="100">
        <f t="shared" si="28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96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9"/>
        <v>0</v>
      </c>
      <c r="O85" s="100">
        <v>0</v>
      </c>
      <c r="P85" s="100">
        <v>0</v>
      </c>
      <c r="Q85" s="100">
        <v>0</v>
      </c>
      <c r="R85" s="100">
        <f t="shared" si="12"/>
        <v>0</v>
      </c>
      <c r="S85" s="100">
        <v>0</v>
      </c>
      <c r="T85" s="100">
        <v>0</v>
      </c>
      <c r="U85" s="100">
        <v>0</v>
      </c>
      <c r="V85" s="99">
        <v>0</v>
      </c>
      <c r="W85" s="99">
        <v>0</v>
      </c>
      <c r="X85" s="99">
        <v>0</v>
      </c>
      <c r="Y85" s="100">
        <f t="shared" si="24"/>
        <v>0</v>
      </c>
      <c r="Z85" s="81">
        <v>0</v>
      </c>
      <c r="AA85" s="100">
        <f t="shared" si="25"/>
        <v>0</v>
      </c>
      <c r="AB85" s="100">
        <f t="shared" si="26"/>
        <v>0</v>
      </c>
      <c r="AC85" s="100">
        <v>0</v>
      </c>
      <c r="AD85" s="100">
        <f t="shared" si="27"/>
        <v>0</v>
      </c>
      <c r="AE85" s="100">
        <v>0</v>
      </c>
      <c r="AF85" s="100">
        <f t="shared" si="28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96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9"/>
        <v>0</v>
      </c>
      <c r="O86" s="100">
        <v>0</v>
      </c>
      <c r="P86" s="100">
        <v>0</v>
      </c>
      <c r="Q86" s="100">
        <v>0</v>
      </c>
      <c r="R86" s="100">
        <f t="shared" ref="R86:R102" si="30">P86</f>
        <v>0</v>
      </c>
      <c r="S86" s="100">
        <v>0</v>
      </c>
      <c r="T86" s="100">
        <v>0</v>
      </c>
      <c r="U86" s="100">
        <v>0</v>
      </c>
      <c r="V86" s="99">
        <v>0</v>
      </c>
      <c r="W86" s="99">
        <v>0</v>
      </c>
      <c r="X86" s="99">
        <v>0</v>
      </c>
      <c r="Y86" s="100">
        <f t="shared" si="24"/>
        <v>0</v>
      </c>
      <c r="Z86" s="81">
        <v>0</v>
      </c>
      <c r="AA86" s="100">
        <f t="shared" si="25"/>
        <v>0</v>
      </c>
      <c r="AB86" s="100">
        <f t="shared" si="26"/>
        <v>0</v>
      </c>
      <c r="AC86" s="100">
        <v>0</v>
      </c>
      <c r="AD86" s="100">
        <f t="shared" si="27"/>
        <v>0</v>
      </c>
      <c r="AE86" s="100">
        <v>0</v>
      </c>
      <c r="AF86" s="100">
        <f t="shared" si="28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96">
        <v>30.45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9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30"/>
        <v>27394.17</v>
      </c>
      <c r="S87" s="100">
        <f>R87/P87*100</f>
        <v>100</v>
      </c>
      <c r="T87" s="100">
        <v>0</v>
      </c>
      <c r="U87" s="100">
        <f>T87/P87*100</f>
        <v>0</v>
      </c>
      <c r="V87" s="99">
        <v>0</v>
      </c>
      <c r="W87" s="99">
        <v>0</v>
      </c>
      <c r="X87" s="99">
        <v>0</v>
      </c>
      <c r="Y87" s="100">
        <f t="shared" si="24"/>
        <v>0</v>
      </c>
      <c r="Z87" s="81">
        <v>0</v>
      </c>
      <c r="AA87" s="100">
        <f t="shared" si="25"/>
        <v>0</v>
      </c>
      <c r="AB87" s="100">
        <f t="shared" si="26"/>
        <v>0</v>
      </c>
      <c r="AC87" s="100">
        <v>0</v>
      </c>
      <c r="AD87" s="100">
        <f t="shared" si="27"/>
        <v>0</v>
      </c>
      <c r="AE87" s="100">
        <v>0</v>
      </c>
      <c r="AF87" s="100">
        <f t="shared" si="28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96">
        <v>30.45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9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30"/>
        <v>7948</v>
      </c>
      <c r="S88" s="100">
        <f>R88/P88*100</f>
        <v>100</v>
      </c>
      <c r="T88" s="100">
        <v>0</v>
      </c>
      <c r="U88" s="100">
        <f>T88/P88*100</f>
        <v>0</v>
      </c>
      <c r="V88" s="99">
        <v>0</v>
      </c>
      <c r="W88" s="99">
        <v>0</v>
      </c>
      <c r="X88" s="99">
        <v>0</v>
      </c>
      <c r="Y88" s="100">
        <f t="shared" si="24"/>
        <v>0</v>
      </c>
      <c r="Z88" s="81">
        <v>0</v>
      </c>
      <c r="AA88" s="100">
        <f t="shared" si="25"/>
        <v>0</v>
      </c>
      <c r="AB88" s="100">
        <f t="shared" si="26"/>
        <v>0</v>
      </c>
      <c r="AC88" s="100">
        <v>0</v>
      </c>
      <c r="AD88" s="100">
        <f t="shared" si="27"/>
        <v>0</v>
      </c>
      <c r="AE88" s="100">
        <v>0</v>
      </c>
      <c r="AF88" s="100">
        <f t="shared" si="28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96">
        <v>30.45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9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30"/>
        <v>25249.41</v>
      </c>
      <c r="S89" s="100">
        <f>R89/P89*100</f>
        <v>100</v>
      </c>
      <c r="T89" s="100">
        <v>0</v>
      </c>
      <c r="U89" s="100">
        <f>T89/P89*100</f>
        <v>0</v>
      </c>
      <c r="V89" s="99">
        <v>9</v>
      </c>
      <c r="W89" s="99">
        <v>9</v>
      </c>
      <c r="X89" s="99">
        <v>5</v>
      </c>
      <c r="Y89" s="100">
        <f t="shared" si="24"/>
        <v>18</v>
      </c>
      <c r="Z89" s="81">
        <v>4585.41</v>
      </c>
      <c r="AA89" s="100">
        <f t="shared" si="25"/>
        <v>4585.41</v>
      </c>
      <c r="AB89" s="100">
        <f t="shared" si="26"/>
        <v>100</v>
      </c>
      <c r="AC89" s="100">
        <f>AA89</f>
        <v>4585.41</v>
      </c>
      <c r="AD89" s="100">
        <f t="shared" si="27"/>
        <v>100</v>
      </c>
      <c r="AE89" s="100">
        <f>AA89-AC89</f>
        <v>0</v>
      </c>
      <c r="AF89" s="100">
        <f t="shared" si="28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96">
        <v>30.45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9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30"/>
        <v>16467.23</v>
      </c>
      <c r="S90" s="100">
        <f>R90/P90*100</f>
        <v>100</v>
      </c>
      <c r="T90" s="100">
        <v>0</v>
      </c>
      <c r="U90" s="100">
        <f>T90/P90*100</f>
        <v>0</v>
      </c>
      <c r="V90" s="99">
        <v>8</v>
      </c>
      <c r="W90" s="99">
        <v>8</v>
      </c>
      <c r="X90" s="99">
        <v>5</v>
      </c>
      <c r="Y90" s="100">
        <f t="shared" si="24"/>
        <v>33.333333333333329</v>
      </c>
      <c r="Z90" s="81">
        <v>4986.03</v>
      </c>
      <c r="AA90" s="100">
        <f t="shared" si="25"/>
        <v>4986.03</v>
      </c>
      <c r="AB90" s="100">
        <f t="shared" si="26"/>
        <v>100</v>
      </c>
      <c r="AC90" s="100">
        <f>AA90</f>
        <v>4986.03</v>
      </c>
      <c r="AD90" s="100">
        <f t="shared" si="27"/>
        <v>100</v>
      </c>
      <c r="AE90" s="100">
        <f>AA90-AC90</f>
        <v>0</v>
      </c>
      <c r="AF90" s="100">
        <f t="shared" si="28"/>
        <v>0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96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9"/>
        <v>0</v>
      </c>
      <c r="O91" s="100">
        <v>0</v>
      </c>
      <c r="P91" s="100">
        <v>0</v>
      </c>
      <c r="Q91" s="100">
        <v>0</v>
      </c>
      <c r="R91" s="100">
        <f t="shared" si="30"/>
        <v>0</v>
      </c>
      <c r="S91" s="100">
        <v>0</v>
      </c>
      <c r="T91" s="100">
        <v>0</v>
      </c>
      <c r="U91" s="100">
        <v>0</v>
      </c>
      <c r="V91" s="99">
        <v>0</v>
      </c>
      <c r="W91" s="99">
        <v>0</v>
      </c>
      <c r="X91" s="99">
        <v>0</v>
      </c>
      <c r="Y91" s="100">
        <f t="shared" si="24"/>
        <v>0</v>
      </c>
      <c r="Z91" s="81">
        <v>0</v>
      </c>
      <c r="AA91" s="100">
        <f t="shared" si="25"/>
        <v>0</v>
      </c>
      <c r="AB91" s="100">
        <f t="shared" si="26"/>
        <v>0</v>
      </c>
      <c r="AC91" s="100">
        <v>0</v>
      </c>
      <c r="AD91" s="100">
        <f t="shared" si="27"/>
        <v>0</v>
      </c>
      <c r="AE91" s="100">
        <v>0</v>
      </c>
      <c r="AF91" s="100">
        <f t="shared" si="28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96">
        <v>30.45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9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30"/>
        <v>9389.1600000000017</v>
      </c>
      <c r="S92" s="100">
        <f>R92/P92*100</f>
        <v>100</v>
      </c>
      <c r="T92" s="100">
        <v>0</v>
      </c>
      <c r="U92" s="100">
        <f>T92/P92*100</f>
        <v>0</v>
      </c>
      <c r="V92" s="99">
        <v>0</v>
      </c>
      <c r="W92" s="99">
        <v>0</v>
      </c>
      <c r="X92" s="99">
        <v>0</v>
      </c>
      <c r="Y92" s="100">
        <f t="shared" si="24"/>
        <v>0</v>
      </c>
      <c r="Z92" s="81">
        <v>0</v>
      </c>
      <c r="AA92" s="100">
        <f t="shared" si="25"/>
        <v>0</v>
      </c>
      <c r="AB92" s="100">
        <f t="shared" si="26"/>
        <v>0</v>
      </c>
      <c r="AC92" s="100">
        <v>0</v>
      </c>
      <c r="AD92" s="100">
        <f t="shared" si="27"/>
        <v>0</v>
      </c>
      <c r="AE92" s="100">
        <v>0</v>
      </c>
      <c r="AF92" s="100">
        <f t="shared" si="28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96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9"/>
        <v>0</v>
      </c>
      <c r="O93" s="100">
        <v>0</v>
      </c>
      <c r="P93" s="100">
        <v>0</v>
      </c>
      <c r="Q93" s="100">
        <v>0</v>
      </c>
      <c r="R93" s="100">
        <f t="shared" si="30"/>
        <v>0</v>
      </c>
      <c r="S93" s="100">
        <v>0</v>
      </c>
      <c r="T93" s="100">
        <v>0</v>
      </c>
      <c r="U93" s="100">
        <v>0</v>
      </c>
      <c r="V93" s="99">
        <v>0</v>
      </c>
      <c r="W93" s="99">
        <v>0</v>
      </c>
      <c r="X93" s="99">
        <v>0</v>
      </c>
      <c r="Y93" s="100">
        <f t="shared" si="24"/>
        <v>0</v>
      </c>
      <c r="Z93" s="81">
        <v>0</v>
      </c>
      <c r="AA93" s="100">
        <f t="shared" si="25"/>
        <v>0</v>
      </c>
      <c r="AB93" s="100">
        <f t="shared" si="26"/>
        <v>0</v>
      </c>
      <c r="AC93" s="100">
        <v>0</v>
      </c>
      <c r="AD93" s="100">
        <f t="shared" si="27"/>
        <v>0</v>
      </c>
      <c r="AE93" s="100">
        <v>0</v>
      </c>
      <c r="AF93" s="100">
        <f t="shared" si="28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96">
        <v>30.45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9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30"/>
        <v>12376.46</v>
      </c>
      <c r="S94" s="100">
        <f>R94/P94*100</f>
        <v>100</v>
      </c>
      <c r="T94" s="100">
        <v>0</v>
      </c>
      <c r="U94" s="100">
        <f>T94/P94*100</f>
        <v>0</v>
      </c>
      <c r="V94" s="99">
        <v>1</v>
      </c>
      <c r="W94" s="99">
        <v>2</v>
      </c>
      <c r="X94" s="99">
        <v>0</v>
      </c>
      <c r="Y94" s="100">
        <f t="shared" si="24"/>
        <v>5</v>
      </c>
      <c r="Z94" s="81">
        <v>1206.3699999999999</v>
      </c>
      <c r="AA94" s="100">
        <f t="shared" si="25"/>
        <v>1206.3699999999999</v>
      </c>
      <c r="AB94" s="100">
        <f t="shared" si="26"/>
        <v>100</v>
      </c>
      <c r="AC94" s="100">
        <v>0</v>
      </c>
      <c r="AD94" s="100">
        <f t="shared" si="27"/>
        <v>0</v>
      </c>
      <c r="AE94" s="100">
        <f>AA94</f>
        <v>1206.3699999999999</v>
      </c>
      <c r="AF94" s="100">
        <f t="shared" si="28"/>
        <v>100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96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9"/>
        <v>0</v>
      </c>
      <c r="O95" s="100">
        <v>0</v>
      </c>
      <c r="P95" s="100">
        <v>0</v>
      </c>
      <c r="Q95" s="100">
        <v>0</v>
      </c>
      <c r="R95" s="100">
        <f t="shared" si="30"/>
        <v>0</v>
      </c>
      <c r="S95" s="100">
        <v>0</v>
      </c>
      <c r="T95" s="100">
        <v>0</v>
      </c>
      <c r="U95" s="100">
        <v>0</v>
      </c>
      <c r="V95" s="99">
        <v>0</v>
      </c>
      <c r="W95" s="99">
        <v>0</v>
      </c>
      <c r="X95" s="99">
        <v>0</v>
      </c>
      <c r="Y95" s="100">
        <f t="shared" si="24"/>
        <v>0</v>
      </c>
      <c r="Z95" s="81">
        <v>0</v>
      </c>
      <c r="AA95" s="100">
        <f t="shared" si="25"/>
        <v>0</v>
      </c>
      <c r="AB95" s="100">
        <f t="shared" si="26"/>
        <v>0</v>
      </c>
      <c r="AC95" s="100">
        <v>0</v>
      </c>
      <c r="AD95" s="100">
        <f t="shared" si="27"/>
        <v>0</v>
      </c>
      <c r="AE95" s="100">
        <v>0</v>
      </c>
      <c r="AF95" s="100">
        <f t="shared" si="28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96">
        <v>30.45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9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30"/>
        <v>24507.16</v>
      </c>
      <c r="S96" s="100">
        <f>R96/P96*100</f>
        <v>100</v>
      </c>
      <c r="T96" s="100">
        <v>0</v>
      </c>
      <c r="U96" s="100">
        <f>T96/P96*100</f>
        <v>0</v>
      </c>
      <c r="V96" s="99">
        <v>0</v>
      </c>
      <c r="W96" s="99">
        <v>0</v>
      </c>
      <c r="X96" s="99">
        <v>0</v>
      </c>
      <c r="Y96" s="100">
        <f t="shared" si="24"/>
        <v>0</v>
      </c>
      <c r="Z96" s="81">
        <v>0</v>
      </c>
      <c r="AA96" s="100">
        <f t="shared" si="25"/>
        <v>0</v>
      </c>
      <c r="AB96" s="100">
        <f t="shared" si="26"/>
        <v>0</v>
      </c>
      <c r="AC96" s="100">
        <v>0</v>
      </c>
      <c r="AD96" s="100">
        <f t="shared" si="27"/>
        <v>0</v>
      </c>
      <c r="AE96" s="100">
        <v>0</v>
      </c>
      <c r="AF96" s="100">
        <f t="shared" si="28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96">
        <v>30.45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9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30"/>
        <v>5946.55</v>
      </c>
      <c r="S97" s="100">
        <f>R97/P97*100</f>
        <v>100</v>
      </c>
      <c r="T97" s="100">
        <v>0</v>
      </c>
      <c r="U97" s="100">
        <f>T97/P97*100</f>
        <v>0</v>
      </c>
      <c r="V97" s="99">
        <v>0</v>
      </c>
      <c r="W97" s="99">
        <v>0</v>
      </c>
      <c r="X97" s="99">
        <v>0</v>
      </c>
      <c r="Y97" s="100">
        <f t="shared" si="24"/>
        <v>0</v>
      </c>
      <c r="Z97" s="81">
        <v>0</v>
      </c>
      <c r="AA97" s="100">
        <f t="shared" si="25"/>
        <v>0</v>
      </c>
      <c r="AB97" s="100">
        <f t="shared" si="26"/>
        <v>0</v>
      </c>
      <c r="AC97" s="100">
        <v>0</v>
      </c>
      <c r="AD97" s="100">
        <f t="shared" si="27"/>
        <v>0</v>
      </c>
      <c r="AE97" s="100">
        <v>0</v>
      </c>
      <c r="AF97" s="100">
        <f t="shared" si="28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96">
        <v>30.45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9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30"/>
        <v>3487.89</v>
      </c>
      <c r="S98" s="100">
        <f>R98/P98*100</f>
        <v>100</v>
      </c>
      <c r="T98" s="100">
        <v>0</v>
      </c>
      <c r="U98" s="100">
        <f>T98/P98*100</f>
        <v>0</v>
      </c>
      <c r="V98" s="99">
        <v>0</v>
      </c>
      <c r="W98" s="99">
        <v>0</v>
      </c>
      <c r="X98" s="99">
        <v>0</v>
      </c>
      <c r="Y98" s="100">
        <f t="shared" si="24"/>
        <v>0</v>
      </c>
      <c r="Z98" s="81">
        <v>0</v>
      </c>
      <c r="AA98" s="100">
        <f t="shared" si="25"/>
        <v>0</v>
      </c>
      <c r="AB98" s="100">
        <f t="shared" si="26"/>
        <v>0</v>
      </c>
      <c r="AC98" s="100">
        <v>0</v>
      </c>
      <c r="AD98" s="100">
        <f t="shared" si="27"/>
        <v>0</v>
      </c>
      <c r="AE98" s="100">
        <v>0</v>
      </c>
      <c r="AF98" s="100">
        <f t="shared" si="28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96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9"/>
        <v>0</v>
      </c>
      <c r="O99" s="100">
        <v>0</v>
      </c>
      <c r="P99" s="100">
        <v>0</v>
      </c>
      <c r="Q99" s="100">
        <v>0</v>
      </c>
      <c r="R99" s="100">
        <f t="shared" si="30"/>
        <v>0</v>
      </c>
      <c r="S99" s="100">
        <v>0</v>
      </c>
      <c r="T99" s="100">
        <v>0</v>
      </c>
      <c r="U99" s="100">
        <v>0</v>
      </c>
      <c r="V99" s="99">
        <v>2</v>
      </c>
      <c r="W99" s="99">
        <v>2</v>
      </c>
      <c r="X99" s="99">
        <v>2</v>
      </c>
      <c r="Y99" s="100">
        <f t="shared" si="24"/>
        <v>66.666666666666657</v>
      </c>
      <c r="Z99" s="81">
        <v>1133.8399999999999</v>
      </c>
      <c r="AA99" s="100">
        <f t="shared" si="25"/>
        <v>1133.8399999999999</v>
      </c>
      <c r="AB99" s="100">
        <f t="shared" si="26"/>
        <v>100</v>
      </c>
      <c r="AC99" s="100">
        <v>0</v>
      </c>
      <c r="AD99" s="100">
        <f t="shared" si="27"/>
        <v>0</v>
      </c>
      <c r="AE99" s="100">
        <f>AA99</f>
        <v>1133.8399999999999</v>
      </c>
      <c r="AF99" s="100">
        <f t="shared" si="28"/>
        <v>100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96">
        <v>30.45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9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30"/>
        <v>18749.07</v>
      </c>
      <c r="S100" s="100">
        <f>R100/P100*100</f>
        <v>100</v>
      </c>
      <c r="T100" s="100">
        <v>0</v>
      </c>
      <c r="U100" s="100">
        <f>T100/P100*100</f>
        <v>0</v>
      </c>
      <c r="V100" s="99">
        <v>0</v>
      </c>
      <c r="W100" s="99">
        <v>0</v>
      </c>
      <c r="X100" s="99">
        <v>0</v>
      </c>
      <c r="Y100" s="100">
        <f t="shared" si="24"/>
        <v>0</v>
      </c>
      <c r="Z100" s="81">
        <v>0</v>
      </c>
      <c r="AA100" s="100">
        <f t="shared" si="25"/>
        <v>0</v>
      </c>
      <c r="AB100" s="100">
        <f t="shared" si="26"/>
        <v>0</v>
      </c>
      <c r="AC100" s="100">
        <v>0</v>
      </c>
      <c r="AD100" s="100">
        <f t="shared" si="27"/>
        <v>0</v>
      </c>
      <c r="AE100" s="100">
        <v>0</v>
      </c>
      <c r="AF100" s="100">
        <f t="shared" si="28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96">
        <v>30.45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9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30"/>
        <v>336.17</v>
      </c>
      <c r="S101" s="100">
        <f>R101/P101*100</f>
        <v>100</v>
      </c>
      <c r="T101" s="100">
        <v>0</v>
      </c>
      <c r="U101" s="100">
        <f>T101/P101*100</f>
        <v>0</v>
      </c>
      <c r="V101" s="99">
        <v>0</v>
      </c>
      <c r="W101" s="99">
        <v>0</v>
      </c>
      <c r="X101" s="99">
        <v>0</v>
      </c>
      <c r="Y101" s="100">
        <f t="shared" si="24"/>
        <v>0</v>
      </c>
      <c r="Z101" s="81">
        <v>0</v>
      </c>
      <c r="AA101" s="100">
        <f t="shared" si="25"/>
        <v>0</v>
      </c>
      <c r="AB101" s="100">
        <f t="shared" si="26"/>
        <v>0</v>
      </c>
      <c r="AC101" s="100">
        <v>0</v>
      </c>
      <c r="AD101" s="100">
        <f t="shared" si="27"/>
        <v>0</v>
      </c>
      <c r="AE101" s="100">
        <v>0</v>
      </c>
      <c r="AF101" s="100">
        <f t="shared" si="28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96">
        <v>30.45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9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30"/>
        <v>19670.13</v>
      </c>
      <c r="S102" s="100">
        <f>R102/P102*100</f>
        <v>100</v>
      </c>
      <c r="T102" s="100">
        <v>0</v>
      </c>
      <c r="U102" s="100">
        <f>T102/P102*100</f>
        <v>0</v>
      </c>
      <c r="V102" s="99">
        <v>0</v>
      </c>
      <c r="W102" s="99">
        <v>0</v>
      </c>
      <c r="X102" s="99">
        <v>0</v>
      </c>
      <c r="Y102" s="100">
        <f t="shared" si="24"/>
        <v>0</v>
      </c>
      <c r="Z102" s="81">
        <v>0</v>
      </c>
      <c r="AA102" s="100">
        <v>0</v>
      </c>
      <c r="AB102" s="100">
        <f t="shared" si="26"/>
        <v>0</v>
      </c>
      <c r="AC102" s="100">
        <v>0</v>
      </c>
      <c r="AD102" s="100">
        <f t="shared" si="27"/>
        <v>0</v>
      </c>
      <c r="AE102" s="100">
        <v>0</v>
      </c>
      <c r="AF102" s="100">
        <f t="shared" si="28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9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31">T103/P103*100</f>
        <v>0</v>
      </c>
      <c r="V103" s="89">
        <f t="shared" ref="V103:AE103" si="32">SUM(V7:V102)</f>
        <v>263</v>
      </c>
      <c r="W103" s="89">
        <f t="shared" si="32"/>
        <v>299</v>
      </c>
      <c r="X103" s="89">
        <f>SUM(X7:X102)</f>
        <v>100</v>
      </c>
      <c r="Y103" s="91">
        <f>X103/H103*100</f>
        <v>3.5001750087504377</v>
      </c>
      <c r="Z103" s="91">
        <f>SUM(Z7:Z102)</f>
        <v>264807.16000000003</v>
      </c>
      <c r="AA103" s="91">
        <f t="shared" si="32"/>
        <v>264807.16000000003</v>
      </c>
      <c r="AB103" s="90">
        <f t="shared" si="26"/>
        <v>100</v>
      </c>
      <c r="AC103" s="91">
        <f t="shared" si="32"/>
        <v>160570.12000000002</v>
      </c>
      <c r="AD103" s="90">
        <f t="shared" si="27"/>
        <v>60.636623269552082</v>
      </c>
      <c r="AE103" s="91">
        <f t="shared" si="32"/>
        <v>104237.04000000001</v>
      </c>
      <c r="AF103" s="90">
        <f t="shared" si="28"/>
        <v>39.363376730447918</v>
      </c>
      <c r="AG103" s="42"/>
      <c r="AH103" s="42"/>
      <c r="AI103" s="42"/>
      <c r="AJ103" s="42"/>
      <c r="AK103" s="42"/>
    </row>
    <row r="105" spans="1:37" x14ac:dyDescent="0.2">
      <c r="Z105" s="94"/>
    </row>
  </sheetData>
  <sheetProtection password="C41F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workbookViewId="0">
      <selection sqref="A1:AF1"/>
    </sheetView>
  </sheetViews>
  <sheetFormatPr defaultColWidth="9.7109375" defaultRowHeight="12.75" x14ac:dyDescent="0.2"/>
  <cols>
    <col min="1" max="1" width="6" style="9" customWidth="1"/>
    <col min="2" max="2" width="19.28515625" style="9" customWidth="1"/>
    <col min="3" max="3" width="23.42578125" style="9" customWidth="1"/>
    <col min="4" max="4" width="34.85546875" style="9" customWidth="1"/>
    <col min="5" max="5" width="24.5703125" style="18" customWidth="1"/>
    <col min="6" max="8" width="9.28515625" style="106" customWidth="1"/>
    <col min="9" max="10" width="9.28515625" style="93" customWidth="1"/>
    <col min="11" max="13" width="6.7109375" style="106" customWidth="1"/>
    <col min="14" max="14" width="9.140625" style="106" customWidth="1"/>
    <col min="15" max="15" width="11.7109375" style="107" customWidth="1"/>
    <col min="16" max="16" width="16.42578125" style="107" customWidth="1"/>
    <col min="17" max="17" width="9.28515625" style="107" customWidth="1"/>
    <col min="18" max="18" width="11.28515625" style="107" customWidth="1"/>
    <col min="19" max="19" width="10.42578125" style="107" customWidth="1"/>
    <col min="20" max="21" width="9.28515625" style="107" customWidth="1"/>
    <col min="22" max="25" width="9.28515625" style="106" customWidth="1"/>
    <col min="26" max="26" width="14.42578125" style="93" customWidth="1"/>
    <col min="27" max="27" width="11.42578125" style="106" customWidth="1"/>
    <col min="28" max="28" width="12" style="106" customWidth="1"/>
    <col min="29" max="29" width="11.140625" style="106" customWidth="1"/>
    <col min="30" max="30" width="11.85546875" style="106" customWidth="1"/>
    <col min="31" max="31" width="10.5703125" style="106" customWidth="1"/>
    <col min="32" max="32" width="11.5703125" style="106" customWidth="1"/>
    <col min="33" max="37" width="9.7109375" style="34"/>
    <col min="38" max="16384" width="9.7109375" style="9"/>
  </cols>
  <sheetData>
    <row r="1" spans="1:37" s="8" customFormat="1" ht="36.75" customHeight="1" x14ac:dyDescent="0.25">
      <c r="A1" s="155" t="s">
        <v>250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33"/>
      <c r="AH1" s="33"/>
      <c r="AI1" s="33"/>
      <c r="AJ1" s="33"/>
      <c r="AK1" s="33"/>
    </row>
    <row r="2" spans="1:37" s="33" customFormat="1" ht="15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28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33" customHeight="1" x14ac:dyDescent="0.25">
      <c r="A3" s="129"/>
      <c r="B3" s="129"/>
      <c r="C3" s="129"/>
      <c r="D3" s="129"/>
      <c r="E3" s="129"/>
      <c r="F3" s="129"/>
      <c r="G3" s="129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50.25" customHeight="1" x14ac:dyDescent="0.25">
      <c r="A4" s="129"/>
      <c r="B4" s="129"/>
      <c r="C4" s="129"/>
      <c r="D4" s="129"/>
      <c r="E4" s="129"/>
      <c r="F4" s="129"/>
      <c r="G4" s="129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(гр."&amp;V6&amp;"/гр."&amp;'[3]23.03.15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19.25" customHeight="1" x14ac:dyDescent="0.25">
      <c r="A5" s="130"/>
      <c r="B5" s="130"/>
      <c r="C5" s="130"/>
      <c r="D5" s="130"/>
      <c r="E5" s="130"/>
      <c r="F5" s="130"/>
      <c r="G5" s="130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.75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>C6+1</f>
        <v>4</v>
      </c>
      <c r="E6" s="6">
        <f t="shared" si="0"/>
        <v>5</v>
      </c>
      <c r="F6" s="6">
        <f t="shared" si="0"/>
        <v>6</v>
      </c>
      <c r="G6" s="6">
        <f t="shared" si="0"/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 t="shared" si="0"/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>
        <v>0</v>
      </c>
      <c r="G7" s="96">
        <v>0</v>
      </c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99">
        <v>0</v>
      </c>
      <c r="W7" s="99">
        <v>0</v>
      </c>
      <c r="X7" s="99">
        <v>0</v>
      </c>
      <c r="Y7" s="100">
        <f t="shared" ref="Y7:Y70" si="2">IF(H7=0,0,V7/H7)*100</f>
        <v>0</v>
      </c>
      <c r="Z7" s="81">
        <v>0</v>
      </c>
      <c r="AA7" s="100">
        <f t="shared" ref="AA7:AA10" si="3">T7+Z7</f>
        <v>0</v>
      </c>
      <c r="AB7" s="100">
        <f t="shared" ref="AB7:AB70" si="4">IF((Z7+T7)=0,0,AA7/(Z7+T7)*100)</f>
        <v>0</v>
      </c>
      <c r="AC7" s="100">
        <v>0</v>
      </c>
      <c r="AD7" s="100">
        <f t="shared" ref="AD7:AD70" si="5">IF(AA7=0,0,AC7/AA7)*100</f>
        <v>0</v>
      </c>
      <c r="AE7" s="100">
        <v>0</v>
      </c>
      <c r="AF7" s="100">
        <f t="shared" ref="AF7:AF70" si="6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96">
        <v>30.45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7">P8/O8*100</f>
        <v>100</v>
      </c>
      <c r="R8" s="100">
        <f t="shared" ref="R8:R20" si="8">P8</f>
        <v>8664.0299999999988</v>
      </c>
      <c r="S8" s="100">
        <f t="shared" ref="S8:S13" si="9">R8/P8*100</f>
        <v>100</v>
      </c>
      <c r="T8" s="100">
        <v>0</v>
      </c>
      <c r="U8" s="100">
        <f t="shared" ref="U8:U13" si="10">T8/P8*100</f>
        <v>0</v>
      </c>
      <c r="V8" s="99">
        <v>1</v>
      </c>
      <c r="W8" s="99">
        <v>1</v>
      </c>
      <c r="X8" s="99">
        <v>0</v>
      </c>
      <c r="Y8" s="100">
        <f t="shared" si="2"/>
        <v>5</v>
      </c>
      <c r="Z8" s="81">
        <v>365.4</v>
      </c>
      <c r="AA8" s="100">
        <f t="shared" si="3"/>
        <v>365.4</v>
      </c>
      <c r="AB8" s="100">
        <f t="shared" si="4"/>
        <v>100</v>
      </c>
      <c r="AC8" s="100">
        <f t="shared" ref="AC8:AC10" si="11">AA8-AE8</f>
        <v>365.4</v>
      </c>
      <c r="AD8" s="100">
        <f t="shared" si="5"/>
        <v>100</v>
      </c>
      <c r="AE8" s="100">
        <v>0</v>
      </c>
      <c r="AF8" s="100">
        <f t="shared" si="6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96">
        <v>30.45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7"/>
        <v>100</v>
      </c>
      <c r="R9" s="100">
        <f t="shared" si="8"/>
        <v>20412.350000000002</v>
      </c>
      <c r="S9" s="100">
        <f t="shared" si="9"/>
        <v>100</v>
      </c>
      <c r="T9" s="100">
        <v>0</v>
      </c>
      <c r="U9" s="100">
        <f t="shared" si="10"/>
        <v>0</v>
      </c>
      <c r="V9" s="99">
        <v>0</v>
      </c>
      <c r="W9" s="99">
        <v>0</v>
      </c>
      <c r="X9" s="99">
        <v>0</v>
      </c>
      <c r="Y9" s="100">
        <f t="shared" si="2"/>
        <v>0</v>
      </c>
      <c r="Z9" s="81">
        <v>0</v>
      </c>
      <c r="AA9" s="100">
        <f t="shared" si="3"/>
        <v>0</v>
      </c>
      <c r="AB9" s="100">
        <f t="shared" si="4"/>
        <v>0</v>
      </c>
      <c r="AC9" s="100">
        <f t="shared" si="11"/>
        <v>0</v>
      </c>
      <c r="AD9" s="100">
        <f t="shared" si="5"/>
        <v>0</v>
      </c>
      <c r="AE9" s="100">
        <v>0</v>
      </c>
      <c r="AF9" s="100">
        <f t="shared" si="6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96">
        <v>30.45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7"/>
        <v>100</v>
      </c>
      <c r="R10" s="100">
        <f t="shared" si="8"/>
        <v>58.36</v>
      </c>
      <c r="S10" s="100">
        <f t="shared" si="9"/>
        <v>100</v>
      </c>
      <c r="T10" s="100">
        <v>0</v>
      </c>
      <c r="U10" s="100">
        <f t="shared" si="10"/>
        <v>0</v>
      </c>
      <c r="V10" s="99">
        <v>0</v>
      </c>
      <c r="W10" s="99">
        <v>0</v>
      </c>
      <c r="X10" s="99">
        <v>0</v>
      </c>
      <c r="Y10" s="100">
        <f t="shared" si="2"/>
        <v>0</v>
      </c>
      <c r="Z10" s="81">
        <v>0</v>
      </c>
      <c r="AA10" s="100">
        <f t="shared" si="3"/>
        <v>0</v>
      </c>
      <c r="AB10" s="100">
        <f t="shared" si="4"/>
        <v>0</v>
      </c>
      <c r="AC10" s="100">
        <f t="shared" si="11"/>
        <v>0</v>
      </c>
      <c r="AD10" s="100">
        <f t="shared" si="5"/>
        <v>0</v>
      </c>
      <c r="AE10" s="100">
        <v>0</v>
      </c>
      <c r="AF10" s="100">
        <f t="shared" si="6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96">
        <v>30.45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 t="shared" si="1"/>
        <v>58.82352941176471</v>
      </c>
      <c r="O11" s="100">
        <v>7226.18</v>
      </c>
      <c r="P11" s="100">
        <v>7226.18</v>
      </c>
      <c r="Q11" s="100">
        <f t="shared" si="7"/>
        <v>100</v>
      </c>
      <c r="R11" s="100">
        <f t="shared" si="8"/>
        <v>7226.18</v>
      </c>
      <c r="S11" s="100">
        <f t="shared" si="9"/>
        <v>100</v>
      </c>
      <c r="T11" s="100">
        <v>0</v>
      </c>
      <c r="U11" s="100">
        <f t="shared" si="10"/>
        <v>0</v>
      </c>
      <c r="V11" s="99">
        <v>5</v>
      </c>
      <c r="W11" s="99">
        <v>5</v>
      </c>
      <c r="X11" s="99">
        <v>0</v>
      </c>
      <c r="Y11" s="100">
        <f t="shared" si="2"/>
        <v>29.411764705882355</v>
      </c>
      <c r="Z11" s="81">
        <f>868.69+5851.79</f>
        <v>6720.48</v>
      </c>
      <c r="AA11" s="100">
        <f>T11+Z11</f>
        <v>6720.48</v>
      </c>
      <c r="AB11" s="100">
        <f t="shared" si="4"/>
        <v>100</v>
      </c>
      <c r="AC11" s="100">
        <f>AA11-AE11</f>
        <v>5851.7899999999991</v>
      </c>
      <c r="AD11" s="100">
        <f t="shared" si="5"/>
        <v>87.073988762707415</v>
      </c>
      <c r="AE11" s="100">
        <v>868.69</v>
      </c>
      <c r="AF11" s="100">
        <f t="shared" si="6"/>
        <v>12.926011237292576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96">
        <v>30.45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7"/>
        <v>100</v>
      </c>
      <c r="R12" s="100">
        <f t="shared" si="8"/>
        <v>10060.76</v>
      </c>
      <c r="S12" s="100">
        <f t="shared" si="9"/>
        <v>100</v>
      </c>
      <c r="T12" s="100">
        <v>0</v>
      </c>
      <c r="U12" s="100">
        <f t="shared" si="10"/>
        <v>0</v>
      </c>
      <c r="V12" s="99">
        <v>3</v>
      </c>
      <c r="W12" s="99">
        <v>3</v>
      </c>
      <c r="X12" s="99">
        <v>0</v>
      </c>
      <c r="Y12" s="100">
        <f t="shared" si="2"/>
        <v>17.647058823529413</v>
      </c>
      <c r="Z12" s="81">
        <v>4537.1899999999996</v>
      </c>
      <c r="AA12" s="100">
        <f t="shared" ref="AA12:AA75" si="12">T12+Z12</f>
        <v>4537.1899999999996</v>
      </c>
      <c r="AB12" s="100">
        <f t="shared" si="4"/>
        <v>100</v>
      </c>
      <c r="AC12" s="100">
        <f t="shared" ref="AC12:AC75" si="13">AA12-AE12</f>
        <v>4537.1899999999996</v>
      </c>
      <c r="AD12" s="100">
        <f t="shared" si="5"/>
        <v>100</v>
      </c>
      <c r="AE12" s="100">
        <v>0</v>
      </c>
      <c r="AF12" s="100">
        <f t="shared" si="6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96">
        <v>30.45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7"/>
        <v>100</v>
      </c>
      <c r="R13" s="100">
        <f t="shared" si="8"/>
        <v>2679.6</v>
      </c>
      <c r="S13" s="100">
        <f t="shared" si="9"/>
        <v>100</v>
      </c>
      <c r="T13" s="100">
        <v>0</v>
      </c>
      <c r="U13" s="100">
        <f t="shared" si="10"/>
        <v>0</v>
      </c>
      <c r="V13" s="99">
        <v>0</v>
      </c>
      <c r="W13" s="99">
        <v>0</v>
      </c>
      <c r="X13" s="99">
        <v>0</v>
      </c>
      <c r="Y13" s="100">
        <f t="shared" si="2"/>
        <v>0</v>
      </c>
      <c r="Z13" s="81">
        <v>0</v>
      </c>
      <c r="AA13" s="100">
        <f t="shared" si="12"/>
        <v>0</v>
      </c>
      <c r="AB13" s="100">
        <f t="shared" si="4"/>
        <v>0</v>
      </c>
      <c r="AC13" s="100">
        <f t="shared" si="13"/>
        <v>0</v>
      </c>
      <c r="AD13" s="100">
        <f t="shared" si="5"/>
        <v>0</v>
      </c>
      <c r="AE13" s="100">
        <v>0</v>
      </c>
      <c r="AF13" s="100">
        <f t="shared" si="6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96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8"/>
        <v>0</v>
      </c>
      <c r="S14" s="100">
        <v>0</v>
      </c>
      <c r="T14" s="100">
        <v>0</v>
      </c>
      <c r="U14" s="100">
        <v>0</v>
      </c>
      <c r="V14" s="99">
        <v>0</v>
      </c>
      <c r="W14" s="99">
        <v>0</v>
      </c>
      <c r="X14" s="99">
        <v>0</v>
      </c>
      <c r="Y14" s="100">
        <f t="shared" si="2"/>
        <v>0</v>
      </c>
      <c r="Z14" s="81">
        <v>0</v>
      </c>
      <c r="AA14" s="100">
        <f t="shared" si="12"/>
        <v>0</v>
      </c>
      <c r="AB14" s="100">
        <f t="shared" si="4"/>
        <v>0</v>
      </c>
      <c r="AC14" s="100">
        <f t="shared" si="13"/>
        <v>0</v>
      </c>
      <c r="AD14" s="100">
        <f t="shared" si="5"/>
        <v>0</v>
      </c>
      <c r="AE14" s="100">
        <v>0</v>
      </c>
      <c r="AF14" s="100">
        <f t="shared" si="6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96">
        <v>30.45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4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8"/>
        <v>51732.32</v>
      </c>
      <c r="S15" s="100">
        <f>R15/P15*100</f>
        <v>100</v>
      </c>
      <c r="T15" s="100">
        <v>0</v>
      </c>
      <c r="U15" s="100">
        <f>T15/P15*100</f>
        <v>0</v>
      </c>
      <c r="V15" s="99">
        <v>11</v>
      </c>
      <c r="W15" s="99">
        <v>12</v>
      </c>
      <c r="X15" s="99">
        <v>3</v>
      </c>
      <c r="Y15" s="100">
        <f t="shared" si="2"/>
        <v>13.253012048192772</v>
      </c>
      <c r="Z15" s="81">
        <v>12197.45</v>
      </c>
      <c r="AA15" s="100">
        <f t="shared" si="12"/>
        <v>12197.45</v>
      </c>
      <c r="AB15" s="100">
        <f t="shared" si="4"/>
        <v>100</v>
      </c>
      <c r="AC15" s="100">
        <f t="shared" si="13"/>
        <v>11198.35</v>
      </c>
      <c r="AD15" s="100">
        <f t="shared" si="5"/>
        <v>91.808943672652887</v>
      </c>
      <c r="AE15" s="100">
        <v>999.1</v>
      </c>
      <c r="AF15" s="100">
        <f t="shared" si="6"/>
        <v>8.1910563273471091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96">
        <v>30.45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4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8"/>
        <v>12706.95</v>
      </c>
      <c r="S16" s="100">
        <f>R16/P16*100</f>
        <v>100</v>
      </c>
      <c r="T16" s="100">
        <v>0</v>
      </c>
      <c r="U16" s="100">
        <f>T16/P16*100</f>
        <v>0</v>
      </c>
      <c r="V16" s="99">
        <v>0</v>
      </c>
      <c r="W16" s="99">
        <v>0</v>
      </c>
      <c r="X16" s="99">
        <v>0</v>
      </c>
      <c r="Y16" s="100">
        <f t="shared" si="2"/>
        <v>0</v>
      </c>
      <c r="Z16" s="81">
        <v>0</v>
      </c>
      <c r="AA16" s="100">
        <f t="shared" si="12"/>
        <v>0</v>
      </c>
      <c r="AB16" s="100">
        <f t="shared" si="4"/>
        <v>0</v>
      </c>
      <c r="AC16" s="100">
        <f t="shared" si="13"/>
        <v>0</v>
      </c>
      <c r="AD16" s="100">
        <f t="shared" si="5"/>
        <v>0</v>
      </c>
      <c r="AE16" s="100">
        <v>0</v>
      </c>
      <c r="AF16" s="100">
        <f t="shared" si="6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96">
        <v>30.45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4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8"/>
        <v>32504.67</v>
      </c>
      <c r="S17" s="100">
        <f>R17/P17*100</f>
        <v>100</v>
      </c>
      <c r="T17" s="100">
        <v>0</v>
      </c>
      <c r="U17" s="100">
        <f>T17/P17*100</f>
        <v>0</v>
      </c>
      <c r="V17" s="99">
        <v>9</v>
      </c>
      <c r="W17" s="99">
        <v>11</v>
      </c>
      <c r="X17" s="99">
        <v>1</v>
      </c>
      <c r="Y17" s="100">
        <f t="shared" si="2"/>
        <v>18.367346938775512</v>
      </c>
      <c r="Z17" s="81">
        <f>3221.86+6908.78</f>
        <v>10130.64</v>
      </c>
      <c r="AA17" s="100">
        <f t="shared" si="12"/>
        <v>10130.64</v>
      </c>
      <c r="AB17" s="100">
        <f t="shared" si="4"/>
        <v>100</v>
      </c>
      <c r="AC17" s="100">
        <f t="shared" si="13"/>
        <v>6908.7799999999988</v>
      </c>
      <c r="AD17" s="100">
        <f t="shared" si="5"/>
        <v>68.196876011782066</v>
      </c>
      <c r="AE17" s="100">
        <v>3221.86</v>
      </c>
      <c r="AF17" s="100">
        <f t="shared" si="6"/>
        <v>31.803123988217923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96">
        <v>30.45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4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8"/>
        <v>15821.75</v>
      </c>
      <c r="S18" s="100">
        <f>R18/P18*100</f>
        <v>100</v>
      </c>
      <c r="T18" s="100">
        <v>0</v>
      </c>
      <c r="U18" s="100">
        <f>T18/P18*100</f>
        <v>0</v>
      </c>
      <c r="V18" s="99">
        <v>4</v>
      </c>
      <c r="W18" s="99">
        <v>4</v>
      </c>
      <c r="X18" s="99">
        <v>0</v>
      </c>
      <c r="Y18" s="100">
        <f t="shared" si="2"/>
        <v>15.384615384615385</v>
      </c>
      <c r="Z18" s="81">
        <v>3496.6</v>
      </c>
      <c r="AA18" s="100">
        <f t="shared" si="12"/>
        <v>3496.6</v>
      </c>
      <c r="AB18" s="100">
        <f t="shared" si="4"/>
        <v>100</v>
      </c>
      <c r="AC18" s="100">
        <f t="shared" si="13"/>
        <v>3496.6</v>
      </c>
      <c r="AD18" s="100">
        <f t="shared" si="5"/>
        <v>100</v>
      </c>
      <c r="AE18" s="100">
        <v>0</v>
      </c>
      <c r="AF18" s="100">
        <f t="shared" si="6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96">
        <v>30.45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4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8"/>
        <v>46398.919999999991</v>
      </c>
      <c r="S19" s="100">
        <f>R19/P19*100</f>
        <v>100</v>
      </c>
      <c r="T19" s="100">
        <v>0</v>
      </c>
      <c r="U19" s="100">
        <f>T19/P19*100</f>
        <v>0</v>
      </c>
      <c r="V19" s="99">
        <v>11</v>
      </c>
      <c r="W19" s="99">
        <v>13</v>
      </c>
      <c r="X19" s="99">
        <v>3</v>
      </c>
      <c r="Y19" s="100">
        <f t="shared" si="2"/>
        <v>18.96551724137931</v>
      </c>
      <c r="Z19" s="81">
        <f>7442.69+10238.2</f>
        <v>17680.89</v>
      </c>
      <c r="AA19" s="100">
        <f t="shared" si="12"/>
        <v>17680.89</v>
      </c>
      <c r="AB19" s="100">
        <f t="shared" si="4"/>
        <v>100</v>
      </c>
      <c r="AC19" s="100">
        <f t="shared" si="13"/>
        <v>10238.200000000001</v>
      </c>
      <c r="AD19" s="100">
        <f t="shared" si="5"/>
        <v>57.905456116745256</v>
      </c>
      <c r="AE19" s="100">
        <v>7442.69</v>
      </c>
      <c r="AF19" s="100">
        <f t="shared" si="6"/>
        <v>42.094543883254744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96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4"/>
        <v>0</v>
      </c>
      <c r="O20" s="100">
        <v>0</v>
      </c>
      <c r="P20" s="100">
        <v>0</v>
      </c>
      <c r="Q20" s="100">
        <v>0</v>
      </c>
      <c r="R20" s="100">
        <f t="shared" si="8"/>
        <v>0</v>
      </c>
      <c r="S20" s="100">
        <v>0</v>
      </c>
      <c r="T20" s="100">
        <v>0</v>
      </c>
      <c r="U20" s="100">
        <v>0</v>
      </c>
      <c r="V20" s="99">
        <v>0</v>
      </c>
      <c r="W20" s="99">
        <v>0</v>
      </c>
      <c r="X20" s="99">
        <v>0</v>
      </c>
      <c r="Y20" s="100">
        <f t="shared" si="2"/>
        <v>0</v>
      </c>
      <c r="Z20" s="81">
        <v>0</v>
      </c>
      <c r="AA20" s="100">
        <f t="shared" si="12"/>
        <v>0</v>
      </c>
      <c r="AB20" s="100">
        <f t="shared" si="4"/>
        <v>0</v>
      </c>
      <c r="AC20" s="100">
        <f t="shared" si="13"/>
        <v>0</v>
      </c>
      <c r="AD20" s="100">
        <f t="shared" si="5"/>
        <v>0</v>
      </c>
      <c r="AE20" s="100">
        <v>0</v>
      </c>
      <c r="AF20" s="100">
        <f t="shared" si="6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96">
        <v>30.45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4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>R21/P21*100</f>
        <v>100</v>
      </c>
      <c r="T21" s="100">
        <v>0</v>
      </c>
      <c r="U21" s="100">
        <f>T21/P21*100</f>
        <v>0</v>
      </c>
      <c r="V21" s="99">
        <v>0</v>
      </c>
      <c r="W21" s="99">
        <v>0</v>
      </c>
      <c r="X21" s="99">
        <v>0</v>
      </c>
      <c r="Y21" s="100">
        <f t="shared" si="2"/>
        <v>0</v>
      </c>
      <c r="Z21" s="81">
        <v>0</v>
      </c>
      <c r="AA21" s="100">
        <f t="shared" si="12"/>
        <v>0</v>
      </c>
      <c r="AB21" s="100">
        <f t="shared" si="4"/>
        <v>0</v>
      </c>
      <c r="AC21" s="100">
        <f t="shared" si="13"/>
        <v>0</v>
      </c>
      <c r="AD21" s="100">
        <f t="shared" si="5"/>
        <v>0</v>
      </c>
      <c r="AE21" s="100">
        <v>0</v>
      </c>
      <c r="AF21" s="100">
        <f t="shared" si="6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96">
        <v>30.45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4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5">P22</f>
        <v>19091.53</v>
      </c>
      <c r="S22" s="100">
        <f>R22/P22*100</f>
        <v>100</v>
      </c>
      <c r="T22" s="100">
        <v>0</v>
      </c>
      <c r="U22" s="100">
        <f>T22/P22*100</f>
        <v>0</v>
      </c>
      <c r="V22" s="99">
        <v>1</v>
      </c>
      <c r="W22" s="99">
        <v>2</v>
      </c>
      <c r="X22" s="99">
        <v>0</v>
      </c>
      <c r="Y22" s="100">
        <f t="shared" si="2"/>
        <v>2.4390243902439024</v>
      </c>
      <c r="Z22" s="81">
        <v>5580.14</v>
      </c>
      <c r="AA22" s="100">
        <f t="shared" si="12"/>
        <v>5580.14</v>
      </c>
      <c r="AB22" s="100">
        <f t="shared" si="4"/>
        <v>100</v>
      </c>
      <c r="AC22" s="100">
        <f t="shared" si="13"/>
        <v>0</v>
      </c>
      <c r="AD22" s="100">
        <f t="shared" si="5"/>
        <v>0</v>
      </c>
      <c r="AE22" s="100">
        <v>5580.14</v>
      </c>
      <c r="AF22" s="100">
        <f t="shared" si="6"/>
        <v>100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96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4"/>
        <v>0</v>
      </c>
      <c r="O23" s="100">
        <v>0</v>
      </c>
      <c r="P23" s="100">
        <v>0</v>
      </c>
      <c r="Q23" s="100">
        <v>0</v>
      </c>
      <c r="R23" s="100">
        <f t="shared" si="15"/>
        <v>0</v>
      </c>
      <c r="S23" s="100">
        <v>0</v>
      </c>
      <c r="T23" s="100">
        <v>0</v>
      </c>
      <c r="U23" s="100">
        <v>0</v>
      </c>
      <c r="V23" s="99">
        <v>0</v>
      </c>
      <c r="W23" s="99">
        <v>0</v>
      </c>
      <c r="X23" s="99">
        <v>0</v>
      </c>
      <c r="Y23" s="100">
        <f t="shared" si="2"/>
        <v>0</v>
      </c>
      <c r="Z23" s="81">
        <v>0</v>
      </c>
      <c r="AA23" s="100">
        <f t="shared" si="12"/>
        <v>0</v>
      </c>
      <c r="AB23" s="100">
        <f t="shared" si="4"/>
        <v>0</v>
      </c>
      <c r="AC23" s="100">
        <f t="shared" si="13"/>
        <v>0</v>
      </c>
      <c r="AD23" s="100">
        <f t="shared" si="5"/>
        <v>0</v>
      </c>
      <c r="AE23" s="100">
        <v>0</v>
      </c>
      <c r="AF23" s="100">
        <f t="shared" si="6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96">
        <v>30.45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4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5"/>
        <v>31605.72</v>
      </c>
      <c r="S24" s="100">
        <f>R24/P24*100</f>
        <v>100</v>
      </c>
      <c r="T24" s="100">
        <v>0</v>
      </c>
      <c r="U24" s="100">
        <f>T24/P24*100</f>
        <v>0</v>
      </c>
      <c r="V24" s="99">
        <v>31</v>
      </c>
      <c r="W24" s="99">
        <v>40</v>
      </c>
      <c r="X24" s="99">
        <v>21</v>
      </c>
      <c r="Y24" s="100">
        <f t="shared" si="2"/>
        <v>43.661971830985912</v>
      </c>
      <c r="Z24" s="81">
        <f>3521.99+24188.44</f>
        <v>27710.43</v>
      </c>
      <c r="AA24" s="100">
        <f t="shared" si="12"/>
        <v>27710.43</v>
      </c>
      <c r="AB24" s="100">
        <f t="shared" si="4"/>
        <v>100</v>
      </c>
      <c r="AC24" s="100">
        <f t="shared" si="13"/>
        <v>24188.440000000002</v>
      </c>
      <c r="AD24" s="100">
        <f t="shared" si="5"/>
        <v>87.290020400260843</v>
      </c>
      <c r="AE24" s="100">
        <v>3521.99</v>
      </c>
      <c r="AF24" s="100">
        <f t="shared" si="6"/>
        <v>12.709979599739157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96">
        <v>30.45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4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5"/>
        <v>43809.06</v>
      </c>
      <c r="S25" s="100">
        <f>R25/P25*100</f>
        <v>100</v>
      </c>
      <c r="T25" s="100">
        <v>0</v>
      </c>
      <c r="U25" s="100">
        <f>T25/P25*100</f>
        <v>0</v>
      </c>
      <c r="V25" s="99">
        <v>24</v>
      </c>
      <c r="W25" s="99">
        <v>25</v>
      </c>
      <c r="X25" s="99">
        <v>5</v>
      </c>
      <c r="Y25" s="100">
        <f t="shared" si="2"/>
        <v>11.650485436893204</v>
      </c>
      <c r="Z25" s="81">
        <f>12298.14+7850.3</f>
        <v>20148.439999999999</v>
      </c>
      <c r="AA25" s="100">
        <f t="shared" si="12"/>
        <v>20148.439999999999</v>
      </c>
      <c r="AB25" s="100">
        <f t="shared" si="4"/>
        <v>100</v>
      </c>
      <c r="AC25" s="100">
        <f t="shared" si="13"/>
        <v>7850.2999999999993</v>
      </c>
      <c r="AD25" s="100">
        <f t="shared" si="5"/>
        <v>38.962321648723176</v>
      </c>
      <c r="AE25" s="100">
        <v>12298.14</v>
      </c>
      <c r="AF25" s="100">
        <f t="shared" si="6"/>
        <v>61.037678351276824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96">
        <v>30.45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4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5"/>
        <v>13200.15</v>
      </c>
      <c r="S26" s="100">
        <f>R26/P26*100</f>
        <v>100</v>
      </c>
      <c r="T26" s="100">
        <v>0</v>
      </c>
      <c r="U26" s="100">
        <f>T26/P26*100</f>
        <v>0</v>
      </c>
      <c r="V26" s="99">
        <v>4</v>
      </c>
      <c r="W26" s="99">
        <v>4</v>
      </c>
      <c r="X26" s="99">
        <v>0</v>
      </c>
      <c r="Y26" s="100">
        <f t="shared" si="2"/>
        <v>16.666666666666664</v>
      </c>
      <c r="Z26" s="81">
        <v>3650.74</v>
      </c>
      <c r="AA26" s="100">
        <f t="shared" si="12"/>
        <v>3650.74</v>
      </c>
      <c r="AB26" s="100">
        <f t="shared" si="4"/>
        <v>100</v>
      </c>
      <c r="AC26" s="100">
        <f t="shared" si="13"/>
        <v>3650.74</v>
      </c>
      <c r="AD26" s="100">
        <f t="shared" si="5"/>
        <v>100</v>
      </c>
      <c r="AE26" s="100">
        <v>0</v>
      </c>
      <c r="AF26" s="100">
        <f t="shared" si="6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96">
        <v>30.45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4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5"/>
        <v>12723.78</v>
      </c>
      <c r="S27" s="100">
        <f>R27/P27*100</f>
        <v>100</v>
      </c>
      <c r="T27" s="100">
        <v>0</v>
      </c>
      <c r="U27" s="100">
        <f>T27/P27*100</f>
        <v>0</v>
      </c>
      <c r="V27" s="99">
        <v>4</v>
      </c>
      <c r="W27" s="99">
        <v>6</v>
      </c>
      <c r="X27" s="99">
        <v>1</v>
      </c>
      <c r="Y27" s="100">
        <f t="shared" si="2"/>
        <v>25</v>
      </c>
      <c r="Z27" s="81">
        <v>3466.92</v>
      </c>
      <c r="AA27" s="100">
        <f t="shared" si="12"/>
        <v>3466.92</v>
      </c>
      <c r="AB27" s="100">
        <f t="shared" si="4"/>
        <v>100</v>
      </c>
      <c r="AC27" s="100">
        <f t="shared" si="13"/>
        <v>3466.92</v>
      </c>
      <c r="AD27" s="100">
        <f t="shared" si="5"/>
        <v>100</v>
      </c>
      <c r="AE27" s="100">
        <v>0</v>
      </c>
      <c r="AF27" s="100">
        <f t="shared" si="6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96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4"/>
        <v>0</v>
      </c>
      <c r="O28" s="100">
        <v>0</v>
      </c>
      <c r="P28" s="100">
        <v>0</v>
      </c>
      <c r="Q28" s="100">
        <v>0</v>
      </c>
      <c r="R28" s="100">
        <f t="shared" si="15"/>
        <v>0</v>
      </c>
      <c r="S28" s="100">
        <v>0</v>
      </c>
      <c r="T28" s="100">
        <v>0</v>
      </c>
      <c r="U28" s="100">
        <v>0</v>
      </c>
      <c r="V28" s="99">
        <v>5</v>
      </c>
      <c r="W28" s="99">
        <v>6</v>
      </c>
      <c r="X28" s="99">
        <v>4</v>
      </c>
      <c r="Y28" s="100">
        <f t="shared" si="2"/>
        <v>55.555555555555557</v>
      </c>
      <c r="Z28" s="81">
        <v>3007.13</v>
      </c>
      <c r="AA28" s="100">
        <f t="shared" si="12"/>
        <v>3007.13</v>
      </c>
      <c r="AB28" s="100">
        <f t="shared" si="4"/>
        <v>100</v>
      </c>
      <c r="AC28" s="100">
        <f t="shared" si="13"/>
        <v>0</v>
      </c>
      <c r="AD28" s="100">
        <f t="shared" si="5"/>
        <v>0</v>
      </c>
      <c r="AE28" s="100">
        <v>3007.13</v>
      </c>
      <c r="AF28" s="100">
        <f t="shared" si="6"/>
        <v>100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96">
        <v>30.45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4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5"/>
        <v>5460.41</v>
      </c>
      <c r="S29" s="100">
        <f>R29/P29*100</f>
        <v>100</v>
      </c>
      <c r="T29" s="100">
        <v>0</v>
      </c>
      <c r="U29" s="100">
        <f>T29/P29*100</f>
        <v>0</v>
      </c>
      <c r="V29" s="99">
        <v>3</v>
      </c>
      <c r="W29" s="99">
        <v>4</v>
      </c>
      <c r="X29" s="99">
        <v>0</v>
      </c>
      <c r="Y29" s="100">
        <f t="shared" si="2"/>
        <v>37.5</v>
      </c>
      <c r="Z29" s="81">
        <v>1811.81</v>
      </c>
      <c r="AA29" s="100">
        <f t="shared" si="12"/>
        <v>1811.81</v>
      </c>
      <c r="AB29" s="100">
        <f t="shared" si="4"/>
        <v>100</v>
      </c>
      <c r="AC29" s="100">
        <f t="shared" si="13"/>
        <v>0</v>
      </c>
      <c r="AD29" s="100">
        <f t="shared" si="5"/>
        <v>0</v>
      </c>
      <c r="AE29" s="100">
        <v>1811.81</v>
      </c>
      <c r="AF29" s="100">
        <f t="shared" si="6"/>
        <v>100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96">
        <v>30.45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5"/>
        <v>0</v>
      </c>
      <c r="S30" s="100">
        <v>0</v>
      </c>
      <c r="T30" s="100">
        <v>0</v>
      </c>
      <c r="U30" s="100">
        <v>0</v>
      </c>
      <c r="V30" s="99">
        <v>0</v>
      </c>
      <c r="W30" s="99">
        <v>0</v>
      </c>
      <c r="X30" s="99">
        <v>0</v>
      </c>
      <c r="Y30" s="100">
        <f t="shared" si="2"/>
        <v>0</v>
      </c>
      <c r="Z30" s="81">
        <v>0</v>
      </c>
      <c r="AA30" s="100">
        <f t="shared" si="12"/>
        <v>0</v>
      </c>
      <c r="AB30" s="100">
        <f t="shared" si="4"/>
        <v>0</v>
      </c>
      <c r="AC30" s="100">
        <f t="shared" si="13"/>
        <v>0</v>
      </c>
      <c r="AD30" s="100">
        <f t="shared" si="5"/>
        <v>0</v>
      </c>
      <c r="AE30" s="100">
        <v>0</v>
      </c>
      <c r="AF30" s="100">
        <f t="shared" si="6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96">
        <v>30.45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6">K31/H31*100</f>
        <v>88.043478260869563</v>
      </c>
      <c r="O31" s="100">
        <v>84151.14</v>
      </c>
      <c r="P31" s="100">
        <v>84151.14</v>
      </c>
      <c r="Q31" s="100">
        <f t="shared" ref="Q31:Q38" si="17">P31/O31*100</f>
        <v>100</v>
      </c>
      <c r="R31" s="100">
        <f t="shared" si="15"/>
        <v>84151.14</v>
      </c>
      <c r="S31" s="100">
        <f t="shared" ref="S31:S38" si="18">R31/P31*100</f>
        <v>100</v>
      </c>
      <c r="T31" s="100">
        <v>0</v>
      </c>
      <c r="U31" s="100">
        <f t="shared" ref="U31:U38" si="19">T31/P31*100</f>
        <v>0</v>
      </c>
      <c r="V31" s="99">
        <v>15</v>
      </c>
      <c r="W31" s="99">
        <v>18</v>
      </c>
      <c r="X31" s="99">
        <v>3</v>
      </c>
      <c r="Y31" s="100">
        <f t="shared" si="2"/>
        <v>16.304347826086957</v>
      </c>
      <c r="Z31" s="81">
        <f>303.74+19229.7</f>
        <v>19533.440000000002</v>
      </c>
      <c r="AA31" s="100">
        <f t="shared" si="12"/>
        <v>19533.440000000002</v>
      </c>
      <c r="AB31" s="100">
        <f t="shared" si="4"/>
        <v>100</v>
      </c>
      <c r="AC31" s="100">
        <f t="shared" si="13"/>
        <v>19229.7</v>
      </c>
      <c r="AD31" s="100">
        <f t="shared" si="5"/>
        <v>98.445025556174429</v>
      </c>
      <c r="AE31" s="100">
        <v>303.74</v>
      </c>
      <c r="AF31" s="100">
        <f t="shared" si="6"/>
        <v>1.5549744438255626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96">
        <v>30.45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6"/>
        <v>45</v>
      </c>
      <c r="O32" s="100">
        <v>3061.7499999999995</v>
      </c>
      <c r="P32" s="100">
        <v>3061.7499999999995</v>
      </c>
      <c r="Q32" s="100">
        <f t="shared" si="17"/>
        <v>100</v>
      </c>
      <c r="R32" s="100">
        <f t="shared" si="15"/>
        <v>3061.7499999999995</v>
      </c>
      <c r="S32" s="100">
        <f t="shared" si="18"/>
        <v>100</v>
      </c>
      <c r="T32" s="100">
        <v>0</v>
      </c>
      <c r="U32" s="100">
        <f t="shared" si="19"/>
        <v>0</v>
      </c>
      <c r="V32" s="99">
        <v>0</v>
      </c>
      <c r="W32" s="99">
        <v>0</v>
      </c>
      <c r="X32" s="99">
        <v>0</v>
      </c>
      <c r="Y32" s="100">
        <f t="shared" si="2"/>
        <v>0</v>
      </c>
      <c r="Z32" s="81">
        <v>0</v>
      </c>
      <c r="AA32" s="100">
        <f t="shared" si="12"/>
        <v>0</v>
      </c>
      <c r="AB32" s="100">
        <f t="shared" si="4"/>
        <v>0</v>
      </c>
      <c r="AC32" s="100">
        <f t="shared" si="13"/>
        <v>0</v>
      </c>
      <c r="AD32" s="100">
        <f t="shared" si="5"/>
        <v>0</v>
      </c>
      <c r="AE32" s="100">
        <v>0</v>
      </c>
      <c r="AF32" s="100">
        <f t="shared" si="6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96">
        <v>30.45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6"/>
        <v>50</v>
      </c>
      <c r="O33" s="100">
        <v>215.69</v>
      </c>
      <c r="P33" s="100">
        <v>215.69</v>
      </c>
      <c r="Q33" s="100">
        <f t="shared" si="17"/>
        <v>100</v>
      </c>
      <c r="R33" s="100">
        <f t="shared" si="15"/>
        <v>215.69</v>
      </c>
      <c r="S33" s="100">
        <f t="shared" si="18"/>
        <v>100</v>
      </c>
      <c r="T33" s="100">
        <v>0</v>
      </c>
      <c r="U33" s="100">
        <f t="shared" si="19"/>
        <v>0</v>
      </c>
      <c r="V33" s="99">
        <v>0</v>
      </c>
      <c r="W33" s="99">
        <v>0</v>
      </c>
      <c r="X33" s="99">
        <v>0</v>
      </c>
      <c r="Y33" s="100">
        <f t="shared" si="2"/>
        <v>0</v>
      </c>
      <c r="Z33" s="81">
        <v>0</v>
      </c>
      <c r="AA33" s="100">
        <f t="shared" si="12"/>
        <v>0</v>
      </c>
      <c r="AB33" s="100">
        <f t="shared" si="4"/>
        <v>0</v>
      </c>
      <c r="AC33" s="100">
        <f t="shared" si="13"/>
        <v>0</v>
      </c>
      <c r="AD33" s="100">
        <f t="shared" si="5"/>
        <v>0</v>
      </c>
      <c r="AE33" s="100">
        <v>0</v>
      </c>
      <c r="AF33" s="100">
        <f t="shared" si="6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96">
        <v>30.45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6"/>
        <v>80.769230769230774</v>
      </c>
      <c r="O34" s="100">
        <v>17458.7</v>
      </c>
      <c r="P34" s="100">
        <v>17458.7</v>
      </c>
      <c r="Q34" s="100">
        <f t="shared" si="17"/>
        <v>100</v>
      </c>
      <c r="R34" s="100">
        <f t="shared" si="15"/>
        <v>17458.7</v>
      </c>
      <c r="S34" s="100">
        <f t="shared" si="18"/>
        <v>100</v>
      </c>
      <c r="T34" s="100">
        <v>0</v>
      </c>
      <c r="U34" s="100">
        <f t="shared" si="19"/>
        <v>0</v>
      </c>
      <c r="V34" s="99">
        <v>0</v>
      </c>
      <c r="W34" s="99">
        <v>0</v>
      </c>
      <c r="X34" s="99">
        <v>0</v>
      </c>
      <c r="Y34" s="100">
        <f t="shared" si="2"/>
        <v>0</v>
      </c>
      <c r="Z34" s="81">
        <v>0</v>
      </c>
      <c r="AA34" s="100">
        <f t="shared" si="12"/>
        <v>0</v>
      </c>
      <c r="AB34" s="100">
        <f t="shared" si="4"/>
        <v>0</v>
      </c>
      <c r="AC34" s="100">
        <f t="shared" si="13"/>
        <v>0</v>
      </c>
      <c r="AD34" s="100">
        <f t="shared" si="5"/>
        <v>0</v>
      </c>
      <c r="AE34" s="100">
        <v>0</v>
      </c>
      <c r="AF34" s="100">
        <f t="shared" si="6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96">
        <v>30.45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6"/>
        <v>75.862068965517238</v>
      </c>
      <c r="O35" s="100">
        <v>31182.29</v>
      </c>
      <c r="P35" s="100">
        <v>31182.29</v>
      </c>
      <c r="Q35" s="100">
        <f t="shared" si="17"/>
        <v>100</v>
      </c>
      <c r="R35" s="100">
        <f t="shared" si="15"/>
        <v>31182.29</v>
      </c>
      <c r="S35" s="100">
        <f t="shared" si="18"/>
        <v>100</v>
      </c>
      <c r="T35" s="100">
        <v>0</v>
      </c>
      <c r="U35" s="100">
        <f t="shared" si="19"/>
        <v>0</v>
      </c>
      <c r="V35" s="99">
        <v>14</v>
      </c>
      <c r="W35" s="99">
        <v>14</v>
      </c>
      <c r="X35" s="99">
        <v>2</v>
      </c>
      <c r="Y35" s="100">
        <f t="shared" si="2"/>
        <v>24.137931034482758</v>
      </c>
      <c r="Z35" s="81">
        <f>1830.29+8011.47</f>
        <v>9841.76</v>
      </c>
      <c r="AA35" s="100">
        <f t="shared" si="12"/>
        <v>9841.76</v>
      </c>
      <c r="AB35" s="100">
        <f t="shared" si="4"/>
        <v>100</v>
      </c>
      <c r="AC35" s="100">
        <f t="shared" si="13"/>
        <v>8011.47</v>
      </c>
      <c r="AD35" s="100">
        <f t="shared" si="5"/>
        <v>81.402818195119579</v>
      </c>
      <c r="AE35" s="100">
        <v>1830.29</v>
      </c>
      <c r="AF35" s="100">
        <f t="shared" si="6"/>
        <v>18.597181804880428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96">
        <v>30.45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6"/>
        <v>63.636363636363633</v>
      </c>
      <c r="O36" s="100">
        <v>837.48</v>
      </c>
      <c r="P36" s="100">
        <v>837.48</v>
      </c>
      <c r="Q36" s="100">
        <f t="shared" si="17"/>
        <v>100</v>
      </c>
      <c r="R36" s="100">
        <f t="shared" si="15"/>
        <v>837.48</v>
      </c>
      <c r="S36" s="100">
        <f t="shared" si="18"/>
        <v>100</v>
      </c>
      <c r="T36" s="100">
        <v>0</v>
      </c>
      <c r="U36" s="100">
        <f t="shared" si="19"/>
        <v>0</v>
      </c>
      <c r="V36" s="99">
        <v>0</v>
      </c>
      <c r="W36" s="99">
        <v>0</v>
      </c>
      <c r="X36" s="99">
        <v>0</v>
      </c>
      <c r="Y36" s="100">
        <f t="shared" si="2"/>
        <v>0</v>
      </c>
      <c r="Z36" s="81">
        <v>0</v>
      </c>
      <c r="AA36" s="100">
        <f t="shared" si="12"/>
        <v>0</v>
      </c>
      <c r="AB36" s="100">
        <f t="shared" si="4"/>
        <v>0</v>
      </c>
      <c r="AC36" s="100">
        <f t="shared" si="13"/>
        <v>0</v>
      </c>
      <c r="AD36" s="100">
        <f t="shared" si="5"/>
        <v>0</v>
      </c>
      <c r="AE36" s="100">
        <v>0</v>
      </c>
      <c r="AF36" s="100">
        <f t="shared" si="6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96">
        <v>30.45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6"/>
        <v>93.333333333333329</v>
      </c>
      <c r="O37" s="100">
        <v>8820.61</v>
      </c>
      <c r="P37" s="100">
        <v>8820.61</v>
      </c>
      <c r="Q37" s="100">
        <f t="shared" si="17"/>
        <v>100</v>
      </c>
      <c r="R37" s="100">
        <f t="shared" si="15"/>
        <v>8820.61</v>
      </c>
      <c r="S37" s="100">
        <f t="shared" si="18"/>
        <v>100</v>
      </c>
      <c r="T37" s="100">
        <v>0</v>
      </c>
      <c r="U37" s="100">
        <f t="shared" si="19"/>
        <v>0</v>
      </c>
      <c r="V37" s="99">
        <v>0</v>
      </c>
      <c r="W37" s="99">
        <v>0</v>
      </c>
      <c r="X37" s="99">
        <v>0</v>
      </c>
      <c r="Y37" s="100">
        <f t="shared" si="2"/>
        <v>0</v>
      </c>
      <c r="Z37" s="81">
        <v>0</v>
      </c>
      <c r="AA37" s="100">
        <f t="shared" si="12"/>
        <v>0</v>
      </c>
      <c r="AB37" s="100">
        <f t="shared" si="4"/>
        <v>0</v>
      </c>
      <c r="AC37" s="100">
        <f t="shared" si="13"/>
        <v>0</v>
      </c>
      <c r="AD37" s="100">
        <f t="shared" si="5"/>
        <v>0</v>
      </c>
      <c r="AE37" s="100">
        <v>0</v>
      </c>
      <c r="AF37" s="100">
        <f t="shared" si="6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96">
        <v>30.45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6"/>
        <v>44.827586206896555</v>
      </c>
      <c r="O38" s="100">
        <v>17539.870000000003</v>
      </c>
      <c r="P38" s="100">
        <v>17539.870000000003</v>
      </c>
      <c r="Q38" s="100">
        <f t="shared" si="17"/>
        <v>100</v>
      </c>
      <c r="R38" s="100">
        <f t="shared" si="15"/>
        <v>17539.870000000003</v>
      </c>
      <c r="S38" s="100">
        <f t="shared" si="18"/>
        <v>100</v>
      </c>
      <c r="T38" s="100">
        <v>0</v>
      </c>
      <c r="U38" s="100">
        <f t="shared" si="19"/>
        <v>0</v>
      </c>
      <c r="V38" s="99">
        <v>0</v>
      </c>
      <c r="W38" s="99">
        <v>0</v>
      </c>
      <c r="X38" s="99">
        <v>0</v>
      </c>
      <c r="Y38" s="100">
        <f t="shared" si="2"/>
        <v>0</v>
      </c>
      <c r="Z38" s="81">
        <v>0</v>
      </c>
      <c r="AA38" s="100">
        <f t="shared" si="12"/>
        <v>0</v>
      </c>
      <c r="AB38" s="100">
        <f t="shared" si="4"/>
        <v>0</v>
      </c>
      <c r="AC38" s="100">
        <f t="shared" si="13"/>
        <v>0</v>
      </c>
      <c r="AD38" s="100">
        <f t="shared" si="5"/>
        <v>0</v>
      </c>
      <c r="AE38" s="100">
        <v>0</v>
      </c>
      <c r="AF38" s="100">
        <f t="shared" si="6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96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6"/>
        <v>0</v>
      </c>
      <c r="O39" s="100">
        <v>0</v>
      </c>
      <c r="P39" s="100">
        <v>0</v>
      </c>
      <c r="Q39" s="100">
        <v>0</v>
      </c>
      <c r="R39" s="100">
        <f t="shared" si="15"/>
        <v>0</v>
      </c>
      <c r="S39" s="100">
        <v>0</v>
      </c>
      <c r="T39" s="100">
        <v>0</v>
      </c>
      <c r="U39" s="100">
        <v>0</v>
      </c>
      <c r="V39" s="99">
        <v>0</v>
      </c>
      <c r="W39" s="99">
        <v>0</v>
      </c>
      <c r="X39" s="99">
        <v>0</v>
      </c>
      <c r="Y39" s="100">
        <f t="shared" si="2"/>
        <v>0</v>
      </c>
      <c r="Z39" s="81">
        <v>0</v>
      </c>
      <c r="AA39" s="100">
        <f t="shared" si="12"/>
        <v>0</v>
      </c>
      <c r="AB39" s="100">
        <f t="shared" si="4"/>
        <v>0</v>
      </c>
      <c r="AC39" s="100">
        <f t="shared" si="13"/>
        <v>0</v>
      </c>
      <c r="AD39" s="100">
        <f t="shared" si="5"/>
        <v>0</v>
      </c>
      <c r="AE39" s="100">
        <v>0</v>
      </c>
      <c r="AF39" s="100">
        <f t="shared" si="6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96">
        <v>30.45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6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5"/>
        <v>81.2</v>
      </c>
      <c r="S40" s="100">
        <f>R40/P40*100</f>
        <v>100</v>
      </c>
      <c r="T40" s="100">
        <v>0</v>
      </c>
      <c r="U40" s="100">
        <f>T40/P40*100</f>
        <v>0</v>
      </c>
      <c r="V40" s="99">
        <v>0</v>
      </c>
      <c r="W40" s="99">
        <v>0</v>
      </c>
      <c r="X40" s="99">
        <v>0</v>
      </c>
      <c r="Y40" s="100">
        <f t="shared" si="2"/>
        <v>0</v>
      </c>
      <c r="Z40" s="81">
        <v>0</v>
      </c>
      <c r="AA40" s="100">
        <f t="shared" si="12"/>
        <v>0</v>
      </c>
      <c r="AB40" s="100">
        <f t="shared" si="4"/>
        <v>0</v>
      </c>
      <c r="AC40" s="100">
        <f t="shared" si="13"/>
        <v>0</v>
      </c>
      <c r="AD40" s="100">
        <f t="shared" si="5"/>
        <v>0</v>
      </c>
      <c r="AE40" s="100">
        <v>0</v>
      </c>
      <c r="AF40" s="100">
        <f t="shared" si="6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96">
        <v>30.45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6"/>
        <v>0</v>
      </c>
      <c r="O41" s="100">
        <v>0</v>
      </c>
      <c r="P41" s="100">
        <v>0</v>
      </c>
      <c r="Q41" s="100">
        <v>0</v>
      </c>
      <c r="R41" s="100">
        <f t="shared" si="15"/>
        <v>0</v>
      </c>
      <c r="S41" s="100">
        <v>0</v>
      </c>
      <c r="T41" s="100">
        <v>0</v>
      </c>
      <c r="U41" s="100">
        <v>0</v>
      </c>
      <c r="V41" s="99">
        <v>1</v>
      </c>
      <c r="W41" s="99">
        <v>1</v>
      </c>
      <c r="X41" s="99">
        <v>1</v>
      </c>
      <c r="Y41" s="100">
        <f t="shared" si="2"/>
        <v>50</v>
      </c>
      <c r="Z41" s="81">
        <v>570.94000000000005</v>
      </c>
      <c r="AA41" s="100">
        <f t="shared" si="12"/>
        <v>570.94000000000005</v>
      </c>
      <c r="AB41" s="100">
        <f t="shared" si="4"/>
        <v>100</v>
      </c>
      <c r="AC41" s="100">
        <f t="shared" si="13"/>
        <v>570.94000000000005</v>
      </c>
      <c r="AD41" s="100">
        <f t="shared" si="5"/>
        <v>100</v>
      </c>
      <c r="AE41" s="100">
        <v>0</v>
      </c>
      <c r="AF41" s="100">
        <f t="shared" si="6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96">
        <v>30.45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6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5"/>
        <v>51486.1</v>
      </c>
      <c r="S42" s="100">
        <f>R42/P42*100</f>
        <v>100</v>
      </c>
      <c r="T42" s="100">
        <v>0</v>
      </c>
      <c r="U42" s="100">
        <f>T42/P42*100</f>
        <v>0</v>
      </c>
      <c r="V42" s="99">
        <v>26</v>
      </c>
      <c r="W42" s="99">
        <v>25</v>
      </c>
      <c r="X42" s="99">
        <v>8</v>
      </c>
      <c r="Y42" s="100">
        <f t="shared" si="2"/>
        <v>49.056603773584904</v>
      </c>
      <c r="Z42" s="81">
        <f>11232.45+18771.16</f>
        <v>30003.61</v>
      </c>
      <c r="AA42" s="100">
        <f t="shared" si="12"/>
        <v>30003.61</v>
      </c>
      <c r="AB42" s="100">
        <f t="shared" si="4"/>
        <v>100</v>
      </c>
      <c r="AC42" s="100">
        <f t="shared" si="13"/>
        <v>18771.16</v>
      </c>
      <c r="AD42" s="100">
        <f t="shared" si="5"/>
        <v>62.563004918408147</v>
      </c>
      <c r="AE42" s="100">
        <v>11232.45</v>
      </c>
      <c r="AF42" s="100">
        <f t="shared" si="6"/>
        <v>37.436995081591853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96">
        <v>30.45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6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5"/>
        <v>16141.45</v>
      </c>
      <c r="S43" s="100">
        <f>R43/P43*100</f>
        <v>100</v>
      </c>
      <c r="T43" s="100">
        <v>0</v>
      </c>
      <c r="U43" s="100">
        <f>T43/P43*100</f>
        <v>0</v>
      </c>
      <c r="V43" s="99">
        <v>6</v>
      </c>
      <c r="W43" s="99">
        <v>6</v>
      </c>
      <c r="X43" s="99">
        <v>3</v>
      </c>
      <c r="Y43" s="100">
        <f t="shared" si="2"/>
        <v>21.428571428571427</v>
      </c>
      <c r="Z43" s="81">
        <f>1944.87+1587.67</f>
        <v>3532.54</v>
      </c>
      <c r="AA43" s="100">
        <f t="shared" si="12"/>
        <v>3532.54</v>
      </c>
      <c r="AB43" s="100">
        <f t="shared" si="4"/>
        <v>100</v>
      </c>
      <c r="AC43" s="100">
        <f t="shared" si="13"/>
        <v>1587.67</v>
      </c>
      <c r="AD43" s="100">
        <f t="shared" si="5"/>
        <v>44.944147836967169</v>
      </c>
      <c r="AE43" s="100">
        <v>1944.87</v>
      </c>
      <c r="AF43" s="100">
        <f t="shared" si="6"/>
        <v>55.055852163032824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96">
        <v>30.45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6"/>
        <v>0</v>
      </c>
      <c r="O44" s="100">
        <v>0</v>
      </c>
      <c r="P44" s="100">
        <v>0</v>
      </c>
      <c r="Q44" s="100">
        <v>0</v>
      </c>
      <c r="R44" s="100">
        <f t="shared" si="15"/>
        <v>0</v>
      </c>
      <c r="S44" s="100">
        <v>0</v>
      </c>
      <c r="T44" s="100">
        <v>0</v>
      </c>
      <c r="U44" s="100">
        <v>0</v>
      </c>
      <c r="V44" s="99">
        <v>0</v>
      </c>
      <c r="W44" s="99">
        <v>0</v>
      </c>
      <c r="X44" s="99">
        <v>0</v>
      </c>
      <c r="Y44" s="100">
        <f t="shared" si="2"/>
        <v>0</v>
      </c>
      <c r="Z44" s="81">
        <v>0</v>
      </c>
      <c r="AA44" s="100">
        <f t="shared" si="12"/>
        <v>0</v>
      </c>
      <c r="AB44" s="100">
        <f t="shared" si="4"/>
        <v>0</v>
      </c>
      <c r="AC44" s="100">
        <f t="shared" si="13"/>
        <v>0</v>
      </c>
      <c r="AD44" s="100">
        <f t="shared" si="5"/>
        <v>0</v>
      </c>
      <c r="AE44" s="100">
        <v>0</v>
      </c>
      <c r="AF44" s="100">
        <f t="shared" si="6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96">
        <v>30.45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6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5"/>
        <v>18630.71</v>
      </c>
      <c r="S45" s="100">
        <f>R45/P45*100</f>
        <v>100</v>
      </c>
      <c r="T45" s="100">
        <v>0</v>
      </c>
      <c r="U45" s="100">
        <f>T45/P45*100</f>
        <v>0</v>
      </c>
      <c r="V45" s="99">
        <v>9</v>
      </c>
      <c r="W45" s="99">
        <v>9</v>
      </c>
      <c r="X45" s="99">
        <v>9</v>
      </c>
      <c r="Y45" s="100">
        <f t="shared" si="2"/>
        <v>42.857142857142854</v>
      </c>
      <c r="Z45" s="81">
        <f>3029.71+9510.45</f>
        <v>12540.16</v>
      </c>
      <c r="AA45" s="100">
        <f t="shared" si="12"/>
        <v>12540.16</v>
      </c>
      <c r="AB45" s="100">
        <f t="shared" si="4"/>
        <v>100</v>
      </c>
      <c r="AC45" s="100">
        <f t="shared" si="13"/>
        <v>9510.4500000000007</v>
      </c>
      <c r="AD45" s="100">
        <f t="shared" si="5"/>
        <v>75.839941436153936</v>
      </c>
      <c r="AE45" s="100">
        <v>3029.71</v>
      </c>
      <c r="AF45" s="100">
        <f t="shared" si="6"/>
        <v>24.160058563846075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96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6"/>
        <v>0</v>
      </c>
      <c r="O46" s="100">
        <v>0</v>
      </c>
      <c r="P46" s="100">
        <v>0</v>
      </c>
      <c r="Q46" s="100">
        <v>0</v>
      </c>
      <c r="R46" s="100">
        <f t="shared" si="15"/>
        <v>0</v>
      </c>
      <c r="S46" s="100">
        <v>0</v>
      </c>
      <c r="T46" s="100">
        <v>0</v>
      </c>
      <c r="U46" s="100">
        <v>0</v>
      </c>
      <c r="V46" s="99">
        <v>1</v>
      </c>
      <c r="W46" s="99">
        <v>1</v>
      </c>
      <c r="X46" s="99">
        <v>1</v>
      </c>
      <c r="Y46" s="100">
        <f t="shared" si="2"/>
        <v>100</v>
      </c>
      <c r="Z46" s="81">
        <v>121.8</v>
      </c>
      <c r="AA46" s="100">
        <f t="shared" si="12"/>
        <v>121.8</v>
      </c>
      <c r="AB46" s="100">
        <f t="shared" si="4"/>
        <v>100</v>
      </c>
      <c r="AC46" s="100">
        <f t="shared" si="13"/>
        <v>121.8</v>
      </c>
      <c r="AD46" s="100">
        <f t="shared" si="5"/>
        <v>100</v>
      </c>
      <c r="AE46" s="100">
        <v>0</v>
      </c>
      <c r="AF46" s="100">
        <f t="shared" si="6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96">
        <v>30.45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6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5"/>
        <v>29395.079999999998</v>
      </c>
      <c r="S47" s="100">
        <f>R47/P47*100</f>
        <v>100</v>
      </c>
      <c r="T47" s="100">
        <v>0</v>
      </c>
      <c r="U47" s="100">
        <f>T47/P47*100</f>
        <v>0</v>
      </c>
      <c r="V47" s="99">
        <v>8</v>
      </c>
      <c r="W47" s="99">
        <v>8</v>
      </c>
      <c r="X47" s="99">
        <v>5</v>
      </c>
      <c r="Y47" s="100">
        <f t="shared" si="2"/>
        <v>21.621621621621621</v>
      </c>
      <c r="Z47" s="81">
        <f>751.34+2766.88</f>
        <v>3518.2200000000003</v>
      </c>
      <c r="AA47" s="100">
        <f t="shared" si="12"/>
        <v>3518.2200000000003</v>
      </c>
      <c r="AB47" s="100">
        <f t="shared" si="4"/>
        <v>100</v>
      </c>
      <c r="AC47" s="100">
        <f t="shared" si="13"/>
        <v>2766.88</v>
      </c>
      <c r="AD47" s="100">
        <f t="shared" si="5"/>
        <v>78.644314454468443</v>
      </c>
      <c r="AE47" s="100">
        <v>751.34</v>
      </c>
      <c r="AF47" s="100">
        <f t="shared" si="6"/>
        <v>21.355685545531546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96">
        <v>30.45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6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5"/>
        <v>13283.6</v>
      </c>
      <c r="S48" s="100">
        <f>R48/P48*100</f>
        <v>100</v>
      </c>
      <c r="T48" s="100">
        <v>0</v>
      </c>
      <c r="U48" s="100">
        <f>T48/P48*100</f>
        <v>0</v>
      </c>
      <c r="V48" s="99">
        <v>0</v>
      </c>
      <c r="W48" s="99">
        <v>0</v>
      </c>
      <c r="X48" s="99">
        <v>0</v>
      </c>
      <c r="Y48" s="100">
        <f t="shared" si="2"/>
        <v>0</v>
      </c>
      <c r="Z48" s="81">
        <v>0</v>
      </c>
      <c r="AA48" s="100">
        <f t="shared" si="12"/>
        <v>0</v>
      </c>
      <c r="AB48" s="100">
        <f t="shared" si="4"/>
        <v>0</v>
      </c>
      <c r="AC48" s="100">
        <f t="shared" si="13"/>
        <v>0</v>
      </c>
      <c r="AD48" s="100">
        <f t="shared" si="5"/>
        <v>0</v>
      </c>
      <c r="AE48" s="100">
        <v>0</v>
      </c>
      <c r="AF48" s="100">
        <f t="shared" si="6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96">
        <v>30.45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6"/>
        <v>0</v>
      </c>
      <c r="O49" s="100">
        <v>0</v>
      </c>
      <c r="P49" s="100">
        <v>0</v>
      </c>
      <c r="Q49" s="100">
        <v>0</v>
      </c>
      <c r="R49" s="100">
        <f t="shared" si="15"/>
        <v>0</v>
      </c>
      <c r="S49" s="100">
        <v>0</v>
      </c>
      <c r="T49" s="100">
        <v>0</v>
      </c>
      <c r="U49" s="100">
        <v>0</v>
      </c>
      <c r="V49" s="99">
        <v>0</v>
      </c>
      <c r="W49" s="99">
        <v>0</v>
      </c>
      <c r="X49" s="99">
        <v>0</v>
      </c>
      <c r="Y49" s="100">
        <f t="shared" si="2"/>
        <v>0</v>
      </c>
      <c r="Z49" s="81">
        <v>0</v>
      </c>
      <c r="AA49" s="100">
        <f t="shared" si="12"/>
        <v>0</v>
      </c>
      <c r="AB49" s="100">
        <f t="shared" si="4"/>
        <v>0</v>
      </c>
      <c r="AC49" s="100">
        <f t="shared" si="13"/>
        <v>0</v>
      </c>
      <c r="AD49" s="100">
        <f t="shared" si="5"/>
        <v>0</v>
      </c>
      <c r="AE49" s="100">
        <v>0</v>
      </c>
      <c r="AF49" s="100">
        <f t="shared" si="6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96">
        <v>30.45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6"/>
        <v>93.333333333333329</v>
      </c>
      <c r="O50" s="100">
        <v>28019.85</v>
      </c>
      <c r="P50" s="100">
        <v>28019.85</v>
      </c>
      <c r="Q50" s="100">
        <f t="shared" ref="Q50:Q61" si="20">P50/O50*100</f>
        <v>100</v>
      </c>
      <c r="R50" s="100">
        <f t="shared" si="15"/>
        <v>28019.85</v>
      </c>
      <c r="S50" s="100">
        <f t="shared" ref="S50:S61" si="21">R50/P50*100</f>
        <v>100</v>
      </c>
      <c r="T50" s="100">
        <v>0</v>
      </c>
      <c r="U50" s="100">
        <f t="shared" ref="U50:U61" si="22">T50/P50*100</f>
        <v>0</v>
      </c>
      <c r="V50" s="99">
        <v>4</v>
      </c>
      <c r="W50" s="99">
        <v>4</v>
      </c>
      <c r="X50" s="99">
        <v>0</v>
      </c>
      <c r="Y50" s="100">
        <f t="shared" si="2"/>
        <v>8.8888888888888893</v>
      </c>
      <c r="Z50" s="81">
        <f>964.66+4948.57</f>
        <v>5913.23</v>
      </c>
      <c r="AA50" s="100">
        <f t="shared" si="12"/>
        <v>5913.23</v>
      </c>
      <c r="AB50" s="100">
        <f t="shared" si="4"/>
        <v>100</v>
      </c>
      <c r="AC50" s="100">
        <f t="shared" si="13"/>
        <v>4948.57</v>
      </c>
      <c r="AD50" s="100">
        <f t="shared" si="5"/>
        <v>83.686411656573483</v>
      </c>
      <c r="AE50" s="100">
        <v>964.66</v>
      </c>
      <c r="AF50" s="100">
        <f t="shared" si="6"/>
        <v>16.31358834342652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96">
        <v>30.45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6"/>
        <v>74.285714285714292</v>
      </c>
      <c r="O51" s="100">
        <v>24374.81</v>
      </c>
      <c r="P51" s="100">
        <v>24374.81</v>
      </c>
      <c r="Q51" s="100">
        <f t="shared" si="20"/>
        <v>100</v>
      </c>
      <c r="R51" s="100">
        <f t="shared" si="15"/>
        <v>24374.81</v>
      </c>
      <c r="S51" s="100">
        <f t="shared" si="21"/>
        <v>100</v>
      </c>
      <c r="T51" s="100">
        <v>0</v>
      </c>
      <c r="U51" s="100">
        <f t="shared" si="22"/>
        <v>0</v>
      </c>
      <c r="V51" s="99">
        <v>8</v>
      </c>
      <c r="W51" s="99">
        <v>10</v>
      </c>
      <c r="X51" s="99">
        <v>3</v>
      </c>
      <c r="Y51" s="100">
        <f t="shared" si="2"/>
        <v>22.857142857142858</v>
      </c>
      <c r="Z51" s="81">
        <f>1813.66+1853.19</f>
        <v>3666.8500000000004</v>
      </c>
      <c r="AA51" s="100">
        <f t="shared" si="12"/>
        <v>3666.8500000000004</v>
      </c>
      <c r="AB51" s="100">
        <f t="shared" si="4"/>
        <v>100</v>
      </c>
      <c r="AC51" s="100">
        <f t="shared" si="13"/>
        <v>1853.1900000000003</v>
      </c>
      <c r="AD51" s="100">
        <f t="shared" si="5"/>
        <v>50.539018503620284</v>
      </c>
      <c r="AE51" s="100">
        <v>1813.66</v>
      </c>
      <c r="AF51" s="100">
        <f t="shared" si="6"/>
        <v>49.460981496379723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96">
        <v>30.45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6"/>
        <v>80.952380952380949</v>
      </c>
      <c r="O52" s="100">
        <v>15413.759999999998</v>
      </c>
      <c r="P52" s="100">
        <v>15413.759999999998</v>
      </c>
      <c r="Q52" s="100">
        <f t="shared" si="20"/>
        <v>100</v>
      </c>
      <c r="R52" s="100">
        <f t="shared" si="15"/>
        <v>15413.759999999998</v>
      </c>
      <c r="S52" s="100">
        <f t="shared" si="21"/>
        <v>100</v>
      </c>
      <c r="T52" s="100">
        <v>0</v>
      </c>
      <c r="U52" s="100">
        <f t="shared" si="22"/>
        <v>0</v>
      </c>
      <c r="V52" s="99">
        <v>4</v>
      </c>
      <c r="W52" s="99">
        <v>4</v>
      </c>
      <c r="X52" s="99">
        <v>0</v>
      </c>
      <c r="Y52" s="100">
        <f t="shared" si="2"/>
        <v>19.047619047619047</v>
      </c>
      <c r="Z52" s="81">
        <f>6438.63+1649.35</f>
        <v>8087.98</v>
      </c>
      <c r="AA52" s="100">
        <f t="shared" si="12"/>
        <v>8087.98</v>
      </c>
      <c r="AB52" s="100">
        <f t="shared" si="4"/>
        <v>100</v>
      </c>
      <c r="AC52" s="100">
        <f t="shared" si="13"/>
        <v>1649.3499999999995</v>
      </c>
      <c r="AD52" s="100">
        <f t="shared" si="5"/>
        <v>20.392607301204993</v>
      </c>
      <c r="AE52" s="100">
        <v>6438.63</v>
      </c>
      <c r="AF52" s="100">
        <f t="shared" si="6"/>
        <v>79.60739269879501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96">
        <v>30.45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6"/>
        <v>74.468085106382972</v>
      </c>
      <c r="O53" s="100">
        <v>42972.38</v>
      </c>
      <c r="P53" s="100">
        <v>42972.38</v>
      </c>
      <c r="Q53" s="100">
        <f t="shared" si="20"/>
        <v>100</v>
      </c>
      <c r="R53" s="100">
        <f t="shared" si="15"/>
        <v>42972.38</v>
      </c>
      <c r="S53" s="100">
        <f t="shared" si="21"/>
        <v>100</v>
      </c>
      <c r="T53" s="100">
        <v>0</v>
      </c>
      <c r="U53" s="100">
        <f t="shared" si="22"/>
        <v>0</v>
      </c>
      <c r="V53" s="99">
        <v>10</v>
      </c>
      <c r="W53" s="99">
        <v>13</v>
      </c>
      <c r="X53" s="99">
        <v>2</v>
      </c>
      <c r="Y53" s="100">
        <f t="shared" si="2"/>
        <v>21.276595744680851</v>
      </c>
      <c r="Z53" s="81">
        <f>5586.48+20196.76</f>
        <v>25783.239999999998</v>
      </c>
      <c r="AA53" s="100">
        <f t="shared" si="12"/>
        <v>25783.239999999998</v>
      </c>
      <c r="AB53" s="100">
        <f t="shared" si="4"/>
        <v>100</v>
      </c>
      <c r="AC53" s="100">
        <f t="shared" si="13"/>
        <v>20196.759999999998</v>
      </c>
      <c r="AD53" s="100">
        <f t="shared" si="5"/>
        <v>78.332901528279606</v>
      </c>
      <c r="AE53" s="100">
        <v>5586.48</v>
      </c>
      <c r="AF53" s="100">
        <f t="shared" si="6"/>
        <v>21.66709847172039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96">
        <v>30.45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6"/>
        <v>87.5</v>
      </c>
      <c r="O54" s="100">
        <v>11942.29</v>
      </c>
      <c r="P54" s="100">
        <v>11942.29</v>
      </c>
      <c r="Q54" s="100">
        <f t="shared" si="20"/>
        <v>100</v>
      </c>
      <c r="R54" s="100">
        <f t="shared" si="15"/>
        <v>11942.29</v>
      </c>
      <c r="S54" s="100">
        <f t="shared" si="21"/>
        <v>100</v>
      </c>
      <c r="T54" s="100">
        <v>0</v>
      </c>
      <c r="U54" s="100">
        <f t="shared" si="22"/>
        <v>0</v>
      </c>
      <c r="V54" s="99">
        <v>6</v>
      </c>
      <c r="W54" s="99">
        <v>6</v>
      </c>
      <c r="X54" s="99">
        <v>1</v>
      </c>
      <c r="Y54" s="100">
        <f t="shared" si="2"/>
        <v>37.5</v>
      </c>
      <c r="Z54" s="81">
        <f>3212.69+1942.71</f>
        <v>5155.3999999999996</v>
      </c>
      <c r="AA54" s="100">
        <f t="shared" si="12"/>
        <v>5155.3999999999996</v>
      </c>
      <c r="AB54" s="100">
        <f t="shared" si="4"/>
        <v>100</v>
      </c>
      <c r="AC54" s="100">
        <f t="shared" si="13"/>
        <v>1942.7099999999996</v>
      </c>
      <c r="AD54" s="100">
        <f t="shared" si="5"/>
        <v>37.683011987430646</v>
      </c>
      <c r="AE54" s="100">
        <v>3212.69</v>
      </c>
      <c r="AF54" s="100">
        <f t="shared" si="6"/>
        <v>62.316988012569354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96">
        <v>30.45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6"/>
        <v>50</v>
      </c>
      <c r="O55" s="100">
        <v>2319.79</v>
      </c>
      <c r="P55" s="100">
        <v>2319.79</v>
      </c>
      <c r="Q55" s="100">
        <f t="shared" si="20"/>
        <v>100</v>
      </c>
      <c r="R55" s="100">
        <f t="shared" si="15"/>
        <v>2319.79</v>
      </c>
      <c r="S55" s="100">
        <f t="shared" si="21"/>
        <v>100</v>
      </c>
      <c r="T55" s="100">
        <v>0</v>
      </c>
      <c r="U55" s="100">
        <f t="shared" si="22"/>
        <v>0</v>
      </c>
      <c r="V55" s="99">
        <v>0</v>
      </c>
      <c r="W55" s="99">
        <v>0</v>
      </c>
      <c r="X55" s="99">
        <v>0</v>
      </c>
      <c r="Y55" s="100">
        <f t="shared" si="2"/>
        <v>0</v>
      </c>
      <c r="Z55" s="81">
        <v>0</v>
      </c>
      <c r="AA55" s="100">
        <f t="shared" si="12"/>
        <v>0</v>
      </c>
      <c r="AB55" s="100">
        <f t="shared" si="4"/>
        <v>0</v>
      </c>
      <c r="AC55" s="100">
        <f t="shared" si="13"/>
        <v>0</v>
      </c>
      <c r="AD55" s="100">
        <f t="shared" si="5"/>
        <v>0</v>
      </c>
      <c r="AE55" s="100">
        <v>0</v>
      </c>
      <c r="AF55" s="100">
        <f t="shared" si="6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96">
        <v>30.45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6"/>
        <v>69.642857142857139</v>
      </c>
      <c r="O56" s="100">
        <v>33646.5</v>
      </c>
      <c r="P56" s="100">
        <v>33646.5</v>
      </c>
      <c r="Q56" s="100">
        <f t="shared" si="20"/>
        <v>100</v>
      </c>
      <c r="R56" s="100">
        <f t="shared" si="15"/>
        <v>33646.5</v>
      </c>
      <c r="S56" s="100">
        <f t="shared" si="21"/>
        <v>100</v>
      </c>
      <c r="T56" s="100">
        <v>0</v>
      </c>
      <c r="U56" s="100">
        <f t="shared" si="22"/>
        <v>0</v>
      </c>
      <c r="V56" s="99">
        <v>3</v>
      </c>
      <c r="W56" s="99">
        <v>3</v>
      </c>
      <c r="X56" s="99">
        <v>0</v>
      </c>
      <c r="Y56" s="100">
        <f t="shared" si="2"/>
        <v>5.3571428571428568</v>
      </c>
      <c r="Z56" s="81">
        <f>850.54+576.11</f>
        <v>1426.65</v>
      </c>
      <c r="AA56" s="100">
        <f t="shared" si="12"/>
        <v>1426.65</v>
      </c>
      <c r="AB56" s="100">
        <f t="shared" si="4"/>
        <v>100</v>
      </c>
      <c r="AC56" s="100">
        <f t="shared" si="13"/>
        <v>576.11000000000013</v>
      </c>
      <c r="AD56" s="100">
        <f t="shared" si="5"/>
        <v>40.382013808572538</v>
      </c>
      <c r="AE56" s="100">
        <v>850.54</v>
      </c>
      <c r="AF56" s="100">
        <f t="shared" si="6"/>
        <v>59.617986191427462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96">
        <v>30.45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6"/>
        <v>94.117647058823522</v>
      </c>
      <c r="O57" s="100">
        <v>5389.26</v>
      </c>
      <c r="P57" s="100">
        <v>5389.26</v>
      </c>
      <c r="Q57" s="100">
        <f t="shared" si="20"/>
        <v>100</v>
      </c>
      <c r="R57" s="100">
        <f t="shared" si="15"/>
        <v>5389.26</v>
      </c>
      <c r="S57" s="100">
        <f t="shared" si="21"/>
        <v>100</v>
      </c>
      <c r="T57" s="100">
        <v>0</v>
      </c>
      <c r="U57" s="100">
        <f t="shared" si="22"/>
        <v>0</v>
      </c>
      <c r="V57" s="99">
        <v>2</v>
      </c>
      <c r="W57" s="99">
        <v>2</v>
      </c>
      <c r="X57" s="99">
        <v>0</v>
      </c>
      <c r="Y57" s="100">
        <f t="shared" si="2"/>
        <v>11.76470588235294</v>
      </c>
      <c r="Z57" s="81">
        <v>1403.51</v>
      </c>
      <c r="AA57" s="100">
        <f t="shared" si="12"/>
        <v>1403.51</v>
      </c>
      <c r="AB57" s="100">
        <f t="shared" si="4"/>
        <v>100</v>
      </c>
      <c r="AC57" s="100">
        <f t="shared" si="13"/>
        <v>1403.51</v>
      </c>
      <c r="AD57" s="100">
        <f t="shared" si="5"/>
        <v>100</v>
      </c>
      <c r="AE57" s="100">
        <v>0</v>
      </c>
      <c r="AF57" s="100">
        <f t="shared" si="6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96">
        <v>30.45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6"/>
        <v>76.271186440677965</v>
      </c>
      <c r="O58" s="100">
        <v>51157.919999999998</v>
      </c>
      <c r="P58" s="100">
        <v>51157.919999999998</v>
      </c>
      <c r="Q58" s="100">
        <f t="shared" si="20"/>
        <v>100</v>
      </c>
      <c r="R58" s="100">
        <f t="shared" si="15"/>
        <v>51157.919999999998</v>
      </c>
      <c r="S58" s="100">
        <f t="shared" si="21"/>
        <v>100</v>
      </c>
      <c r="T58" s="100">
        <v>0</v>
      </c>
      <c r="U58" s="100">
        <f t="shared" si="22"/>
        <v>0</v>
      </c>
      <c r="V58" s="99">
        <v>5</v>
      </c>
      <c r="W58" s="99">
        <v>5</v>
      </c>
      <c r="X58" s="99">
        <v>3</v>
      </c>
      <c r="Y58" s="100">
        <f t="shared" si="2"/>
        <v>8.4745762711864394</v>
      </c>
      <c r="Z58" s="81">
        <v>2969.49</v>
      </c>
      <c r="AA58" s="100">
        <f t="shared" si="12"/>
        <v>2969.49</v>
      </c>
      <c r="AB58" s="100">
        <f t="shared" si="4"/>
        <v>100</v>
      </c>
      <c r="AC58" s="100">
        <f t="shared" si="13"/>
        <v>2969.49</v>
      </c>
      <c r="AD58" s="100">
        <f t="shared" si="5"/>
        <v>100</v>
      </c>
      <c r="AE58" s="100">
        <v>0</v>
      </c>
      <c r="AF58" s="100">
        <f t="shared" si="6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96">
        <v>30.45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6"/>
        <v>51.724137931034484</v>
      </c>
      <c r="O59" s="100">
        <v>2869.51</v>
      </c>
      <c r="P59" s="100">
        <v>2869.51</v>
      </c>
      <c r="Q59" s="100">
        <f t="shared" si="20"/>
        <v>100</v>
      </c>
      <c r="R59" s="100">
        <f t="shared" si="15"/>
        <v>2869.51</v>
      </c>
      <c r="S59" s="100">
        <f t="shared" si="21"/>
        <v>100</v>
      </c>
      <c r="T59" s="100">
        <v>0</v>
      </c>
      <c r="U59" s="100">
        <f t="shared" si="22"/>
        <v>0</v>
      </c>
      <c r="V59" s="99">
        <v>0</v>
      </c>
      <c r="W59" s="99">
        <v>0</v>
      </c>
      <c r="X59" s="99">
        <v>0</v>
      </c>
      <c r="Y59" s="100">
        <f t="shared" si="2"/>
        <v>0</v>
      </c>
      <c r="Z59" s="81">
        <v>0</v>
      </c>
      <c r="AA59" s="100">
        <f t="shared" si="12"/>
        <v>0</v>
      </c>
      <c r="AB59" s="100">
        <f t="shared" si="4"/>
        <v>0</v>
      </c>
      <c r="AC59" s="100">
        <f t="shared" si="13"/>
        <v>0</v>
      </c>
      <c r="AD59" s="100">
        <f t="shared" si="5"/>
        <v>0</v>
      </c>
      <c r="AE59" s="100">
        <v>0</v>
      </c>
      <c r="AF59" s="100">
        <f t="shared" si="6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96">
        <v>30.45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6"/>
        <v>91.525423728813564</v>
      </c>
      <c r="O60" s="100">
        <v>15158.790000000003</v>
      </c>
      <c r="P60" s="100">
        <v>15158.790000000003</v>
      </c>
      <c r="Q60" s="100">
        <f t="shared" si="20"/>
        <v>100</v>
      </c>
      <c r="R60" s="100">
        <f t="shared" si="15"/>
        <v>15158.790000000003</v>
      </c>
      <c r="S60" s="100">
        <f t="shared" si="21"/>
        <v>100</v>
      </c>
      <c r="T60" s="100">
        <v>0</v>
      </c>
      <c r="U60" s="100">
        <f t="shared" si="22"/>
        <v>0</v>
      </c>
      <c r="V60" s="99">
        <v>0</v>
      </c>
      <c r="W60" s="99">
        <v>0</v>
      </c>
      <c r="X60" s="99">
        <v>0</v>
      </c>
      <c r="Y60" s="100">
        <f t="shared" si="2"/>
        <v>0</v>
      </c>
      <c r="Z60" s="81">
        <v>0</v>
      </c>
      <c r="AA60" s="100">
        <f t="shared" si="12"/>
        <v>0</v>
      </c>
      <c r="AB60" s="100">
        <f t="shared" si="4"/>
        <v>0</v>
      </c>
      <c r="AC60" s="100">
        <f t="shared" si="13"/>
        <v>0</v>
      </c>
      <c r="AD60" s="100">
        <f t="shared" si="5"/>
        <v>0</v>
      </c>
      <c r="AE60" s="100">
        <v>0</v>
      </c>
      <c r="AF60" s="100">
        <f t="shared" si="6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96">
        <v>30.45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6"/>
        <v>67.901234567901241</v>
      </c>
      <c r="O61" s="100">
        <v>71249.460000000036</v>
      </c>
      <c r="P61" s="100">
        <v>71249.460000000036</v>
      </c>
      <c r="Q61" s="100">
        <f t="shared" si="20"/>
        <v>100</v>
      </c>
      <c r="R61" s="100">
        <f t="shared" si="15"/>
        <v>71249.460000000036</v>
      </c>
      <c r="S61" s="100">
        <f t="shared" si="21"/>
        <v>100</v>
      </c>
      <c r="T61" s="100">
        <v>0</v>
      </c>
      <c r="U61" s="100">
        <f t="shared" si="22"/>
        <v>0</v>
      </c>
      <c r="V61" s="99">
        <v>27</v>
      </c>
      <c r="W61" s="99">
        <v>35</v>
      </c>
      <c r="X61" s="99">
        <v>18</v>
      </c>
      <c r="Y61" s="100">
        <f t="shared" si="2"/>
        <v>16.666666666666664</v>
      </c>
      <c r="Z61" s="81">
        <f>121.8+16750.75</f>
        <v>16872.55</v>
      </c>
      <c r="AA61" s="100">
        <f t="shared" si="12"/>
        <v>16872.55</v>
      </c>
      <c r="AB61" s="100">
        <f t="shared" si="4"/>
        <v>100</v>
      </c>
      <c r="AC61" s="100">
        <f t="shared" si="13"/>
        <v>16750.75</v>
      </c>
      <c r="AD61" s="100">
        <f t="shared" si="5"/>
        <v>99.278117415565532</v>
      </c>
      <c r="AE61" s="100">
        <v>121.8</v>
      </c>
      <c r="AF61" s="100">
        <f t="shared" si="6"/>
        <v>0.72188258443448083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96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5"/>
        <v>0</v>
      </c>
      <c r="S62" s="100">
        <v>0</v>
      </c>
      <c r="T62" s="100">
        <v>0</v>
      </c>
      <c r="U62" s="100">
        <v>0</v>
      </c>
      <c r="V62" s="99">
        <v>0</v>
      </c>
      <c r="W62" s="99">
        <v>0</v>
      </c>
      <c r="X62" s="99">
        <v>0</v>
      </c>
      <c r="Y62" s="100">
        <f t="shared" si="2"/>
        <v>0</v>
      </c>
      <c r="Z62" s="81">
        <v>0</v>
      </c>
      <c r="AA62" s="100">
        <f t="shared" si="12"/>
        <v>0</v>
      </c>
      <c r="AB62" s="100">
        <f t="shared" si="4"/>
        <v>0</v>
      </c>
      <c r="AC62" s="100">
        <f t="shared" si="13"/>
        <v>0</v>
      </c>
      <c r="AD62" s="100">
        <f t="shared" si="5"/>
        <v>0</v>
      </c>
      <c r="AE62" s="100">
        <v>0</v>
      </c>
      <c r="AF62" s="100">
        <f t="shared" si="6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96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23">K63/H63*100</f>
        <v>0</v>
      </c>
      <c r="O63" s="100">
        <v>0</v>
      </c>
      <c r="P63" s="100">
        <v>0</v>
      </c>
      <c r="Q63" s="100">
        <v>0</v>
      </c>
      <c r="R63" s="100">
        <f t="shared" si="15"/>
        <v>0</v>
      </c>
      <c r="S63" s="100">
        <v>0</v>
      </c>
      <c r="T63" s="100">
        <v>0</v>
      </c>
      <c r="U63" s="100">
        <v>0</v>
      </c>
      <c r="V63" s="99">
        <v>1</v>
      </c>
      <c r="W63" s="99">
        <v>1</v>
      </c>
      <c r="X63" s="99">
        <v>0</v>
      </c>
      <c r="Y63" s="100">
        <f t="shared" si="2"/>
        <v>3.5714285714285712</v>
      </c>
      <c r="Z63" s="81">
        <v>4106.82</v>
      </c>
      <c r="AA63" s="100">
        <f t="shared" si="12"/>
        <v>4106.82</v>
      </c>
      <c r="AB63" s="100">
        <f t="shared" si="4"/>
        <v>100</v>
      </c>
      <c r="AC63" s="100">
        <f t="shared" si="13"/>
        <v>0</v>
      </c>
      <c r="AD63" s="100">
        <f t="shared" si="5"/>
        <v>0</v>
      </c>
      <c r="AE63" s="100">
        <v>4106.82</v>
      </c>
      <c r="AF63" s="100">
        <f t="shared" si="6"/>
        <v>100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96">
        <v>30.45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23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5"/>
        <v>8254.4500000000007</v>
      </c>
      <c r="S64" s="100">
        <f>R64/P64*100</f>
        <v>100</v>
      </c>
      <c r="T64" s="100">
        <v>0</v>
      </c>
      <c r="U64" s="100">
        <f>T64/P64*100</f>
        <v>0</v>
      </c>
      <c r="V64" s="99">
        <v>0</v>
      </c>
      <c r="W64" s="99">
        <v>0</v>
      </c>
      <c r="X64" s="99">
        <v>0</v>
      </c>
      <c r="Y64" s="100">
        <f t="shared" si="2"/>
        <v>0</v>
      </c>
      <c r="Z64" s="81">
        <v>0</v>
      </c>
      <c r="AA64" s="100">
        <f t="shared" si="12"/>
        <v>0</v>
      </c>
      <c r="AB64" s="100">
        <f t="shared" si="4"/>
        <v>0</v>
      </c>
      <c r="AC64" s="100">
        <f t="shared" si="13"/>
        <v>0</v>
      </c>
      <c r="AD64" s="100">
        <f t="shared" si="5"/>
        <v>0</v>
      </c>
      <c r="AE64" s="100">
        <v>0</v>
      </c>
      <c r="AF64" s="100">
        <f t="shared" si="6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96">
        <v>30.45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23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5"/>
        <v>16142.51</v>
      </c>
      <c r="S65" s="100">
        <f>R65/P65*100</f>
        <v>100</v>
      </c>
      <c r="T65" s="100">
        <v>0</v>
      </c>
      <c r="U65" s="100">
        <f>T65/P65*100</f>
        <v>0</v>
      </c>
      <c r="V65" s="99">
        <v>8</v>
      </c>
      <c r="W65" s="99">
        <v>8</v>
      </c>
      <c r="X65" s="99">
        <v>2</v>
      </c>
      <c r="Y65" s="100">
        <f t="shared" si="2"/>
        <v>22.857142857142858</v>
      </c>
      <c r="Z65" s="81">
        <v>4168.72</v>
      </c>
      <c r="AA65" s="100">
        <f t="shared" si="12"/>
        <v>4168.72</v>
      </c>
      <c r="AB65" s="100">
        <f t="shared" si="4"/>
        <v>100</v>
      </c>
      <c r="AC65" s="100">
        <f t="shared" si="13"/>
        <v>0</v>
      </c>
      <c r="AD65" s="100">
        <f t="shared" si="5"/>
        <v>0</v>
      </c>
      <c r="AE65" s="100">
        <v>4168.72</v>
      </c>
      <c r="AF65" s="100">
        <f t="shared" si="6"/>
        <v>100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96">
        <v>30.45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23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5"/>
        <v>94844.19</v>
      </c>
      <c r="S66" s="100">
        <f>R66/P66*100</f>
        <v>100</v>
      </c>
      <c r="T66" s="100">
        <v>0</v>
      </c>
      <c r="U66" s="100">
        <f>T66/P66*100</f>
        <v>0</v>
      </c>
      <c r="V66" s="99">
        <v>15</v>
      </c>
      <c r="W66" s="99">
        <v>16</v>
      </c>
      <c r="X66" s="99">
        <v>5</v>
      </c>
      <c r="Y66" s="100">
        <f t="shared" si="2"/>
        <v>17.045454545454543</v>
      </c>
      <c r="Z66" s="81">
        <v>15440.39</v>
      </c>
      <c r="AA66" s="100">
        <f t="shared" si="12"/>
        <v>15440.39</v>
      </c>
      <c r="AB66" s="100">
        <f t="shared" si="4"/>
        <v>100</v>
      </c>
      <c r="AC66" s="100">
        <f t="shared" si="13"/>
        <v>0</v>
      </c>
      <c r="AD66" s="100">
        <f t="shared" si="5"/>
        <v>0</v>
      </c>
      <c r="AE66" s="100">
        <v>15440.39</v>
      </c>
      <c r="AF66" s="100">
        <f t="shared" si="6"/>
        <v>100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96">
        <v>30.45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23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5"/>
        <v>1370.25</v>
      </c>
      <c r="S67" s="100">
        <f>R67/P67*100</f>
        <v>100</v>
      </c>
      <c r="T67" s="100">
        <v>0</v>
      </c>
      <c r="U67" s="100">
        <f>T67/P67*100</f>
        <v>0</v>
      </c>
      <c r="V67" s="99">
        <v>0</v>
      </c>
      <c r="W67" s="99">
        <v>0</v>
      </c>
      <c r="X67" s="99">
        <v>0</v>
      </c>
      <c r="Y67" s="100">
        <f t="shared" si="2"/>
        <v>0</v>
      </c>
      <c r="Z67" s="81">
        <v>0</v>
      </c>
      <c r="AA67" s="100">
        <f t="shared" si="12"/>
        <v>0</v>
      </c>
      <c r="AB67" s="100">
        <f t="shared" si="4"/>
        <v>0</v>
      </c>
      <c r="AC67" s="100">
        <f t="shared" si="13"/>
        <v>0</v>
      </c>
      <c r="AD67" s="100">
        <f t="shared" si="5"/>
        <v>0</v>
      </c>
      <c r="AE67" s="100">
        <v>0</v>
      </c>
      <c r="AF67" s="100">
        <f t="shared" si="6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96">
        <v>30.45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23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5"/>
        <v>62158.37</v>
      </c>
      <c r="S68" s="100">
        <f>R68/P68*100</f>
        <v>100</v>
      </c>
      <c r="T68" s="100">
        <v>0</v>
      </c>
      <c r="U68" s="100">
        <f>T68/P68*100</f>
        <v>0</v>
      </c>
      <c r="V68" s="99">
        <v>12</v>
      </c>
      <c r="W68" s="99">
        <v>12</v>
      </c>
      <c r="X68" s="99">
        <v>2</v>
      </c>
      <c r="Y68" s="100">
        <f t="shared" si="2"/>
        <v>25.531914893617021</v>
      </c>
      <c r="Z68" s="81">
        <f>10846.31+13220.77</f>
        <v>24067.08</v>
      </c>
      <c r="AA68" s="100">
        <f t="shared" si="12"/>
        <v>24067.08</v>
      </c>
      <c r="AB68" s="100">
        <f t="shared" si="4"/>
        <v>100</v>
      </c>
      <c r="AC68" s="100">
        <f t="shared" si="13"/>
        <v>13220.770000000002</v>
      </c>
      <c r="AD68" s="100">
        <f t="shared" si="5"/>
        <v>54.933003920708288</v>
      </c>
      <c r="AE68" s="100">
        <v>10846.31</v>
      </c>
      <c r="AF68" s="100">
        <f t="shared" si="6"/>
        <v>45.066996079291712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96">
        <v>30.45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23"/>
        <v>0</v>
      </c>
      <c r="O69" s="100">
        <v>0</v>
      </c>
      <c r="P69" s="100">
        <v>0</v>
      </c>
      <c r="Q69" s="100">
        <v>0</v>
      </c>
      <c r="R69" s="100">
        <f t="shared" si="15"/>
        <v>0</v>
      </c>
      <c r="S69" s="100">
        <v>0</v>
      </c>
      <c r="T69" s="100">
        <v>0</v>
      </c>
      <c r="U69" s="100">
        <v>0</v>
      </c>
      <c r="V69" s="99">
        <v>0</v>
      </c>
      <c r="W69" s="99">
        <v>0</v>
      </c>
      <c r="X69" s="99">
        <v>0</v>
      </c>
      <c r="Y69" s="100">
        <f t="shared" si="2"/>
        <v>0</v>
      </c>
      <c r="Z69" s="81">
        <v>0</v>
      </c>
      <c r="AA69" s="100">
        <f t="shared" si="12"/>
        <v>0</v>
      </c>
      <c r="AB69" s="100">
        <f t="shared" si="4"/>
        <v>0</v>
      </c>
      <c r="AC69" s="100">
        <f t="shared" si="13"/>
        <v>0</v>
      </c>
      <c r="AD69" s="100">
        <f t="shared" si="5"/>
        <v>0</v>
      </c>
      <c r="AE69" s="100">
        <v>0</v>
      </c>
      <c r="AF69" s="100">
        <f t="shared" si="6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96">
        <v>30.45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23"/>
        <v>79.411764705882348</v>
      </c>
      <c r="O70" s="100">
        <v>27386.58</v>
      </c>
      <c r="P70" s="100">
        <v>27386.58</v>
      </c>
      <c r="Q70" s="100">
        <f t="shared" ref="Q70:Q75" si="24">P70/O70*100</f>
        <v>100</v>
      </c>
      <c r="R70" s="100">
        <f t="shared" si="15"/>
        <v>27386.58</v>
      </c>
      <c r="S70" s="100">
        <f t="shared" ref="S70:S75" si="25">R70/P70*100</f>
        <v>100</v>
      </c>
      <c r="T70" s="100">
        <v>0</v>
      </c>
      <c r="U70" s="100">
        <f t="shared" ref="U70:U75" si="26">T70/P70*100</f>
        <v>0</v>
      </c>
      <c r="V70" s="99">
        <v>9</v>
      </c>
      <c r="W70" s="99">
        <v>12</v>
      </c>
      <c r="X70" s="99">
        <v>2</v>
      </c>
      <c r="Y70" s="100">
        <f t="shared" si="2"/>
        <v>26.47058823529412</v>
      </c>
      <c r="Z70" s="81">
        <v>9351.8799999999992</v>
      </c>
      <c r="AA70" s="100">
        <f t="shared" si="12"/>
        <v>9351.8799999999992</v>
      </c>
      <c r="AB70" s="100">
        <f t="shared" si="4"/>
        <v>100</v>
      </c>
      <c r="AC70" s="100">
        <f t="shared" si="13"/>
        <v>9351.8799999999992</v>
      </c>
      <c r="AD70" s="100">
        <f t="shared" si="5"/>
        <v>100</v>
      </c>
      <c r="AE70" s="100">
        <v>0</v>
      </c>
      <c r="AF70" s="100">
        <f t="shared" si="6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96">
        <v>30.45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23"/>
        <v>61.904761904761905</v>
      </c>
      <c r="O71" s="100">
        <v>7195.07</v>
      </c>
      <c r="P71" s="100">
        <v>7195.07</v>
      </c>
      <c r="Q71" s="100">
        <f t="shared" si="24"/>
        <v>100</v>
      </c>
      <c r="R71" s="100">
        <f t="shared" si="15"/>
        <v>7195.07</v>
      </c>
      <c r="S71" s="100">
        <f t="shared" si="25"/>
        <v>100</v>
      </c>
      <c r="T71" s="100">
        <v>0</v>
      </c>
      <c r="U71" s="100">
        <f t="shared" si="26"/>
        <v>0</v>
      </c>
      <c r="V71" s="99">
        <v>6</v>
      </c>
      <c r="W71" s="99">
        <v>5</v>
      </c>
      <c r="X71" s="99">
        <v>1</v>
      </c>
      <c r="Y71" s="100">
        <f t="shared" ref="Y71:Y102" si="27">IF(H71=0,0,V71/H71)*100</f>
        <v>28.571428571428569</v>
      </c>
      <c r="Z71" s="81">
        <v>4088.2799999999997</v>
      </c>
      <c r="AA71" s="100">
        <f t="shared" si="12"/>
        <v>4088.2799999999997</v>
      </c>
      <c r="AB71" s="100">
        <f t="shared" ref="AB71:AB102" si="28">IF((Z71+T71)=0,0,AA71/(Z71+T71)*100)</f>
        <v>100</v>
      </c>
      <c r="AC71" s="100">
        <f t="shared" si="13"/>
        <v>4088.2799999999997</v>
      </c>
      <c r="AD71" s="100">
        <f t="shared" ref="AD71:AD102" si="29">IF(AA71=0,0,AC71/AA71)*100</f>
        <v>100</v>
      </c>
      <c r="AE71" s="100">
        <v>0</v>
      </c>
      <c r="AF71" s="100">
        <f t="shared" ref="AF71:AF103" si="30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96">
        <v>30.45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23"/>
        <v>77.89473684210526</v>
      </c>
      <c r="O72" s="100">
        <v>52440.76</v>
      </c>
      <c r="P72" s="100">
        <v>52440.76</v>
      </c>
      <c r="Q72" s="100">
        <f t="shared" si="24"/>
        <v>100</v>
      </c>
      <c r="R72" s="100">
        <f t="shared" si="15"/>
        <v>52440.76</v>
      </c>
      <c r="S72" s="100">
        <f t="shared" si="25"/>
        <v>100</v>
      </c>
      <c r="T72" s="100">
        <v>0</v>
      </c>
      <c r="U72" s="100">
        <f t="shared" si="26"/>
        <v>0</v>
      </c>
      <c r="V72" s="99">
        <v>20</v>
      </c>
      <c r="W72" s="99">
        <v>30</v>
      </c>
      <c r="X72" s="99">
        <v>3</v>
      </c>
      <c r="Y72" s="100">
        <f t="shared" si="27"/>
        <v>21.052631578947366</v>
      </c>
      <c r="Z72" s="81">
        <v>42648.59</v>
      </c>
      <c r="AA72" s="100">
        <f t="shared" si="12"/>
        <v>42648.59</v>
      </c>
      <c r="AB72" s="100">
        <f t="shared" si="28"/>
        <v>100</v>
      </c>
      <c r="AC72" s="100">
        <f t="shared" si="13"/>
        <v>0</v>
      </c>
      <c r="AD72" s="100">
        <f t="shared" si="29"/>
        <v>0</v>
      </c>
      <c r="AE72" s="100">
        <v>42648.59</v>
      </c>
      <c r="AF72" s="100">
        <f t="shared" si="30"/>
        <v>100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96">
        <v>30.45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23"/>
        <v>78.94736842105263</v>
      </c>
      <c r="O73" s="100">
        <v>26374.26</v>
      </c>
      <c r="P73" s="100">
        <v>26374.26</v>
      </c>
      <c r="Q73" s="100">
        <f t="shared" si="24"/>
        <v>100</v>
      </c>
      <c r="R73" s="100">
        <f t="shared" si="15"/>
        <v>26374.26</v>
      </c>
      <c r="S73" s="100">
        <f t="shared" si="25"/>
        <v>100</v>
      </c>
      <c r="T73" s="100">
        <v>0</v>
      </c>
      <c r="U73" s="100">
        <f t="shared" si="26"/>
        <v>0</v>
      </c>
      <c r="V73" s="99">
        <v>7</v>
      </c>
      <c r="W73" s="99">
        <v>8</v>
      </c>
      <c r="X73" s="99">
        <v>1</v>
      </c>
      <c r="Y73" s="100">
        <f t="shared" si="27"/>
        <v>18.421052631578945</v>
      </c>
      <c r="Z73" s="81">
        <f>3463.93+553.41</f>
        <v>4017.3399999999997</v>
      </c>
      <c r="AA73" s="100">
        <f t="shared" si="12"/>
        <v>4017.3399999999997</v>
      </c>
      <c r="AB73" s="100">
        <f t="shared" si="28"/>
        <v>100</v>
      </c>
      <c r="AC73" s="100">
        <f t="shared" si="13"/>
        <v>553.40999999999985</v>
      </c>
      <c r="AD73" s="100">
        <f t="shared" si="29"/>
        <v>13.775533064166833</v>
      </c>
      <c r="AE73" s="100">
        <v>3463.93</v>
      </c>
      <c r="AF73" s="100">
        <f t="shared" si="30"/>
        <v>86.224466935833163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96">
        <v>30.45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23"/>
        <v>96.875</v>
      </c>
      <c r="O74" s="100">
        <v>28592.3</v>
      </c>
      <c r="P74" s="100">
        <v>28592.3</v>
      </c>
      <c r="Q74" s="100">
        <f t="shared" si="24"/>
        <v>100</v>
      </c>
      <c r="R74" s="100">
        <f t="shared" si="15"/>
        <v>28592.3</v>
      </c>
      <c r="S74" s="100">
        <f t="shared" si="25"/>
        <v>100</v>
      </c>
      <c r="T74" s="100">
        <v>0</v>
      </c>
      <c r="U74" s="100">
        <f t="shared" si="26"/>
        <v>0</v>
      </c>
      <c r="V74" s="99">
        <v>5</v>
      </c>
      <c r="W74" s="99">
        <v>5</v>
      </c>
      <c r="X74" s="99">
        <v>1</v>
      </c>
      <c r="Y74" s="100">
        <f t="shared" si="27"/>
        <v>15.625</v>
      </c>
      <c r="Z74" s="81">
        <v>7615.63</v>
      </c>
      <c r="AA74" s="100">
        <f t="shared" si="12"/>
        <v>7615.63</v>
      </c>
      <c r="AB74" s="100">
        <f t="shared" si="28"/>
        <v>100</v>
      </c>
      <c r="AC74" s="100">
        <f t="shared" si="13"/>
        <v>0</v>
      </c>
      <c r="AD74" s="100">
        <f t="shared" si="29"/>
        <v>0</v>
      </c>
      <c r="AE74" s="100">
        <v>7615.63</v>
      </c>
      <c r="AF74" s="100">
        <f t="shared" si="30"/>
        <v>100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96">
        <v>30.45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23"/>
        <v>66.666666666666657</v>
      </c>
      <c r="O75" s="100">
        <v>1981.3</v>
      </c>
      <c r="P75" s="100">
        <v>1981.3</v>
      </c>
      <c r="Q75" s="100">
        <f t="shared" si="24"/>
        <v>100</v>
      </c>
      <c r="R75" s="100">
        <f t="shared" si="15"/>
        <v>1981.3</v>
      </c>
      <c r="S75" s="100">
        <f t="shared" si="25"/>
        <v>100</v>
      </c>
      <c r="T75" s="100">
        <v>0</v>
      </c>
      <c r="U75" s="100">
        <f t="shared" si="26"/>
        <v>0</v>
      </c>
      <c r="V75" s="99">
        <v>0</v>
      </c>
      <c r="W75" s="99">
        <v>0</v>
      </c>
      <c r="X75" s="99">
        <v>0</v>
      </c>
      <c r="Y75" s="100">
        <f t="shared" si="27"/>
        <v>0</v>
      </c>
      <c r="Z75" s="81">
        <v>0</v>
      </c>
      <c r="AA75" s="100">
        <f t="shared" si="12"/>
        <v>0</v>
      </c>
      <c r="AB75" s="100">
        <f t="shared" si="28"/>
        <v>0</v>
      </c>
      <c r="AC75" s="100">
        <f t="shared" si="13"/>
        <v>0</v>
      </c>
      <c r="AD75" s="100">
        <f t="shared" si="29"/>
        <v>0</v>
      </c>
      <c r="AE75" s="100">
        <v>0</v>
      </c>
      <c r="AF75" s="100">
        <f t="shared" si="30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96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23"/>
        <v>0</v>
      </c>
      <c r="O76" s="100">
        <v>0</v>
      </c>
      <c r="P76" s="100">
        <v>0</v>
      </c>
      <c r="Q76" s="100">
        <v>0</v>
      </c>
      <c r="R76" s="100">
        <f t="shared" si="15"/>
        <v>0</v>
      </c>
      <c r="S76" s="100">
        <v>0</v>
      </c>
      <c r="T76" s="100">
        <v>0</v>
      </c>
      <c r="U76" s="100">
        <v>0</v>
      </c>
      <c r="V76" s="99">
        <v>2</v>
      </c>
      <c r="W76" s="99">
        <v>3</v>
      </c>
      <c r="X76" s="99">
        <v>1</v>
      </c>
      <c r="Y76" s="100">
        <f t="shared" si="27"/>
        <v>66.666666666666657</v>
      </c>
      <c r="Z76" s="81">
        <f>825.08+91.35</f>
        <v>916.43000000000006</v>
      </c>
      <c r="AA76" s="100">
        <f t="shared" ref="AA76:AA102" si="31">T76+Z76</f>
        <v>916.43000000000006</v>
      </c>
      <c r="AB76" s="100">
        <f t="shared" si="28"/>
        <v>100</v>
      </c>
      <c r="AC76" s="100">
        <f t="shared" ref="AC76:AC102" si="32">AA76-AE76</f>
        <v>91.350000000000023</v>
      </c>
      <c r="AD76" s="100">
        <f t="shared" si="29"/>
        <v>9.9680281090754352</v>
      </c>
      <c r="AE76" s="100">
        <v>825.08</v>
      </c>
      <c r="AF76" s="100">
        <f t="shared" si="30"/>
        <v>90.031971890924567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96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23"/>
        <v>0</v>
      </c>
      <c r="O77" s="100">
        <v>0</v>
      </c>
      <c r="P77" s="100">
        <v>0</v>
      </c>
      <c r="Q77" s="100">
        <v>0</v>
      </c>
      <c r="R77" s="100">
        <f t="shared" si="15"/>
        <v>0</v>
      </c>
      <c r="S77" s="100">
        <v>0</v>
      </c>
      <c r="T77" s="100">
        <v>0</v>
      </c>
      <c r="U77" s="100">
        <v>0</v>
      </c>
      <c r="V77" s="99">
        <v>0</v>
      </c>
      <c r="W77" s="99">
        <v>0</v>
      </c>
      <c r="X77" s="99">
        <v>0</v>
      </c>
      <c r="Y77" s="100">
        <f t="shared" si="27"/>
        <v>0</v>
      </c>
      <c r="Z77" s="81">
        <v>0</v>
      </c>
      <c r="AA77" s="100">
        <f t="shared" si="31"/>
        <v>0</v>
      </c>
      <c r="AB77" s="100">
        <f t="shared" si="28"/>
        <v>0</v>
      </c>
      <c r="AC77" s="100">
        <f t="shared" si="32"/>
        <v>0</v>
      </c>
      <c r="AD77" s="100">
        <f t="shared" si="29"/>
        <v>0</v>
      </c>
      <c r="AE77" s="100">
        <v>0</v>
      </c>
      <c r="AF77" s="100">
        <f t="shared" si="30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96">
        <v>30.45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23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5"/>
        <v>3715.8299999999995</v>
      </c>
      <c r="S78" s="100">
        <f>R78/P78*100</f>
        <v>100</v>
      </c>
      <c r="T78" s="100">
        <v>0</v>
      </c>
      <c r="U78" s="100">
        <f>T78/P78*100</f>
        <v>0</v>
      </c>
      <c r="V78" s="99">
        <v>0</v>
      </c>
      <c r="W78" s="99">
        <v>0</v>
      </c>
      <c r="X78" s="99">
        <v>0</v>
      </c>
      <c r="Y78" s="100">
        <f t="shared" si="27"/>
        <v>0</v>
      </c>
      <c r="Z78" s="81">
        <v>0</v>
      </c>
      <c r="AA78" s="100">
        <f t="shared" si="31"/>
        <v>0</v>
      </c>
      <c r="AB78" s="100">
        <f t="shared" si="28"/>
        <v>0</v>
      </c>
      <c r="AC78" s="100">
        <f t="shared" si="32"/>
        <v>0</v>
      </c>
      <c r="AD78" s="100">
        <f t="shared" si="29"/>
        <v>0</v>
      </c>
      <c r="AE78" s="100">
        <v>0</v>
      </c>
      <c r="AF78" s="100">
        <f t="shared" si="30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96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5"/>
        <v>0</v>
      </c>
      <c r="S79" s="100">
        <v>0</v>
      </c>
      <c r="T79" s="100">
        <v>0</v>
      </c>
      <c r="U79" s="100">
        <v>0</v>
      </c>
      <c r="V79" s="99">
        <v>0</v>
      </c>
      <c r="W79" s="99">
        <v>0</v>
      </c>
      <c r="X79" s="99">
        <v>0</v>
      </c>
      <c r="Y79" s="100">
        <f t="shared" si="27"/>
        <v>0</v>
      </c>
      <c r="Z79" s="81">
        <v>0</v>
      </c>
      <c r="AA79" s="100">
        <f t="shared" si="31"/>
        <v>0</v>
      </c>
      <c r="AB79" s="100">
        <f t="shared" si="28"/>
        <v>0</v>
      </c>
      <c r="AC79" s="100">
        <f t="shared" si="32"/>
        <v>0</v>
      </c>
      <c r="AD79" s="100">
        <f t="shared" si="29"/>
        <v>0</v>
      </c>
      <c r="AE79" s="100">
        <v>0</v>
      </c>
      <c r="AF79" s="100">
        <f t="shared" si="30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96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33">K80/H80*100</f>
        <v>0</v>
      </c>
      <c r="O80" s="100">
        <v>0</v>
      </c>
      <c r="P80" s="100">
        <v>0</v>
      </c>
      <c r="Q80" s="100">
        <v>0</v>
      </c>
      <c r="R80" s="100">
        <f t="shared" si="15"/>
        <v>0</v>
      </c>
      <c r="S80" s="100">
        <v>0</v>
      </c>
      <c r="T80" s="100">
        <v>0</v>
      </c>
      <c r="U80" s="100">
        <v>0</v>
      </c>
      <c r="V80" s="99">
        <v>0</v>
      </c>
      <c r="W80" s="99">
        <v>0</v>
      </c>
      <c r="X80" s="99">
        <v>0</v>
      </c>
      <c r="Y80" s="100">
        <f t="shared" si="27"/>
        <v>0</v>
      </c>
      <c r="Z80" s="81">
        <v>0</v>
      </c>
      <c r="AA80" s="100">
        <f t="shared" si="31"/>
        <v>0</v>
      </c>
      <c r="AB80" s="100">
        <f t="shared" si="28"/>
        <v>0</v>
      </c>
      <c r="AC80" s="100">
        <f t="shared" si="32"/>
        <v>0</v>
      </c>
      <c r="AD80" s="100">
        <f t="shared" si="29"/>
        <v>0</v>
      </c>
      <c r="AE80" s="100">
        <v>0</v>
      </c>
      <c r="AF80" s="100">
        <f t="shared" si="30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96">
        <v>30.45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33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5"/>
        <v>2194.65</v>
      </c>
      <c r="S81" s="100">
        <f>R81/P81*100</f>
        <v>100</v>
      </c>
      <c r="T81" s="100">
        <v>0</v>
      </c>
      <c r="U81" s="100">
        <f>T81/P81*100</f>
        <v>0</v>
      </c>
      <c r="V81" s="99">
        <v>8</v>
      </c>
      <c r="W81" s="99">
        <v>10</v>
      </c>
      <c r="X81" s="99">
        <v>3</v>
      </c>
      <c r="Y81" s="100">
        <f t="shared" si="27"/>
        <v>57.142857142857139</v>
      </c>
      <c r="Z81" s="81">
        <f>825.96+6523.34</f>
        <v>7349.3</v>
      </c>
      <c r="AA81" s="100">
        <f t="shared" si="31"/>
        <v>7349.3</v>
      </c>
      <c r="AB81" s="100">
        <f t="shared" si="28"/>
        <v>100</v>
      </c>
      <c r="AC81" s="100">
        <f t="shared" si="32"/>
        <v>6523.34</v>
      </c>
      <c r="AD81" s="100">
        <f t="shared" si="29"/>
        <v>88.761378634699909</v>
      </c>
      <c r="AE81" s="100">
        <v>825.96</v>
      </c>
      <c r="AF81" s="100">
        <f t="shared" si="30"/>
        <v>11.238621365300098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96">
        <v>30.45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33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5"/>
        <v>2991.8400000000006</v>
      </c>
      <c r="S82" s="100">
        <f>R82/P82*100</f>
        <v>100</v>
      </c>
      <c r="T82" s="100">
        <v>0</v>
      </c>
      <c r="U82" s="100">
        <f>T82/P82*100</f>
        <v>0</v>
      </c>
      <c r="V82" s="99">
        <v>0</v>
      </c>
      <c r="W82" s="99">
        <v>0</v>
      </c>
      <c r="X82" s="99">
        <v>0</v>
      </c>
      <c r="Y82" s="100">
        <f t="shared" si="27"/>
        <v>0</v>
      </c>
      <c r="Z82" s="81">
        <v>0</v>
      </c>
      <c r="AA82" s="100">
        <f t="shared" si="31"/>
        <v>0</v>
      </c>
      <c r="AB82" s="100">
        <f t="shared" si="28"/>
        <v>0</v>
      </c>
      <c r="AC82" s="100">
        <f t="shared" si="32"/>
        <v>0</v>
      </c>
      <c r="AD82" s="100">
        <f t="shared" si="29"/>
        <v>0</v>
      </c>
      <c r="AE82" s="100">
        <v>0</v>
      </c>
      <c r="AF82" s="100">
        <f t="shared" si="30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96">
        <v>30.45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33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5"/>
        <v>2291.38</v>
      </c>
      <c r="S83" s="100">
        <f>R83/P83*100</f>
        <v>100</v>
      </c>
      <c r="T83" s="100">
        <v>0</v>
      </c>
      <c r="U83" s="100">
        <f>T83/P83*100</f>
        <v>0</v>
      </c>
      <c r="V83" s="99">
        <v>3</v>
      </c>
      <c r="W83" s="99">
        <v>3</v>
      </c>
      <c r="X83" s="99">
        <v>2</v>
      </c>
      <c r="Y83" s="100">
        <f t="shared" si="27"/>
        <v>25</v>
      </c>
      <c r="Z83" s="81">
        <v>1432.92</v>
      </c>
      <c r="AA83" s="100">
        <f t="shared" si="31"/>
        <v>1432.92</v>
      </c>
      <c r="AB83" s="100">
        <f t="shared" si="28"/>
        <v>100</v>
      </c>
      <c r="AC83" s="100">
        <f t="shared" si="32"/>
        <v>1432.92</v>
      </c>
      <c r="AD83" s="100">
        <f t="shared" si="29"/>
        <v>100</v>
      </c>
      <c r="AE83" s="100">
        <v>0</v>
      </c>
      <c r="AF83" s="100">
        <f t="shared" si="30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96">
        <v>30.45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33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5"/>
        <v>48671.73</v>
      </c>
      <c r="S84" s="100">
        <f>R84/P84*100</f>
        <v>100</v>
      </c>
      <c r="T84" s="100">
        <v>0</v>
      </c>
      <c r="U84" s="100">
        <f>T84/P84*100</f>
        <v>0</v>
      </c>
      <c r="V84" s="99">
        <v>11</v>
      </c>
      <c r="W84" s="99">
        <v>12</v>
      </c>
      <c r="X84" s="99">
        <v>1</v>
      </c>
      <c r="Y84" s="100">
        <f t="shared" si="27"/>
        <v>16.417910447761194</v>
      </c>
      <c r="Z84" s="81">
        <f>1528.22+23020.34</f>
        <v>24548.560000000001</v>
      </c>
      <c r="AA84" s="100">
        <f t="shared" si="31"/>
        <v>24548.560000000001</v>
      </c>
      <c r="AB84" s="100">
        <f t="shared" si="28"/>
        <v>100</v>
      </c>
      <c r="AC84" s="100">
        <f t="shared" si="32"/>
        <v>23020.34</v>
      </c>
      <c r="AD84" s="100">
        <f t="shared" si="29"/>
        <v>93.774706133475846</v>
      </c>
      <c r="AE84" s="100">
        <v>1528.22</v>
      </c>
      <c r="AF84" s="100">
        <f t="shared" si="30"/>
        <v>6.2252938665241464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96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33"/>
        <v>0</v>
      </c>
      <c r="O85" s="100">
        <v>0</v>
      </c>
      <c r="P85" s="100">
        <v>0</v>
      </c>
      <c r="Q85" s="100">
        <v>0</v>
      </c>
      <c r="R85" s="100">
        <f t="shared" si="15"/>
        <v>0</v>
      </c>
      <c r="S85" s="100">
        <v>0</v>
      </c>
      <c r="T85" s="100">
        <v>0</v>
      </c>
      <c r="U85" s="100">
        <v>0</v>
      </c>
      <c r="V85" s="99">
        <v>0</v>
      </c>
      <c r="W85" s="99">
        <v>0</v>
      </c>
      <c r="X85" s="99">
        <v>0</v>
      </c>
      <c r="Y85" s="100">
        <f t="shared" si="27"/>
        <v>0</v>
      </c>
      <c r="Z85" s="81">
        <v>0</v>
      </c>
      <c r="AA85" s="100">
        <f t="shared" si="31"/>
        <v>0</v>
      </c>
      <c r="AB85" s="100">
        <f t="shared" si="28"/>
        <v>0</v>
      </c>
      <c r="AC85" s="100">
        <f t="shared" si="32"/>
        <v>0</v>
      </c>
      <c r="AD85" s="100">
        <f t="shared" si="29"/>
        <v>0</v>
      </c>
      <c r="AE85" s="100">
        <v>0</v>
      </c>
      <c r="AF85" s="100">
        <f t="shared" si="30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96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33"/>
        <v>0</v>
      </c>
      <c r="O86" s="100">
        <v>0</v>
      </c>
      <c r="P86" s="100">
        <v>0</v>
      </c>
      <c r="Q86" s="100">
        <v>0</v>
      </c>
      <c r="R86" s="100">
        <f t="shared" ref="R86:R102" si="34">P86</f>
        <v>0</v>
      </c>
      <c r="S86" s="100">
        <v>0</v>
      </c>
      <c r="T86" s="100">
        <v>0</v>
      </c>
      <c r="U86" s="100">
        <v>0</v>
      </c>
      <c r="V86" s="99">
        <v>0</v>
      </c>
      <c r="W86" s="99">
        <v>0</v>
      </c>
      <c r="X86" s="99">
        <v>0</v>
      </c>
      <c r="Y86" s="100">
        <f t="shared" si="27"/>
        <v>0</v>
      </c>
      <c r="Z86" s="81">
        <v>0</v>
      </c>
      <c r="AA86" s="100">
        <f t="shared" si="31"/>
        <v>0</v>
      </c>
      <c r="AB86" s="100">
        <f t="shared" si="28"/>
        <v>0</v>
      </c>
      <c r="AC86" s="100">
        <f t="shared" si="32"/>
        <v>0</v>
      </c>
      <c r="AD86" s="100">
        <f t="shared" si="29"/>
        <v>0</v>
      </c>
      <c r="AE86" s="100">
        <v>0</v>
      </c>
      <c r="AF86" s="100">
        <f t="shared" si="30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96">
        <v>30.45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33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34"/>
        <v>27394.17</v>
      </c>
      <c r="S87" s="100">
        <f>R87/P87*100</f>
        <v>100</v>
      </c>
      <c r="T87" s="100">
        <v>0</v>
      </c>
      <c r="U87" s="100">
        <f>T87/P87*100</f>
        <v>0</v>
      </c>
      <c r="V87" s="99">
        <v>7</v>
      </c>
      <c r="W87" s="99">
        <v>7</v>
      </c>
      <c r="X87" s="99">
        <v>3</v>
      </c>
      <c r="Y87" s="100">
        <f t="shared" si="27"/>
        <v>21.212121212121211</v>
      </c>
      <c r="Z87" s="81">
        <v>4344.63</v>
      </c>
      <c r="AA87" s="100">
        <f t="shared" si="31"/>
        <v>4344.63</v>
      </c>
      <c r="AB87" s="100">
        <f t="shared" si="28"/>
        <v>100</v>
      </c>
      <c r="AC87" s="100">
        <f t="shared" si="32"/>
        <v>0</v>
      </c>
      <c r="AD87" s="100">
        <f t="shared" si="29"/>
        <v>0</v>
      </c>
      <c r="AE87" s="100">
        <v>4344.63</v>
      </c>
      <c r="AF87" s="100">
        <f t="shared" si="30"/>
        <v>100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96">
        <v>30.45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33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34"/>
        <v>7948</v>
      </c>
      <c r="S88" s="100">
        <f>R88/P88*100</f>
        <v>100</v>
      </c>
      <c r="T88" s="100">
        <v>0</v>
      </c>
      <c r="U88" s="100">
        <f>T88/P88*100</f>
        <v>0</v>
      </c>
      <c r="V88" s="99">
        <v>0</v>
      </c>
      <c r="W88" s="99">
        <v>0</v>
      </c>
      <c r="X88" s="99">
        <v>0</v>
      </c>
      <c r="Y88" s="100">
        <f t="shared" si="27"/>
        <v>0</v>
      </c>
      <c r="Z88" s="81">
        <v>0</v>
      </c>
      <c r="AA88" s="100">
        <f t="shared" si="31"/>
        <v>0</v>
      </c>
      <c r="AB88" s="100">
        <f t="shared" si="28"/>
        <v>0</v>
      </c>
      <c r="AC88" s="100">
        <f t="shared" si="32"/>
        <v>0</v>
      </c>
      <c r="AD88" s="100">
        <f t="shared" si="29"/>
        <v>0</v>
      </c>
      <c r="AE88" s="100">
        <v>0</v>
      </c>
      <c r="AF88" s="100">
        <f t="shared" si="30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96">
        <v>30.45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33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34"/>
        <v>25249.41</v>
      </c>
      <c r="S89" s="100">
        <f>R89/P89*100</f>
        <v>100</v>
      </c>
      <c r="T89" s="100">
        <v>0</v>
      </c>
      <c r="U89" s="100">
        <f>T89/P89*100</f>
        <v>0</v>
      </c>
      <c r="V89" s="99">
        <v>9</v>
      </c>
      <c r="W89" s="99">
        <v>9</v>
      </c>
      <c r="X89" s="99">
        <v>5</v>
      </c>
      <c r="Y89" s="100">
        <f t="shared" si="27"/>
        <v>18</v>
      </c>
      <c r="Z89" s="81">
        <v>4585.41</v>
      </c>
      <c r="AA89" s="100">
        <f t="shared" si="31"/>
        <v>4585.41</v>
      </c>
      <c r="AB89" s="100">
        <f t="shared" si="28"/>
        <v>100</v>
      </c>
      <c r="AC89" s="100">
        <f t="shared" si="32"/>
        <v>4585.41</v>
      </c>
      <c r="AD89" s="100">
        <f t="shared" si="29"/>
        <v>100</v>
      </c>
      <c r="AE89" s="100">
        <v>0</v>
      </c>
      <c r="AF89" s="100">
        <f t="shared" si="30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96">
        <v>30.45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33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34"/>
        <v>16467.23</v>
      </c>
      <c r="S90" s="100">
        <f>R90/P90*100</f>
        <v>100</v>
      </c>
      <c r="T90" s="100">
        <v>0</v>
      </c>
      <c r="U90" s="100">
        <f>T90/P90*100</f>
        <v>0</v>
      </c>
      <c r="V90" s="99">
        <v>11</v>
      </c>
      <c r="W90" s="99">
        <v>11</v>
      </c>
      <c r="X90" s="99">
        <v>5</v>
      </c>
      <c r="Y90" s="100">
        <f t="shared" si="27"/>
        <v>45.833333333333329</v>
      </c>
      <c r="Z90" s="81">
        <f>3593.19+4986.03</f>
        <v>8579.2199999999993</v>
      </c>
      <c r="AA90" s="100">
        <f t="shared" si="31"/>
        <v>8579.2199999999993</v>
      </c>
      <c r="AB90" s="100">
        <f t="shared" si="28"/>
        <v>100</v>
      </c>
      <c r="AC90" s="100">
        <f t="shared" si="32"/>
        <v>4986.0299999999988</v>
      </c>
      <c r="AD90" s="100">
        <f t="shared" si="29"/>
        <v>58.117521173253508</v>
      </c>
      <c r="AE90" s="100">
        <v>3593.19</v>
      </c>
      <c r="AF90" s="100">
        <f t="shared" si="30"/>
        <v>41.882478826746485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96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33"/>
        <v>0</v>
      </c>
      <c r="O91" s="100">
        <v>0</v>
      </c>
      <c r="P91" s="100">
        <v>0</v>
      </c>
      <c r="Q91" s="100">
        <v>0</v>
      </c>
      <c r="R91" s="100">
        <f t="shared" si="34"/>
        <v>0</v>
      </c>
      <c r="S91" s="100">
        <v>0</v>
      </c>
      <c r="T91" s="100">
        <v>0</v>
      </c>
      <c r="U91" s="100">
        <v>0</v>
      </c>
      <c r="V91" s="99">
        <v>0</v>
      </c>
      <c r="W91" s="99">
        <v>0</v>
      </c>
      <c r="X91" s="99">
        <v>0</v>
      </c>
      <c r="Y91" s="100">
        <f t="shared" si="27"/>
        <v>0</v>
      </c>
      <c r="Z91" s="81">
        <v>0</v>
      </c>
      <c r="AA91" s="100">
        <f t="shared" si="31"/>
        <v>0</v>
      </c>
      <c r="AB91" s="100">
        <f t="shared" si="28"/>
        <v>0</v>
      </c>
      <c r="AC91" s="100">
        <f t="shared" si="32"/>
        <v>0</v>
      </c>
      <c r="AD91" s="100">
        <f t="shared" si="29"/>
        <v>0</v>
      </c>
      <c r="AE91" s="100">
        <v>0</v>
      </c>
      <c r="AF91" s="100">
        <f t="shared" si="30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96">
        <v>30.45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33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34"/>
        <v>9389.1600000000017</v>
      </c>
      <c r="S92" s="100">
        <f>R92/P92*100</f>
        <v>100</v>
      </c>
      <c r="T92" s="100">
        <v>0</v>
      </c>
      <c r="U92" s="100">
        <f>T92/P92*100</f>
        <v>0</v>
      </c>
      <c r="V92" s="99">
        <v>0</v>
      </c>
      <c r="W92" s="99">
        <v>0</v>
      </c>
      <c r="X92" s="99">
        <v>0</v>
      </c>
      <c r="Y92" s="100">
        <f t="shared" si="27"/>
        <v>0</v>
      </c>
      <c r="Z92" s="81">
        <v>0</v>
      </c>
      <c r="AA92" s="100">
        <f t="shared" si="31"/>
        <v>0</v>
      </c>
      <c r="AB92" s="100">
        <f t="shared" si="28"/>
        <v>0</v>
      </c>
      <c r="AC92" s="100">
        <f t="shared" si="32"/>
        <v>0</v>
      </c>
      <c r="AD92" s="100">
        <f t="shared" si="29"/>
        <v>0</v>
      </c>
      <c r="AE92" s="100">
        <v>0</v>
      </c>
      <c r="AF92" s="100">
        <f t="shared" si="30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96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33"/>
        <v>0</v>
      </c>
      <c r="O93" s="100">
        <v>0</v>
      </c>
      <c r="P93" s="100">
        <v>0</v>
      </c>
      <c r="Q93" s="100">
        <v>0</v>
      </c>
      <c r="R93" s="100">
        <f t="shared" si="34"/>
        <v>0</v>
      </c>
      <c r="S93" s="100">
        <v>0</v>
      </c>
      <c r="T93" s="100">
        <v>0</v>
      </c>
      <c r="U93" s="100">
        <v>0</v>
      </c>
      <c r="V93" s="99">
        <v>0</v>
      </c>
      <c r="W93" s="99">
        <v>0</v>
      </c>
      <c r="X93" s="99">
        <v>0</v>
      </c>
      <c r="Y93" s="100">
        <f t="shared" si="27"/>
        <v>0</v>
      </c>
      <c r="Z93" s="81">
        <v>0</v>
      </c>
      <c r="AA93" s="100">
        <f t="shared" si="31"/>
        <v>0</v>
      </c>
      <c r="AB93" s="100">
        <f t="shared" si="28"/>
        <v>0</v>
      </c>
      <c r="AC93" s="100">
        <f t="shared" si="32"/>
        <v>0</v>
      </c>
      <c r="AD93" s="100">
        <f t="shared" si="29"/>
        <v>0</v>
      </c>
      <c r="AE93" s="100">
        <v>0</v>
      </c>
      <c r="AF93" s="100">
        <f t="shared" si="30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96">
        <v>30.45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33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34"/>
        <v>12376.46</v>
      </c>
      <c r="S94" s="100">
        <f>R94/P94*100</f>
        <v>100</v>
      </c>
      <c r="T94" s="100">
        <v>0</v>
      </c>
      <c r="U94" s="100">
        <f>T94/P94*100</f>
        <v>0</v>
      </c>
      <c r="V94" s="99">
        <v>1</v>
      </c>
      <c r="W94" s="99">
        <v>2</v>
      </c>
      <c r="X94" s="99">
        <v>0</v>
      </c>
      <c r="Y94" s="100">
        <f t="shared" si="27"/>
        <v>5</v>
      </c>
      <c r="Z94" s="81">
        <v>1206.3699999999999</v>
      </c>
      <c r="AA94" s="100">
        <f t="shared" si="31"/>
        <v>1206.3699999999999</v>
      </c>
      <c r="AB94" s="100">
        <f t="shared" si="28"/>
        <v>100</v>
      </c>
      <c r="AC94" s="100">
        <f t="shared" si="32"/>
        <v>1206.3699999999999</v>
      </c>
      <c r="AD94" s="100">
        <f t="shared" si="29"/>
        <v>100</v>
      </c>
      <c r="AE94" s="100">
        <v>0</v>
      </c>
      <c r="AF94" s="100">
        <f t="shared" si="30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96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33"/>
        <v>0</v>
      </c>
      <c r="O95" s="100">
        <v>0</v>
      </c>
      <c r="P95" s="100">
        <v>0</v>
      </c>
      <c r="Q95" s="100">
        <v>0</v>
      </c>
      <c r="R95" s="100">
        <f t="shared" si="34"/>
        <v>0</v>
      </c>
      <c r="S95" s="100">
        <v>0</v>
      </c>
      <c r="T95" s="100">
        <v>0</v>
      </c>
      <c r="U95" s="100">
        <v>0</v>
      </c>
      <c r="V95" s="99">
        <v>0</v>
      </c>
      <c r="W95" s="99">
        <v>0</v>
      </c>
      <c r="X95" s="99">
        <v>0</v>
      </c>
      <c r="Y95" s="100">
        <f t="shared" si="27"/>
        <v>0</v>
      </c>
      <c r="Z95" s="81">
        <v>0</v>
      </c>
      <c r="AA95" s="100">
        <f t="shared" si="31"/>
        <v>0</v>
      </c>
      <c r="AB95" s="100">
        <f t="shared" si="28"/>
        <v>0</v>
      </c>
      <c r="AC95" s="100">
        <f t="shared" si="32"/>
        <v>0</v>
      </c>
      <c r="AD95" s="100">
        <f t="shared" si="29"/>
        <v>0</v>
      </c>
      <c r="AE95" s="100">
        <v>0</v>
      </c>
      <c r="AF95" s="100">
        <f t="shared" si="30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96">
        <v>30.45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33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34"/>
        <v>24507.16</v>
      </c>
      <c r="S96" s="100">
        <f>R96/P96*100</f>
        <v>100</v>
      </c>
      <c r="T96" s="100">
        <v>0</v>
      </c>
      <c r="U96" s="100">
        <f>T96/P96*100</f>
        <v>0</v>
      </c>
      <c r="V96" s="99">
        <v>0</v>
      </c>
      <c r="W96" s="99">
        <v>0</v>
      </c>
      <c r="X96" s="99">
        <v>0</v>
      </c>
      <c r="Y96" s="100">
        <f t="shared" si="27"/>
        <v>0</v>
      </c>
      <c r="Z96" s="81">
        <v>0</v>
      </c>
      <c r="AA96" s="100">
        <f t="shared" si="31"/>
        <v>0</v>
      </c>
      <c r="AB96" s="100">
        <f t="shared" si="28"/>
        <v>0</v>
      </c>
      <c r="AC96" s="100">
        <f t="shared" si="32"/>
        <v>0</v>
      </c>
      <c r="AD96" s="100">
        <f t="shared" si="29"/>
        <v>0</v>
      </c>
      <c r="AE96" s="100">
        <v>0</v>
      </c>
      <c r="AF96" s="100">
        <f t="shared" si="30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96">
        <v>30.45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33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34"/>
        <v>5946.55</v>
      </c>
      <c r="S97" s="100">
        <f>R97/P97*100</f>
        <v>100</v>
      </c>
      <c r="T97" s="100">
        <v>0</v>
      </c>
      <c r="U97" s="100">
        <f>T97/P97*100</f>
        <v>0</v>
      </c>
      <c r="V97" s="99">
        <v>2</v>
      </c>
      <c r="W97" s="99">
        <v>2</v>
      </c>
      <c r="X97" s="99">
        <v>0</v>
      </c>
      <c r="Y97" s="100">
        <f t="shared" si="27"/>
        <v>22.222222222222221</v>
      </c>
      <c r="Z97" s="81">
        <v>1930.88</v>
      </c>
      <c r="AA97" s="100">
        <f t="shared" si="31"/>
        <v>1930.88</v>
      </c>
      <c r="AB97" s="100">
        <f t="shared" si="28"/>
        <v>100</v>
      </c>
      <c r="AC97" s="100">
        <f t="shared" si="32"/>
        <v>0</v>
      </c>
      <c r="AD97" s="100">
        <f t="shared" si="29"/>
        <v>0</v>
      </c>
      <c r="AE97" s="100">
        <v>1930.88</v>
      </c>
      <c r="AF97" s="100">
        <f t="shared" si="30"/>
        <v>100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96">
        <v>30.45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33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34"/>
        <v>3487.89</v>
      </c>
      <c r="S98" s="100">
        <f>R98/P98*100</f>
        <v>100</v>
      </c>
      <c r="T98" s="100">
        <v>0</v>
      </c>
      <c r="U98" s="100">
        <f>T98/P98*100</f>
        <v>0</v>
      </c>
      <c r="V98" s="99">
        <v>0</v>
      </c>
      <c r="W98" s="99">
        <v>0</v>
      </c>
      <c r="X98" s="99">
        <v>0</v>
      </c>
      <c r="Y98" s="100">
        <f t="shared" si="27"/>
        <v>0</v>
      </c>
      <c r="Z98" s="81">
        <v>0</v>
      </c>
      <c r="AA98" s="100">
        <f t="shared" si="31"/>
        <v>0</v>
      </c>
      <c r="AB98" s="100">
        <f t="shared" si="28"/>
        <v>0</v>
      </c>
      <c r="AC98" s="100">
        <f t="shared" si="32"/>
        <v>0</v>
      </c>
      <c r="AD98" s="100">
        <f t="shared" si="29"/>
        <v>0</v>
      </c>
      <c r="AE98" s="100">
        <v>0</v>
      </c>
      <c r="AF98" s="100">
        <f t="shared" si="30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96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33"/>
        <v>0</v>
      </c>
      <c r="O99" s="100">
        <v>0</v>
      </c>
      <c r="P99" s="100">
        <v>0</v>
      </c>
      <c r="Q99" s="100">
        <v>0</v>
      </c>
      <c r="R99" s="100">
        <f t="shared" si="34"/>
        <v>0</v>
      </c>
      <c r="S99" s="100">
        <v>0</v>
      </c>
      <c r="T99" s="100">
        <v>0</v>
      </c>
      <c r="U99" s="100">
        <v>0</v>
      </c>
      <c r="V99" s="99">
        <v>2</v>
      </c>
      <c r="W99" s="99">
        <v>2</v>
      </c>
      <c r="X99" s="99">
        <v>2</v>
      </c>
      <c r="Y99" s="100">
        <f t="shared" si="27"/>
        <v>66.666666666666657</v>
      </c>
      <c r="Z99" s="81">
        <v>1133.8399999999999</v>
      </c>
      <c r="AA99" s="100">
        <f t="shared" si="31"/>
        <v>1133.8399999999999</v>
      </c>
      <c r="AB99" s="100">
        <f t="shared" si="28"/>
        <v>100</v>
      </c>
      <c r="AC99" s="100">
        <f t="shared" si="32"/>
        <v>1133.8399999999999</v>
      </c>
      <c r="AD99" s="100">
        <f t="shared" si="29"/>
        <v>100</v>
      </c>
      <c r="AE99" s="100">
        <v>0</v>
      </c>
      <c r="AF99" s="100">
        <f t="shared" si="30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96">
        <v>30.45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33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34"/>
        <v>18749.07</v>
      </c>
      <c r="S100" s="100">
        <f>R100/P100*100</f>
        <v>100</v>
      </c>
      <c r="T100" s="100">
        <v>0</v>
      </c>
      <c r="U100" s="100">
        <f>T100/P100*100</f>
        <v>0</v>
      </c>
      <c r="V100" s="99">
        <v>0</v>
      </c>
      <c r="W100" s="99">
        <v>0</v>
      </c>
      <c r="X100" s="99">
        <v>0</v>
      </c>
      <c r="Y100" s="100">
        <f t="shared" si="27"/>
        <v>0</v>
      </c>
      <c r="Z100" s="81">
        <v>0</v>
      </c>
      <c r="AA100" s="100">
        <f t="shared" si="31"/>
        <v>0</v>
      </c>
      <c r="AB100" s="100">
        <f t="shared" si="28"/>
        <v>0</v>
      </c>
      <c r="AC100" s="100">
        <f t="shared" si="32"/>
        <v>0</v>
      </c>
      <c r="AD100" s="100">
        <f t="shared" si="29"/>
        <v>0</v>
      </c>
      <c r="AE100" s="100">
        <v>0</v>
      </c>
      <c r="AF100" s="100">
        <f t="shared" si="30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96">
        <v>30.45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33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34"/>
        <v>336.17</v>
      </c>
      <c r="S101" s="100">
        <f>R101/P101*100</f>
        <v>100</v>
      </c>
      <c r="T101" s="100">
        <v>0</v>
      </c>
      <c r="U101" s="100">
        <f>T101/P101*100</f>
        <v>0</v>
      </c>
      <c r="V101" s="99">
        <v>0</v>
      </c>
      <c r="W101" s="99">
        <v>0</v>
      </c>
      <c r="X101" s="99">
        <v>0</v>
      </c>
      <c r="Y101" s="100">
        <f t="shared" si="27"/>
        <v>0</v>
      </c>
      <c r="Z101" s="81">
        <v>0</v>
      </c>
      <c r="AA101" s="100">
        <f t="shared" si="31"/>
        <v>0</v>
      </c>
      <c r="AB101" s="100">
        <f t="shared" si="28"/>
        <v>0</v>
      </c>
      <c r="AC101" s="100">
        <f t="shared" si="32"/>
        <v>0</v>
      </c>
      <c r="AD101" s="100">
        <f t="shared" si="29"/>
        <v>0</v>
      </c>
      <c r="AE101" s="100">
        <v>0</v>
      </c>
      <c r="AF101" s="100">
        <f t="shared" si="30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96">
        <v>30.45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33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34"/>
        <v>19670.13</v>
      </c>
      <c r="S102" s="100">
        <f>R102/P102*100</f>
        <v>100</v>
      </c>
      <c r="T102" s="100">
        <v>0</v>
      </c>
      <c r="U102" s="100">
        <f>T102/P102*100</f>
        <v>0</v>
      </c>
      <c r="V102" s="99">
        <v>0</v>
      </c>
      <c r="W102" s="99">
        <v>0</v>
      </c>
      <c r="X102" s="99">
        <v>0</v>
      </c>
      <c r="Y102" s="100">
        <f t="shared" si="27"/>
        <v>0</v>
      </c>
      <c r="Z102" s="81">
        <v>0</v>
      </c>
      <c r="AA102" s="100">
        <f t="shared" si="31"/>
        <v>0</v>
      </c>
      <c r="AB102" s="100">
        <f t="shared" si="28"/>
        <v>0</v>
      </c>
      <c r="AC102" s="100">
        <f t="shared" si="32"/>
        <v>0</v>
      </c>
      <c r="AD102" s="100">
        <f t="shared" si="29"/>
        <v>0</v>
      </c>
      <c r="AE102" s="100">
        <v>0</v>
      </c>
      <c r="AF102" s="100">
        <f t="shared" si="30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33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35">T103/P103*100</f>
        <v>0</v>
      </c>
      <c r="V103" s="89">
        <f t="shared" ref="V103:AE103" si="36">SUM(V7:V102)</f>
        <v>404</v>
      </c>
      <c r="W103" s="89">
        <f t="shared" si="36"/>
        <v>458</v>
      </c>
      <c r="X103" s="89">
        <f>SUM(X7:X102)</f>
        <v>136</v>
      </c>
      <c r="Y103" s="91">
        <f>X103/H103*100</f>
        <v>4.7602380119005954</v>
      </c>
      <c r="Z103" s="91">
        <f>SUM(Z7:Z102)</f>
        <v>442977.92</v>
      </c>
      <c r="AA103" s="91">
        <f t="shared" si="36"/>
        <v>442977.92</v>
      </c>
      <c r="AB103" s="90">
        <f t="shared" ref="AB103" si="37">IF((Z103+T103)=0,0,AA103/(Z103+T103)*100)</f>
        <v>100</v>
      </c>
      <c r="AC103" s="91">
        <f t="shared" si="36"/>
        <v>264807.16000000003</v>
      </c>
      <c r="AD103" s="90">
        <f t="shared" ref="AD103" si="38">IF(AA103=0,0,AC103/AA103)*100</f>
        <v>59.778862115746087</v>
      </c>
      <c r="AE103" s="91">
        <f t="shared" si="36"/>
        <v>178170.75999999998</v>
      </c>
      <c r="AF103" s="90">
        <f t="shared" si="30"/>
        <v>40.221137884253913</v>
      </c>
      <c r="AG103" s="42"/>
      <c r="AH103" s="42"/>
      <c r="AI103" s="42"/>
      <c r="AJ103" s="42"/>
      <c r="AK103" s="42"/>
    </row>
    <row r="105" spans="1:37" x14ac:dyDescent="0.2">
      <c r="Z105" s="94"/>
    </row>
  </sheetData>
  <sheetProtection password="C41F" sheet="1" objects="1" scenarios="1"/>
  <mergeCells count="35"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topLeftCell="H76" workbookViewId="0">
      <selection activeCell="H12" sqref="H12"/>
    </sheetView>
  </sheetViews>
  <sheetFormatPr defaultColWidth="9.7109375" defaultRowHeight="12.75" x14ac:dyDescent="0.2"/>
  <cols>
    <col min="1" max="1" width="6" style="9" customWidth="1"/>
    <col min="2" max="2" width="19.28515625" style="9" customWidth="1"/>
    <col min="3" max="3" width="23.42578125" style="9" customWidth="1"/>
    <col min="4" max="4" width="34.85546875" style="9" customWidth="1"/>
    <col min="5" max="5" width="24.5703125" style="18" customWidth="1"/>
    <col min="6" max="8" width="9.28515625" style="106" customWidth="1"/>
    <col min="9" max="10" width="9.28515625" style="93" customWidth="1"/>
    <col min="11" max="13" width="6.7109375" style="106" customWidth="1"/>
    <col min="14" max="14" width="9.140625" style="106" customWidth="1"/>
    <col min="15" max="15" width="11.7109375" style="107" customWidth="1"/>
    <col min="16" max="16" width="16.42578125" style="107" customWidth="1"/>
    <col min="17" max="17" width="9.28515625" style="107" customWidth="1"/>
    <col min="18" max="18" width="11.28515625" style="107" customWidth="1"/>
    <col min="19" max="19" width="10.42578125" style="107" customWidth="1"/>
    <col min="20" max="21" width="9.28515625" style="107" customWidth="1"/>
    <col min="22" max="25" width="9.28515625" style="106" customWidth="1"/>
    <col min="26" max="26" width="14.42578125" style="93" customWidth="1"/>
    <col min="27" max="27" width="11.42578125" style="106" customWidth="1"/>
    <col min="28" max="28" width="12" style="106" customWidth="1"/>
    <col min="29" max="29" width="11.140625" style="106" customWidth="1"/>
    <col min="30" max="30" width="11.85546875" style="106" customWidth="1"/>
    <col min="31" max="31" width="10.5703125" style="106" customWidth="1"/>
    <col min="32" max="32" width="11.5703125" style="106" customWidth="1"/>
    <col min="33" max="37" width="9.7109375" style="34"/>
    <col min="38" max="16384" width="9.7109375" style="9"/>
  </cols>
  <sheetData>
    <row r="1" spans="1:37" s="8" customFormat="1" ht="36.75" customHeight="1" x14ac:dyDescent="0.25">
      <c r="A1" s="155" t="s">
        <v>251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33"/>
      <c r="AH1" s="33"/>
      <c r="AI1" s="33"/>
      <c r="AJ1" s="33"/>
      <c r="AK1" s="33"/>
    </row>
    <row r="2" spans="1:37" s="33" customFormat="1" ht="15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28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33" customHeight="1" x14ac:dyDescent="0.25">
      <c r="A3" s="129"/>
      <c r="B3" s="129"/>
      <c r="C3" s="129"/>
      <c r="D3" s="129"/>
      <c r="E3" s="129"/>
      <c r="F3" s="129"/>
      <c r="G3" s="129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50.25" customHeight="1" x14ac:dyDescent="0.25">
      <c r="A4" s="129"/>
      <c r="B4" s="129"/>
      <c r="C4" s="129"/>
      <c r="D4" s="129"/>
      <c r="E4" s="129"/>
      <c r="F4" s="129"/>
      <c r="G4" s="129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(гр."&amp;V6&amp;"/гр."&amp;'[3]23.03.15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19.25" customHeight="1" x14ac:dyDescent="0.25">
      <c r="A5" s="130"/>
      <c r="B5" s="130"/>
      <c r="C5" s="130"/>
      <c r="D5" s="130"/>
      <c r="E5" s="130"/>
      <c r="F5" s="130"/>
      <c r="G5" s="130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.75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>C6+1</f>
        <v>4</v>
      </c>
      <c r="E6" s="6">
        <f t="shared" si="0"/>
        <v>5</v>
      </c>
      <c r="F6" s="6">
        <f t="shared" si="0"/>
        <v>6</v>
      </c>
      <c r="G6" s="6">
        <f t="shared" si="0"/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 t="shared" si="0"/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>
        <v>0</v>
      </c>
      <c r="G7" s="96">
        <v>0</v>
      </c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99">
        <v>0</v>
      </c>
      <c r="W7" s="99">
        <v>0</v>
      </c>
      <c r="X7" s="99">
        <v>0</v>
      </c>
      <c r="Y7" s="100">
        <f t="shared" ref="Y7:Y70" si="2">IF(H7=0,0,V7/H7)*100</f>
        <v>0</v>
      </c>
      <c r="Z7" s="81">
        <v>0</v>
      </c>
      <c r="AA7" s="100">
        <f t="shared" ref="AA7:AA10" si="3">T7+Z7</f>
        <v>0</v>
      </c>
      <c r="AB7" s="100">
        <f t="shared" ref="AB7:AB70" si="4">IF((Z7+T7)=0,0,AA7/(Z7+T7)*100)</f>
        <v>0</v>
      </c>
      <c r="AC7" s="100">
        <v>0</v>
      </c>
      <c r="AD7" s="100">
        <f t="shared" ref="AD7:AD11" si="5">IF(AA7=0,0,AC7/AA7)*100</f>
        <v>0</v>
      </c>
      <c r="AE7" s="100">
        <v>0</v>
      </c>
      <c r="AF7" s="100">
        <f t="shared" ref="AF7:AF70" si="6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96">
        <v>30.45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7">P8/O8*100</f>
        <v>100</v>
      </c>
      <c r="R8" s="100">
        <f t="shared" ref="R8:R20" si="8">P8</f>
        <v>8664.0299999999988</v>
      </c>
      <c r="S8" s="100">
        <f t="shared" ref="S8:S13" si="9">R8/P8*100</f>
        <v>100</v>
      </c>
      <c r="T8" s="100">
        <v>0</v>
      </c>
      <c r="U8" s="100">
        <f t="shared" ref="U8:U13" si="10">T8/P8*100</f>
        <v>0</v>
      </c>
      <c r="V8" s="99">
        <v>1</v>
      </c>
      <c r="W8" s="99">
        <v>1</v>
      </c>
      <c r="X8" s="99">
        <v>0</v>
      </c>
      <c r="Y8" s="100">
        <f t="shared" si="2"/>
        <v>5</v>
      </c>
      <c r="Z8" s="81">
        <v>365.4</v>
      </c>
      <c r="AA8" s="100">
        <f t="shared" si="3"/>
        <v>365.4</v>
      </c>
      <c r="AB8" s="100">
        <f t="shared" si="4"/>
        <v>100</v>
      </c>
      <c r="AC8" s="100">
        <f t="shared" ref="AC8:AC10" si="11">AA8-AE8</f>
        <v>365.4</v>
      </c>
      <c r="AD8" s="100">
        <f t="shared" si="5"/>
        <v>100</v>
      </c>
      <c r="AE8" s="100">
        <v>0</v>
      </c>
      <c r="AF8" s="100">
        <f t="shared" si="6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96">
        <v>30.45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7"/>
        <v>100</v>
      </c>
      <c r="R9" s="100">
        <f t="shared" si="8"/>
        <v>20412.350000000002</v>
      </c>
      <c r="S9" s="100">
        <f t="shared" si="9"/>
        <v>100</v>
      </c>
      <c r="T9" s="100">
        <v>0</v>
      </c>
      <c r="U9" s="100">
        <f t="shared" si="10"/>
        <v>0</v>
      </c>
      <c r="V9" s="99">
        <v>0</v>
      </c>
      <c r="W9" s="99">
        <v>0</v>
      </c>
      <c r="X9" s="99">
        <v>0</v>
      </c>
      <c r="Y9" s="100">
        <f t="shared" si="2"/>
        <v>0</v>
      </c>
      <c r="Z9" s="81">
        <v>0</v>
      </c>
      <c r="AA9" s="100">
        <f t="shared" si="3"/>
        <v>0</v>
      </c>
      <c r="AB9" s="100">
        <f t="shared" si="4"/>
        <v>0</v>
      </c>
      <c r="AC9" s="100">
        <f t="shared" si="11"/>
        <v>0</v>
      </c>
      <c r="AD9" s="100">
        <f t="shared" si="5"/>
        <v>0</v>
      </c>
      <c r="AE9" s="100">
        <v>0</v>
      </c>
      <c r="AF9" s="100">
        <f t="shared" si="6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96">
        <v>30.45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7"/>
        <v>100</v>
      </c>
      <c r="R10" s="100">
        <f t="shared" si="8"/>
        <v>58.36</v>
      </c>
      <c r="S10" s="100">
        <f t="shared" si="9"/>
        <v>100</v>
      </c>
      <c r="T10" s="100">
        <v>0</v>
      </c>
      <c r="U10" s="100">
        <f t="shared" si="10"/>
        <v>0</v>
      </c>
      <c r="V10" s="99">
        <v>0</v>
      </c>
      <c r="W10" s="99">
        <v>0</v>
      </c>
      <c r="X10" s="99">
        <v>0</v>
      </c>
      <c r="Y10" s="100">
        <f t="shared" si="2"/>
        <v>0</v>
      </c>
      <c r="Z10" s="81">
        <v>0</v>
      </c>
      <c r="AA10" s="100">
        <f t="shared" si="3"/>
        <v>0</v>
      </c>
      <c r="AB10" s="100">
        <f t="shared" si="4"/>
        <v>0</v>
      </c>
      <c r="AC10" s="100">
        <f t="shared" si="11"/>
        <v>0</v>
      </c>
      <c r="AD10" s="100">
        <f t="shared" si="5"/>
        <v>0</v>
      </c>
      <c r="AE10" s="100">
        <v>0</v>
      </c>
      <c r="AF10" s="100">
        <f t="shared" si="6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96">
        <v>30.45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 t="shared" si="1"/>
        <v>58.82352941176471</v>
      </c>
      <c r="O11" s="100">
        <v>7226.18</v>
      </c>
      <c r="P11" s="100">
        <v>7226.18</v>
      </c>
      <c r="Q11" s="100">
        <f t="shared" si="7"/>
        <v>100</v>
      </c>
      <c r="R11" s="100">
        <f t="shared" si="8"/>
        <v>7226.18</v>
      </c>
      <c r="S11" s="100">
        <f t="shared" si="9"/>
        <v>100</v>
      </c>
      <c r="T11" s="100">
        <v>0</v>
      </c>
      <c r="U11" s="100">
        <f t="shared" si="10"/>
        <v>0</v>
      </c>
      <c r="V11" s="99">
        <v>5</v>
      </c>
      <c r="W11" s="99">
        <v>5</v>
      </c>
      <c r="X11" s="99">
        <v>0</v>
      </c>
      <c r="Y11" s="100">
        <f t="shared" si="2"/>
        <v>29.411764705882355</v>
      </c>
      <c r="Z11" s="81">
        <f>868.69+5851.79</f>
        <v>6720.48</v>
      </c>
      <c r="AA11" s="100">
        <f>T11+Z11</f>
        <v>6720.48</v>
      </c>
      <c r="AB11" s="100">
        <f t="shared" si="4"/>
        <v>100</v>
      </c>
      <c r="AC11" s="100">
        <f>AA11-AE11</f>
        <v>5851.7899999999991</v>
      </c>
      <c r="AD11" s="100">
        <f t="shared" si="5"/>
        <v>87.073988762707415</v>
      </c>
      <c r="AE11" s="100">
        <v>868.69</v>
      </c>
      <c r="AF11" s="100">
        <f t="shared" si="6"/>
        <v>12.926011237292576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96">
        <v>30.45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7"/>
        <v>100</v>
      </c>
      <c r="R12" s="100">
        <f t="shared" si="8"/>
        <v>10060.76</v>
      </c>
      <c r="S12" s="100">
        <f t="shared" si="9"/>
        <v>100</v>
      </c>
      <c r="T12" s="100">
        <v>0</v>
      </c>
      <c r="U12" s="100">
        <f t="shared" si="10"/>
        <v>0</v>
      </c>
      <c r="V12" s="99">
        <v>3</v>
      </c>
      <c r="W12" s="99">
        <v>3</v>
      </c>
      <c r="X12" s="99">
        <v>0</v>
      </c>
      <c r="Y12" s="100">
        <f t="shared" si="2"/>
        <v>17.647058823529413</v>
      </c>
      <c r="Z12" s="81">
        <v>4537.1899999999996</v>
      </c>
      <c r="AA12" s="100">
        <f t="shared" ref="AA12:AA75" si="12">T12+Z12</f>
        <v>4537.1899999999996</v>
      </c>
      <c r="AB12" s="100">
        <f t="shared" si="4"/>
        <v>100</v>
      </c>
      <c r="AC12" s="100">
        <f t="shared" ref="AC12:AC75" si="13">AA12-AE12</f>
        <v>4537.1899999999996</v>
      </c>
      <c r="AD12" s="100">
        <v>100</v>
      </c>
      <c r="AE12" s="100">
        <v>0</v>
      </c>
      <c r="AF12" s="100">
        <f t="shared" si="6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96">
        <v>30.45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7"/>
        <v>100</v>
      </c>
      <c r="R13" s="100">
        <f t="shared" si="8"/>
        <v>2679.6</v>
      </c>
      <c r="S13" s="100">
        <f t="shared" si="9"/>
        <v>100</v>
      </c>
      <c r="T13" s="100">
        <v>0</v>
      </c>
      <c r="U13" s="100">
        <f t="shared" si="10"/>
        <v>0</v>
      </c>
      <c r="V13" s="99">
        <v>0</v>
      </c>
      <c r="W13" s="99">
        <v>0</v>
      </c>
      <c r="X13" s="99">
        <v>0</v>
      </c>
      <c r="Y13" s="100">
        <f t="shared" si="2"/>
        <v>0</v>
      </c>
      <c r="Z13" s="81">
        <v>0</v>
      </c>
      <c r="AA13" s="100">
        <f t="shared" si="12"/>
        <v>0</v>
      </c>
      <c r="AB13" s="100">
        <f t="shared" si="4"/>
        <v>0</v>
      </c>
      <c r="AC13" s="100">
        <f t="shared" si="13"/>
        <v>0</v>
      </c>
      <c r="AD13" s="100">
        <v>0</v>
      </c>
      <c r="AE13" s="100">
        <v>0</v>
      </c>
      <c r="AF13" s="100">
        <f t="shared" si="6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96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8"/>
        <v>0</v>
      </c>
      <c r="S14" s="100">
        <v>0</v>
      </c>
      <c r="T14" s="100">
        <v>0</v>
      </c>
      <c r="U14" s="100">
        <v>0</v>
      </c>
      <c r="V14" s="99">
        <v>0</v>
      </c>
      <c r="W14" s="99">
        <v>0</v>
      </c>
      <c r="X14" s="99">
        <v>0</v>
      </c>
      <c r="Y14" s="100">
        <f t="shared" si="2"/>
        <v>0</v>
      </c>
      <c r="Z14" s="81">
        <v>0</v>
      </c>
      <c r="AA14" s="100">
        <f t="shared" si="12"/>
        <v>0</v>
      </c>
      <c r="AB14" s="100">
        <f t="shared" si="4"/>
        <v>0</v>
      </c>
      <c r="AC14" s="100">
        <f t="shared" si="13"/>
        <v>0</v>
      </c>
      <c r="AD14" s="100">
        <v>0</v>
      </c>
      <c r="AE14" s="100">
        <v>0</v>
      </c>
      <c r="AF14" s="100">
        <f t="shared" si="6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96">
        <v>30.45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4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8"/>
        <v>51732.32</v>
      </c>
      <c r="S15" s="100">
        <f>R15/P15*100</f>
        <v>100</v>
      </c>
      <c r="T15" s="100">
        <v>0</v>
      </c>
      <c r="U15" s="100">
        <f>T15/P15*100</f>
        <v>0</v>
      </c>
      <c r="V15" s="99">
        <v>11</v>
      </c>
      <c r="W15" s="99">
        <v>12</v>
      </c>
      <c r="X15" s="99">
        <v>3</v>
      </c>
      <c r="Y15" s="100">
        <f t="shared" si="2"/>
        <v>13.253012048192772</v>
      </c>
      <c r="Z15" s="81">
        <v>12197.45</v>
      </c>
      <c r="AA15" s="100">
        <f t="shared" si="12"/>
        <v>12197.45</v>
      </c>
      <c r="AB15" s="100">
        <f t="shared" si="4"/>
        <v>100</v>
      </c>
      <c r="AC15" s="100">
        <f t="shared" si="13"/>
        <v>11198.35</v>
      </c>
      <c r="AD15" s="100">
        <v>0</v>
      </c>
      <c r="AE15" s="100">
        <v>999.1</v>
      </c>
      <c r="AF15" s="100">
        <f t="shared" si="6"/>
        <v>8.1910563273471091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96">
        <v>30.45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4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8"/>
        <v>12706.95</v>
      </c>
      <c r="S16" s="100">
        <f>R16/P16*100</f>
        <v>100</v>
      </c>
      <c r="T16" s="100">
        <v>0</v>
      </c>
      <c r="U16" s="100">
        <f>T16/P16*100</f>
        <v>0</v>
      </c>
      <c r="V16" s="99">
        <v>0</v>
      </c>
      <c r="W16" s="99">
        <v>0</v>
      </c>
      <c r="X16" s="99">
        <v>0</v>
      </c>
      <c r="Y16" s="100">
        <f t="shared" si="2"/>
        <v>0</v>
      </c>
      <c r="Z16" s="81">
        <v>0</v>
      </c>
      <c r="AA16" s="100">
        <f t="shared" si="12"/>
        <v>0</v>
      </c>
      <c r="AB16" s="100">
        <f t="shared" si="4"/>
        <v>0</v>
      </c>
      <c r="AC16" s="100">
        <f t="shared" si="13"/>
        <v>0</v>
      </c>
      <c r="AD16" s="100">
        <v>0</v>
      </c>
      <c r="AE16" s="100">
        <v>0</v>
      </c>
      <c r="AF16" s="100">
        <f t="shared" si="6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96">
        <v>30.45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4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8"/>
        <v>32504.67</v>
      </c>
      <c r="S17" s="100">
        <f>R17/P17*100</f>
        <v>100</v>
      </c>
      <c r="T17" s="100">
        <v>0</v>
      </c>
      <c r="U17" s="100">
        <f>T17/P17*100</f>
        <v>0</v>
      </c>
      <c r="V17" s="99">
        <v>9</v>
      </c>
      <c r="W17" s="99">
        <v>11</v>
      </c>
      <c r="X17" s="99">
        <v>1</v>
      </c>
      <c r="Y17" s="100">
        <f t="shared" si="2"/>
        <v>18.367346938775512</v>
      </c>
      <c r="Z17" s="81">
        <f>3221.86+6908.78</f>
        <v>10130.64</v>
      </c>
      <c r="AA17" s="100">
        <f t="shared" si="12"/>
        <v>10130.64</v>
      </c>
      <c r="AB17" s="100">
        <f t="shared" si="4"/>
        <v>100</v>
      </c>
      <c r="AC17" s="100">
        <f t="shared" si="13"/>
        <v>6908.7799999999988</v>
      </c>
      <c r="AD17" s="100">
        <v>100</v>
      </c>
      <c r="AE17" s="100">
        <v>3221.86</v>
      </c>
      <c r="AF17" s="100">
        <f t="shared" si="6"/>
        <v>31.803123988217923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96">
        <v>30.45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4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8"/>
        <v>15821.75</v>
      </c>
      <c r="S18" s="100">
        <f>R18/P18*100</f>
        <v>100</v>
      </c>
      <c r="T18" s="100">
        <v>0</v>
      </c>
      <c r="U18" s="100">
        <f>T18/P18*100</f>
        <v>0</v>
      </c>
      <c r="V18" s="99">
        <v>4</v>
      </c>
      <c r="W18" s="99">
        <v>4</v>
      </c>
      <c r="X18" s="99">
        <v>0</v>
      </c>
      <c r="Y18" s="100">
        <f t="shared" si="2"/>
        <v>15.384615384615385</v>
      </c>
      <c r="Z18" s="81">
        <v>3496.6</v>
      </c>
      <c r="AA18" s="100">
        <f t="shared" si="12"/>
        <v>3496.6</v>
      </c>
      <c r="AB18" s="100">
        <f t="shared" si="4"/>
        <v>100</v>
      </c>
      <c r="AC18" s="100">
        <f t="shared" si="13"/>
        <v>3496.6</v>
      </c>
      <c r="AD18" s="100">
        <v>0</v>
      </c>
      <c r="AE18" s="100">
        <v>0</v>
      </c>
      <c r="AF18" s="100">
        <f t="shared" si="6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96">
        <v>30.45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4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8"/>
        <v>46398.919999999991</v>
      </c>
      <c r="S19" s="100">
        <f>R19/P19*100</f>
        <v>100</v>
      </c>
      <c r="T19" s="100">
        <v>0</v>
      </c>
      <c r="U19" s="100">
        <f>T19/P19*100</f>
        <v>0</v>
      </c>
      <c r="V19" s="99">
        <v>11</v>
      </c>
      <c r="W19" s="99">
        <v>13</v>
      </c>
      <c r="X19" s="99">
        <v>3</v>
      </c>
      <c r="Y19" s="100">
        <f t="shared" si="2"/>
        <v>18.96551724137931</v>
      </c>
      <c r="Z19" s="81">
        <f>7442.69+10238.2</f>
        <v>17680.89</v>
      </c>
      <c r="AA19" s="100">
        <f t="shared" si="12"/>
        <v>17680.89</v>
      </c>
      <c r="AB19" s="100">
        <f t="shared" si="4"/>
        <v>100</v>
      </c>
      <c r="AC19" s="100">
        <f t="shared" si="13"/>
        <v>10238.200000000001</v>
      </c>
      <c r="AD19" s="100">
        <v>0</v>
      </c>
      <c r="AE19" s="100">
        <v>7442.69</v>
      </c>
      <c r="AF19" s="100">
        <f t="shared" si="6"/>
        <v>42.094543883254744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96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4"/>
        <v>0</v>
      </c>
      <c r="O20" s="100">
        <v>0</v>
      </c>
      <c r="P20" s="100">
        <v>0</v>
      </c>
      <c r="Q20" s="100">
        <v>0</v>
      </c>
      <c r="R20" s="100">
        <f t="shared" si="8"/>
        <v>0</v>
      </c>
      <c r="S20" s="100">
        <v>0</v>
      </c>
      <c r="T20" s="100">
        <v>0</v>
      </c>
      <c r="U20" s="100">
        <v>0</v>
      </c>
      <c r="V20" s="99">
        <v>0</v>
      </c>
      <c r="W20" s="99">
        <v>0</v>
      </c>
      <c r="X20" s="99">
        <v>0</v>
      </c>
      <c r="Y20" s="100">
        <f t="shared" si="2"/>
        <v>0</v>
      </c>
      <c r="Z20" s="81">
        <v>0</v>
      </c>
      <c r="AA20" s="100">
        <f t="shared" si="12"/>
        <v>0</v>
      </c>
      <c r="AB20" s="100">
        <f t="shared" si="4"/>
        <v>0</v>
      </c>
      <c r="AC20" s="100">
        <f t="shared" si="13"/>
        <v>0</v>
      </c>
      <c r="AD20" s="100">
        <v>0</v>
      </c>
      <c r="AE20" s="100">
        <v>0</v>
      </c>
      <c r="AF20" s="100">
        <f t="shared" si="6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96">
        <v>30.45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4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>R21/P21*100</f>
        <v>100</v>
      </c>
      <c r="T21" s="100">
        <v>0</v>
      </c>
      <c r="U21" s="100">
        <f>T21/P21*100</f>
        <v>0</v>
      </c>
      <c r="V21" s="99">
        <v>0</v>
      </c>
      <c r="W21" s="99">
        <v>0</v>
      </c>
      <c r="X21" s="99">
        <v>0</v>
      </c>
      <c r="Y21" s="100">
        <f t="shared" si="2"/>
        <v>0</v>
      </c>
      <c r="Z21" s="81">
        <v>0</v>
      </c>
      <c r="AA21" s="100">
        <f t="shared" si="12"/>
        <v>0</v>
      </c>
      <c r="AB21" s="100">
        <f t="shared" si="4"/>
        <v>0</v>
      </c>
      <c r="AC21" s="100">
        <f t="shared" si="13"/>
        <v>0</v>
      </c>
      <c r="AD21" s="100">
        <v>0</v>
      </c>
      <c r="AE21" s="100">
        <v>0</v>
      </c>
      <c r="AF21" s="100">
        <f t="shared" si="6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96">
        <v>30.45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4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5">P22</f>
        <v>19091.53</v>
      </c>
      <c r="S22" s="100">
        <f>R22/P22*100</f>
        <v>100</v>
      </c>
      <c r="T22" s="100">
        <v>0</v>
      </c>
      <c r="U22" s="100">
        <f>T22/P22*100</f>
        <v>0</v>
      </c>
      <c r="V22" s="99">
        <v>1</v>
      </c>
      <c r="W22" s="99">
        <v>2</v>
      </c>
      <c r="X22" s="99">
        <v>0</v>
      </c>
      <c r="Y22" s="100">
        <f t="shared" si="2"/>
        <v>2.4390243902439024</v>
      </c>
      <c r="Z22" s="81">
        <v>5580.14</v>
      </c>
      <c r="AA22" s="100">
        <f t="shared" si="12"/>
        <v>5580.14</v>
      </c>
      <c r="AB22" s="100">
        <f t="shared" si="4"/>
        <v>100</v>
      </c>
      <c r="AC22" s="100">
        <f t="shared" si="13"/>
        <v>0</v>
      </c>
      <c r="AD22" s="100">
        <v>0</v>
      </c>
      <c r="AE22" s="100">
        <v>5580.14</v>
      </c>
      <c r="AF22" s="100">
        <f t="shared" si="6"/>
        <v>100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96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4"/>
        <v>0</v>
      </c>
      <c r="O23" s="100">
        <v>0</v>
      </c>
      <c r="P23" s="100">
        <v>0</v>
      </c>
      <c r="Q23" s="100">
        <v>0</v>
      </c>
      <c r="R23" s="100">
        <f t="shared" si="15"/>
        <v>0</v>
      </c>
      <c r="S23" s="100">
        <v>0</v>
      </c>
      <c r="T23" s="100">
        <v>0</v>
      </c>
      <c r="U23" s="100">
        <v>0</v>
      </c>
      <c r="V23" s="99">
        <v>0</v>
      </c>
      <c r="W23" s="99">
        <v>0</v>
      </c>
      <c r="X23" s="99">
        <v>0</v>
      </c>
      <c r="Y23" s="100">
        <f t="shared" si="2"/>
        <v>0</v>
      </c>
      <c r="Z23" s="81">
        <v>0</v>
      </c>
      <c r="AA23" s="100">
        <f t="shared" si="12"/>
        <v>0</v>
      </c>
      <c r="AB23" s="100">
        <f t="shared" si="4"/>
        <v>0</v>
      </c>
      <c r="AC23" s="100">
        <f t="shared" si="13"/>
        <v>0</v>
      </c>
      <c r="AD23" s="100">
        <v>0</v>
      </c>
      <c r="AE23" s="100">
        <v>0</v>
      </c>
      <c r="AF23" s="100">
        <f t="shared" si="6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96">
        <v>30.45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4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5"/>
        <v>31605.72</v>
      </c>
      <c r="S24" s="100">
        <f>R24/P24*100</f>
        <v>100</v>
      </c>
      <c r="T24" s="100">
        <v>0</v>
      </c>
      <c r="U24" s="100">
        <f>T24/P24*100</f>
        <v>0</v>
      </c>
      <c r="V24" s="99">
        <v>31</v>
      </c>
      <c r="W24" s="99">
        <v>40</v>
      </c>
      <c r="X24" s="99">
        <v>21</v>
      </c>
      <c r="Y24" s="100">
        <f t="shared" si="2"/>
        <v>43.661971830985912</v>
      </c>
      <c r="Z24" s="81">
        <f>3521.99+24188.44</f>
        <v>27710.43</v>
      </c>
      <c r="AA24" s="100">
        <f t="shared" si="12"/>
        <v>27710.43</v>
      </c>
      <c r="AB24" s="100">
        <f t="shared" si="4"/>
        <v>100</v>
      </c>
      <c r="AC24" s="100">
        <f t="shared" si="13"/>
        <v>24188.440000000002</v>
      </c>
      <c r="AD24" s="100">
        <v>100</v>
      </c>
      <c r="AE24" s="100">
        <v>3521.99</v>
      </c>
      <c r="AF24" s="100">
        <f t="shared" si="6"/>
        <v>12.709979599739157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96">
        <v>30.45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4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5"/>
        <v>43809.06</v>
      </c>
      <c r="S25" s="100">
        <f>R25/P25*100</f>
        <v>100</v>
      </c>
      <c r="T25" s="100">
        <v>0</v>
      </c>
      <c r="U25" s="100">
        <f>T25/P25*100</f>
        <v>0</v>
      </c>
      <c r="V25" s="99">
        <v>24</v>
      </c>
      <c r="W25" s="99">
        <v>25</v>
      </c>
      <c r="X25" s="99">
        <v>5</v>
      </c>
      <c r="Y25" s="100">
        <f t="shared" si="2"/>
        <v>11.650485436893204</v>
      </c>
      <c r="Z25" s="81">
        <f>12298.14+7850.3</f>
        <v>20148.439999999999</v>
      </c>
      <c r="AA25" s="100">
        <f t="shared" si="12"/>
        <v>20148.439999999999</v>
      </c>
      <c r="AB25" s="100">
        <f t="shared" si="4"/>
        <v>100</v>
      </c>
      <c r="AC25" s="100">
        <f t="shared" si="13"/>
        <v>20148.439999999999</v>
      </c>
      <c r="AD25" s="100">
        <v>100</v>
      </c>
      <c r="AE25" s="100">
        <v>0</v>
      </c>
      <c r="AF25" s="100">
        <f t="shared" si="6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96">
        <v>30.45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4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5"/>
        <v>13200.15</v>
      </c>
      <c r="S26" s="100">
        <f>R26/P26*100</f>
        <v>100</v>
      </c>
      <c r="T26" s="100">
        <v>0</v>
      </c>
      <c r="U26" s="100">
        <f>T26/P26*100</f>
        <v>0</v>
      </c>
      <c r="V26" s="99">
        <v>4</v>
      </c>
      <c r="W26" s="99">
        <v>4</v>
      </c>
      <c r="X26" s="99">
        <v>0</v>
      </c>
      <c r="Y26" s="100">
        <f t="shared" si="2"/>
        <v>16.666666666666664</v>
      </c>
      <c r="Z26" s="81">
        <v>3650.74</v>
      </c>
      <c r="AA26" s="100">
        <f t="shared" si="12"/>
        <v>3650.74</v>
      </c>
      <c r="AB26" s="100">
        <f t="shared" si="4"/>
        <v>100</v>
      </c>
      <c r="AC26" s="100">
        <f t="shared" si="13"/>
        <v>3650.74</v>
      </c>
      <c r="AD26" s="100">
        <v>0</v>
      </c>
      <c r="AE26" s="100">
        <v>0</v>
      </c>
      <c r="AF26" s="100">
        <f t="shared" si="6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96">
        <v>30.45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4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5"/>
        <v>12723.78</v>
      </c>
      <c r="S27" s="100">
        <f>R27/P27*100</f>
        <v>100</v>
      </c>
      <c r="T27" s="100">
        <v>0</v>
      </c>
      <c r="U27" s="100">
        <f>T27/P27*100</f>
        <v>0</v>
      </c>
      <c r="V27" s="99">
        <v>4</v>
      </c>
      <c r="W27" s="99">
        <v>6</v>
      </c>
      <c r="X27" s="99">
        <v>1</v>
      </c>
      <c r="Y27" s="100">
        <f t="shared" si="2"/>
        <v>25</v>
      </c>
      <c r="Z27" s="81">
        <v>3466.92</v>
      </c>
      <c r="AA27" s="100">
        <f t="shared" si="12"/>
        <v>3466.92</v>
      </c>
      <c r="AB27" s="100">
        <f t="shared" si="4"/>
        <v>100</v>
      </c>
      <c r="AC27" s="100">
        <f t="shared" si="13"/>
        <v>3466.92</v>
      </c>
      <c r="AD27" s="100">
        <v>0</v>
      </c>
      <c r="AE27" s="100">
        <v>0</v>
      </c>
      <c r="AF27" s="100">
        <f t="shared" si="6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96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4"/>
        <v>0</v>
      </c>
      <c r="O28" s="100">
        <v>0</v>
      </c>
      <c r="P28" s="100">
        <v>0</v>
      </c>
      <c r="Q28" s="100">
        <v>0</v>
      </c>
      <c r="R28" s="100">
        <f t="shared" si="15"/>
        <v>0</v>
      </c>
      <c r="S28" s="100">
        <v>0</v>
      </c>
      <c r="T28" s="100">
        <v>0</v>
      </c>
      <c r="U28" s="100">
        <v>0</v>
      </c>
      <c r="V28" s="99">
        <v>5</v>
      </c>
      <c r="W28" s="99">
        <v>6</v>
      </c>
      <c r="X28" s="99">
        <v>4</v>
      </c>
      <c r="Y28" s="100">
        <f t="shared" si="2"/>
        <v>55.555555555555557</v>
      </c>
      <c r="Z28" s="81">
        <v>3007.13</v>
      </c>
      <c r="AA28" s="100">
        <f t="shared" si="12"/>
        <v>3007.13</v>
      </c>
      <c r="AB28" s="100">
        <f t="shared" si="4"/>
        <v>100</v>
      </c>
      <c r="AC28" s="100">
        <f t="shared" si="13"/>
        <v>0</v>
      </c>
      <c r="AD28" s="100">
        <v>0</v>
      </c>
      <c r="AE28" s="100">
        <v>3007.13</v>
      </c>
      <c r="AF28" s="100">
        <f t="shared" si="6"/>
        <v>100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96">
        <v>30.45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4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5"/>
        <v>5460.41</v>
      </c>
      <c r="S29" s="100">
        <f>R29/P29*100</f>
        <v>100</v>
      </c>
      <c r="T29" s="100">
        <v>0</v>
      </c>
      <c r="U29" s="100">
        <f>T29/P29*100</f>
        <v>0</v>
      </c>
      <c r="V29" s="99">
        <v>3</v>
      </c>
      <c r="W29" s="99">
        <v>4</v>
      </c>
      <c r="X29" s="99">
        <v>0</v>
      </c>
      <c r="Y29" s="100">
        <f t="shared" si="2"/>
        <v>37.5</v>
      </c>
      <c r="Z29" s="81">
        <v>1811.81</v>
      </c>
      <c r="AA29" s="100">
        <f t="shared" si="12"/>
        <v>1811.81</v>
      </c>
      <c r="AB29" s="100">
        <f t="shared" si="4"/>
        <v>100</v>
      </c>
      <c r="AC29" s="100">
        <f t="shared" si="13"/>
        <v>0</v>
      </c>
      <c r="AD29" s="100">
        <v>0</v>
      </c>
      <c r="AE29" s="100">
        <v>1811.81</v>
      </c>
      <c r="AF29" s="100">
        <f t="shared" si="6"/>
        <v>100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96">
        <v>30.45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5"/>
        <v>0</v>
      </c>
      <c r="S30" s="100">
        <v>0</v>
      </c>
      <c r="T30" s="100">
        <v>0</v>
      </c>
      <c r="U30" s="100">
        <v>0</v>
      </c>
      <c r="V30" s="99">
        <v>0</v>
      </c>
      <c r="W30" s="99">
        <v>0</v>
      </c>
      <c r="X30" s="99">
        <v>0</v>
      </c>
      <c r="Y30" s="100">
        <f t="shared" si="2"/>
        <v>0</v>
      </c>
      <c r="Z30" s="81">
        <v>0</v>
      </c>
      <c r="AA30" s="100">
        <f t="shared" si="12"/>
        <v>0</v>
      </c>
      <c r="AB30" s="100">
        <f t="shared" si="4"/>
        <v>0</v>
      </c>
      <c r="AC30" s="100">
        <f t="shared" si="13"/>
        <v>0</v>
      </c>
      <c r="AD30" s="100">
        <v>0</v>
      </c>
      <c r="AE30" s="100">
        <v>0</v>
      </c>
      <c r="AF30" s="100">
        <f t="shared" si="6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96">
        <v>30.45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6">K31/H31*100</f>
        <v>88.043478260869563</v>
      </c>
      <c r="O31" s="100">
        <v>84151.14</v>
      </c>
      <c r="P31" s="100">
        <v>84151.14</v>
      </c>
      <c r="Q31" s="100">
        <f t="shared" ref="Q31:Q38" si="17">P31/O31*100</f>
        <v>100</v>
      </c>
      <c r="R31" s="100">
        <f t="shared" si="15"/>
        <v>84151.14</v>
      </c>
      <c r="S31" s="100">
        <f t="shared" ref="S31:S38" si="18">R31/P31*100</f>
        <v>100</v>
      </c>
      <c r="T31" s="100">
        <v>0</v>
      </c>
      <c r="U31" s="100">
        <f t="shared" ref="U31:U38" si="19">T31/P31*100</f>
        <v>0</v>
      </c>
      <c r="V31" s="99">
        <v>15</v>
      </c>
      <c r="W31" s="99">
        <v>18</v>
      </c>
      <c r="X31" s="99">
        <v>3</v>
      </c>
      <c r="Y31" s="100">
        <f t="shared" si="2"/>
        <v>16.304347826086957</v>
      </c>
      <c r="Z31" s="81">
        <f>303.74+19229.7</f>
        <v>19533.440000000002</v>
      </c>
      <c r="AA31" s="100">
        <f t="shared" si="12"/>
        <v>19533.440000000002</v>
      </c>
      <c r="AB31" s="100">
        <f t="shared" si="4"/>
        <v>100</v>
      </c>
      <c r="AC31" s="100">
        <f t="shared" si="13"/>
        <v>19229.7</v>
      </c>
      <c r="AD31" s="100">
        <v>0</v>
      </c>
      <c r="AE31" s="100">
        <v>303.74</v>
      </c>
      <c r="AF31" s="100">
        <f t="shared" si="6"/>
        <v>1.5549744438255626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96">
        <v>30.45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6"/>
        <v>45</v>
      </c>
      <c r="O32" s="100">
        <v>3061.7499999999995</v>
      </c>
      <c r="P32" s="100">
        <v>3061.7499999999995</v>
      </c>
      <c r="Q32" s="100">
        <f t="shared" si="17"/>
        <v>100</v>
      </c>
      <c r="R32" s="100">
        <f t="shared" si="15"/>
        <v>3061.7499999999995</v>
      </c>
      <c r="S32" s="100">
        <f t="shared" si="18"/>
        <v>100</v>
      </c>
      <c r="T32" s="100">
        <v>0</v>
      </c>
      <c r="U32" s="100">
        <f t="shared" si="19"/>
        <v>0</v>
      </c>
      <c r="V32" s="99">
        <v>0</v>
      </c>
      <c r="W32" s="99">
        <v>0</v>
      </c>
      <c r="X32" s="99">
        <v>0</v>
      </c>
      <c r="Y32" s="100">
        <f t="shared" si="2"/>
        <v>0</v>
      </c>
      <c r="Z32" s="81">
        <v>0</v>
      </c>
      <c r="AA32" s="100">
        <f t="shared" si="12"/>
        <v>0</v>
      </c>
      <c r="AB32" s="100">
        <f t="shared" si="4"/>
        <v>0</v>
      </c>
      <c r="AC32" s="100">
        <f t="shared" si="13"/>
        <v>0</v>
      </c>
      <c r="AD32" s="100">
        <v>0</v>
      </c>
      <c r="AE32" s="100">
        <v>0</v>
      </c>
      <c r="AF32" s="100">
        <f t="shared" si="6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96">
        <v>30.45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6"/>
        <v>50</v>
      </c>
      <c r="O33" s="100">
        <v>215.69</v>
      </c>
      <c r="P33" s="100">
        <v>215.69</v>
      </c>
      <c r="Q33" s="100">
        <f t="shared" si="17"/>
        <v>100</v>
      </c>
      <c r="R33" s="100">
        <f t="shared" si="15"/>
        <v>215.69</v>
      </c>
      <c r="S33" s="100">
        <f t="shared" si="18"/>
        <v>100</v>
      </c>
      <c r="T33" s="100">
        <v>0</v>
      </c>
      <c r="U33" s="100">
        <f t="shared" si="19"/>
        <v>0</v>
      </c>
      <c r="V33" s="99">
        <v>0</v>
      </c>
      <c r="W33" s="99">
        <v>0</v>
      </c>
      <c r="X33" s="99">
        <v>0</v>
      </c>
      <c r="Y33" s="100">
        <f t="shared" si="2"/>
        <v>0</v>
      </c>
      <c r="Z33" s="81">
        <v>0</v>
      </c>
      <c r="AA33" s="100">
        <f t="shared" si="12"/>
        <v>0</v>
      </c>
      <c r="AB33" s="100">
        <f t="shared" si="4"/>
        <v>0</v>
      </c>
      <c r="AC33" s="100">
        <f t="shared" si="13"/>
        <v>0</v>
      </c>
      <c r="AD33" s="100">
        <v>0</v>
      </c>
      <c r="AE33" s="100">
        <v>0</v>
      </c>
      <c r="AF33" s="100">
        <f t="shared" si="6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96">
        <v>30.45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6"/>
        <v>80.769230769230774</v>
      </c>
      <c r="O34" s="100">
        <v>17458.7</v>
      </c>
      <c r="P34" s="100">
        <v>17458.7</v>
      </c>
      <c r="Q34" s="100">
        <f t="shared" si="17"/>
        <v>100</v>
      </c>
      <c r="R34" s="100">
        <f t="shared" si="15"/>
        <v>17458.7</v>
      </c>
      <c r="S34" s="100">
        <f t="shared" si="18"/>
        <v>100</v>
      </c>
      <c r="T34" s="100">
        <v>0</v>
      </c>
      <c r="U34" s="100">
        <f t="shared" si="19"/>
        <v>0</v>
      </c>
      <c r="V34" s="99">
        <v>0</v>
      </c>
      <c r="W34" s="99">
        <v>0</v>
      </c>
      <c r="X34" s="99">
        <v>0</v>
      </c>
      <c r="Y34" s="100">
        <f t="shared" si="2"/>
        <v>0</v>
      </c>
      <c r="Z34" s="81">
        <v>0</v>
      </c>
      <c r="AA34" s="100">
        <f t="shared" si="12"/>
        <v>0</v>
      </c>
      <c r="AB34" s="100">
        <f t="shared" si="4"/>
        <v>0</v>
      </c>
      <c r="AC34" s="100">
        <f t="shared" si="13"/>
        <v>0</v>
      </c>
      <c r="AD34" s="100">
        <v>0</v>
      </c>
      <c r="AE34" s="100">
        <v>0</v>
      </c>
      <c r="AF34" s="100">
        <f t="shared" si="6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96">
        <v>30.45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6"/>
        <v>75.862068965517238</v>
      </c>
      <c r="O35" s="100">
        <v>31182.29</v>
      </c>
      <c r="P35" s="100">
        <v>31182.29</v>
      </c>
      <c r="Q35" s="100">
        <f t="shared" si="17"/>
        <v>100</v>
      </c>
      <c r="R35" s="100">
        <f t="shared" si="15"/>
        <v>31182.29</v>
      </c>
      <c r="S35" s="100">
        <f t="shared" si="18"/>
        <v>100</v>
      </c>
      <c r="T35" s="100">
        <v>0</v>
      </c>
      <c r="U35" s="100">
        <f t="shared" si="19"/>
        <v>0</v>
      </c>
      <c r="V35" s="99">
        <v>14</v>
      </c>
      <c r="W35" s="99">
        <v>14</v>
      </c>
      <c r="X35" s="99">
        <v>2</v>
      </c>
      <c r="Y35" s="100">
        <f t="shared" si="2"/>
        <v>24.137931034482758</v>
      </c>
      <c r="Z35" s="81">
        <f>1830.29+8011.47</f>
        <v>9841.76</v>
      </c>
      <c r="AA35" s="100">
        <f t="shared" si="12"/>
        <v>9841.76</v>
      </c>
      <c r="AB35" s="100">
        <f t="shared" si="4"/>
        <v>100</v>
      </c>
      <c r="AC35" s="100">
        <f t="shared" si="13"/>
        <v>8011.47</v>
      </c>
      <c r="AD35" s="100">
        <v>0</v>
      </c>
      <c r="AE35" s="100">
        <v>1830.29</v>
      </c>
      <c r="AF35" s="100">
        <f t="shared" si="6"/>
        <v>18.597181804880428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96">
        <v>30.45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6"/>
        <v>63.636363636363633</v>
      </c>
      <c r="O36" s="100">
        <v>837.48</v>
      </c>
      <c r="P36" s="100">
        <v>837.48</v>
      </c>
      <c r="Q36" s="100">
        <f t="shared" si="17"/>
        <v>100</v>
      </c>
      <c r="R36" s="100">
        <f t="shared" si="15"/>
        <v>837.48</v>
      </c>
      <c r="S36" s="100">
        <f t="shared" si="18"/>
        <v>100</v>
      </c>
      <c r="T36" s="100">
        <v>0</v>
      </c>
      <c r="U36" s="100">
        <f t="shared" si="19"/>
        <v>0</v>
      </c>
      <c r="V36" s="99">
        <v>0</v>
      </c>
      <c r="W36" s="99">
        <v>0</v>
      </c>
      <c r="X36" s="99">
        <v>0</v>
      </c>
      <c r="Y36" s="100">
        <f t="shared" si="2"/>
        <v>0</v>
      </c>
      <c r="Z36" s="81">
        <v>0</v>
      </c>
      <c r="AA36" s="100">
        <f t="shared" si="12"/>
        <v>0</v>
      </c>
      <c r="AB36" s="100">
        <f t="shared" si="4"/>
        <v>0</v>
      </c>
      <c r="AC36" s="100">
        <f t="shared" si="13"/>
        <v>0</v>
      </c>
      <c r="AD36" s="100">
        <v>0</v>
      </c>
      <c r="AE36" s="100">
        <v>0</v>
      </c>
      <c r="AF36" s="100">
        <f t="shared" si="6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96">
        <v>30.45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6"/>
        <v>93.333333333333329</v>
      </c>
      <c r="O37" s="100">
        <v>8820.61</v>
      </c>
      <c r="P37" s="100">
        <v>8820.61</v>
      </c>
      <c r="Q37" s="100">
        <f t="shared" si="17"/>
        <v>100</v>
      </c>
      <c r="R37" s="100">
        <f t="shared" si="15"/>
        <v>8820.61</v>
      </c>
      <c r="S37" s="100">
        <f t="shared" si="18"/>
        <v>100</v>
      </c>
      <c r="T37" s="100">
        <v>0</v>
      </c>
      <c r="U37" s="100">
        <f t="shared" si="19"/>
        <v>0</v>
      </c>
      <c r="V37" s="99">
        <v>0</v>
      </c>
      <c r="W37" s="99">
        <v>0</v>
      </c>
      <c r="X37" s="99">
        <v>0</v>
      </c>
      <c r="Y37" s="100">
        <f t="shared" si="2"/>
        <v>0</v>
      </c>
      <c r="Z37" s="81">
        <v>0</v>
      </c>
      <c r="AA37" s="100">
        <f t="shared" si="12"/>
        <v>0</v>
      </c>
      <c r="AB37" s="100">
        <f t="shared" si="4"/>
        <v>0</v>
      </c>
      <c r="AC37" s="100">
        <f t="shared" si="13"/>
        <v>0</v>
      </c>
      <c r="AD37" s="100">
        <v>0</v>
      </c>
      <c r="AE37" s="100">
        <v>0</v>
      </c>
      <c r="AF37" s="100">
        <f t="shared" si="6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96">
        <v>30.45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6"/>
        <v>44.827586206896555</v>
      </c>
      <c r="O38" s="100">
        <v>17539.870000000003</v>
      </c>
      <c r="P38" s="100">
        <v>17539.870000000003</v>
      </c>
      <c r="Q38" s="100">
        <f t="shared" si="17"/>
        <v>100</v>
      </c>
      <c r="R38" s="100">
        <f t="shared" si="15"/>
        <v>17539.870000000003</v>
      </c>
      <c r="S38" s="100">
        <f t="shared" si="18"/>
        <v>100</v>
      </c>
      <c r="T38" s="100">
        <v>0</v>
      </c>
      <c r="U38" s="100">
        <f t="shared" si="19"/>
        <v>0</v>
      </c>
      <c r="V38" s="99">
        <v>0</v>
      </c>
      <c r="W38" s="99">
        <v>0</v>
      </c>
      <c r="X38" s="99">
        <v>0</v>
      </c>
      <c r="Y38" s="100">
        <f t="shared" si="2"/>
        <v>0</v>
      </c>
      <c r="Z38" s="81">
        <v>0</v>
      </c>
      <c r="AA38" s="100">
        <f t="shared" si="12"/>
        <v>0</v>
      </c>
      <c r="AB38" s="100">
        <f t="shared" si="4"/>
        <v>0</v>
      </c>
      <c r="AC38" s="100">
        <f t="shared" si="13"/>
        <v>0</v>
      </c>
      <c r="AD38" s="100">
        <v>0</v>
      </c>
      <c r="AE38" s="100">
        <v>0</v>
      </c>
      <c r="AF38" s="100">
        <f t="shared" si="6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96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6"/>
        <v>0</v>
      </c>
      <c r="O39" s="100">
        <v>0</v>
      </c>
      <c r="P39" s="100">
        <v>0</v>
      </c>
      <c r="Q39" s="100">
        <v>0</v>
      </c>
      <c r="R39" s="100">
        <f t="shared" si="15"/>
        <v>0</v>
      </c>
      <c r="S39" s="100">
        <v>0</v>
      </c>
      <c r="T39" s="100">
        <v>0</v>
      </c>
      <c r="U39" s="100">
        <v>0</v>
      </c>
      <c r="V39" s="99">
        <v>0</v>
      </c>
      <c r="W39" s="99">
        <v>0</v>
      </c>
      <c r="X39" s="99">
        <v>0</v>
      </c>
      <c r="Y39" s="100">
        <f t="shared" si="2"/>
        <v>0</v>
      </c>
      <c r="Z39" s="81">
        <v>0</v>
      </c>
      <c r="AA39" s="100">
        <f t="shared" si="12"/>
        <v>0</v>
      </c>
      <c r="AB39" s="100">
        <f t="shared" si="4"/>
        <v>0</v>
      </c>
      <c r="AC39" s="100">
        <f t="shared" si="13"/>
        <v>0</v>
      </c>
      <c r="AD39" s="100">
        <v>0</v>
      </c>
      <c r="AE39" s="100">
        <v>0</v>
      </c>
      <c r="AF39" s="100">
        <f t="shared" si="6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96">
        <v>30.45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6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5"/>
        <v>81.2</v>
      </c>
      <c r="S40" s="100">
        <f>R40/P40*100</f>
        <v>100</v>
      </c>
      <c r="T40" s="100">
        <v>0</v>
      </c>
      <c r="U40" s="100">
        <f>T40/P40*100</f>
        <v>0</v>
      </c>
      <c r="V40" s="99">
        <v>0</v>
      </c>
      <c r="W40" s="99">
        <v>0</v>
      </c>
      <c r="X40" s="99">
        <v>0</v>
      </c>
      <c r="Y40" s="100">
        <f t="shared" si="2"/>
        <v>0</v>
      </c>
      <c r="Z40" s="81">
        <v>0</v>
      </c>
      <c r="AA40" s="100">
        <f t="shared" si="12"/>
        <v>0</v>
      </c>
      <c r="AB40" s="100">
        <f t="shared" si="4"/>
        <v>0</v>
      </c>
      <c r="AC40" s="100">
        <f t="shared" si="13"/>
        <v>0</v>
      </c>
      <c r="AD40" s="100">
        <v>0</v>
      </c>
      <c r="AE40" s="100">
        <v>0</v>
      </c>
      <c r="AF40" s="100">
        <f t="shared" si="6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96">
        <v>30.45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6"/>
        <v>0</v>
      </c>
      <c r="O41" s="100">
        <v>0</v>
      </c>
      <c r="P41" s="100">
        <v>0</v>
      </c>
      <c r="Q41" s="100">
        <v>0</v>
      </c>
      <c r="R41" s="100">
        <f t="shared" si="15"/>
        <v>0</v>
      </c>
      <c r="S41" s="100">
        <v>0</v>
      </c>
      <c r="T41" s="100">
        <v>0</v>
      </c>
      <c r="U41" s="100">
        <v>0</v>
      </c>
      <c r="V41" s="99">
        <v>1</v>
      </c>
      <c r="W41" s="99">
        <v>1</v>
      </c>
      <c r="X41" s="99">
        <v>1</v>
      </c>
      <c r="Y41" s="100">
        <f t="shared" si="2"/>
        <v>50</v>
      </c>
      <c r="Z41" s="81">
        <v>570.94000000000005</v>
      </c>
      <c r="AA41" s="100">
        <f t="shared" si="12"/>
        <v>570.94000000000005</v>
      </c>
      <c r="AB41" s="100">
        <f t="shared" si="4"/>
        <v>100</v>
      </c>
      <c r="AC41" s="100">
        <f t="shared" si="13"/>
        <v>570.94000000000005</v>
      </c>
      <c r="AD41" s="100">
        <v>0</v>
      </c>
      <c r="AE41" s="100">
        <v>0</v>
      </c>
      <c r="AF41" s="100">
        <f t="shared" si="6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96">
        <v>30.45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6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5"/>
        <v>51486.1</v>
      </c>
      <c r="S42" s="100">
        <f>R42/P42*100</f>
        <v>100</v>
      </c>
      <c r="T42" s="100">
        <v>0</v>
      </c>
      <c r="U42" s="100">
        <f>T42/P42*100</f>
        <v>0</v>
      </c>
      <c r="V42" s="99">
        <v>26</v>
      </c>
      <c r="W42" s="99">
        <v>25</v>
      </c>
      <c r="X42" s="99">
        <v>8</v>
      </c>
      <c r="Y42" s="100">
        <f t="shared" si="2"/>
        <v>49.056603773584904</v>
      </c>
      <c r="Z42" s="81">
        <f>11232.45+18771.16</f>
        <v>30003.61</v>
      </c>
      <c r="AA42" s="100">
        <f t="shared" si="12"/>
        <v>30003.61</v>
      </c>
      <c r="AB42" s="100">
        <f t="shared" si="4"/>
        <v>100</v>
      </c>
      <c r="AC42" s="100">
        <f t="shared" si="13"/>
        <v>18771.16</v>
      </c>
      <c r="AD42" s="100">
        <v>100</v>
      </c>
      <c r="AE42" s="100">
        <v>11232.45</v>
      </c>
      <c r="AF42" s="100">
        <f t="shared" si="6"/>
        <v>37.436995081591853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96">
        <v>30.45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6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5"/>
        <v>16141.45</v>
      </c>
      <c r="S43" s="100">
        <f>R43/P43*100</f>
        <v>100</v>
      </c>
      <c r="T43" s="100">
        <v>0</v>
      </c>
      <c r="U43" s="100">
        <f>T43/P43*100</f>
        <v>0</v>
      </c>
      <c r="V43" s="99">
        <v>6</v>
      </c>
      <c r="W43" s="99">
        <v>6</v>
      </c>
      <c r="X43" s="99">
        <v>3</v>
      </c>
      <c r="Y43" s="100">
        <f t="shared" si="2"/>
        <v>21.428571428571427</v>
      </c>
      <c r="Z43" s="81">
        <f>1944.87+1587.67</f>
        <v>3532.54</v>
      </c>
      <c r="AA43" s="100">
        <f t="shared" si="12"/>
        <v>3532.54</v>
      </c>
      <c r="AB43" s="100">
        <f t="shared" si="4"/>
        <v>100</v>
      </c>
      <c r="AC43" s="100">
        <f t="shared" si="13"/>
        <v>1587.67</v>
      </c>
      <c r="AD43" s="100">
        <v>0</v>
      </c>
      <c r="AE43" s="100">
        <v>1944.87</v>
      </c>
      <c r="AF43" s="100">
        <f t="shared" si="6"/>
        <v>55.055852163032824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96">
        <v>30.45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6"/>
        <v>0</v>
      </c>
      <c r="O44" s="100">
        <v>0</v>
      </c>
      <c r="P44" s="100">
        <v>0</v>
      </c>
      <c r="Q44" s="100">
        <v>0</v>
      </c>
      <c r="R44" s="100">
        <f t="shared" si="15"/>
        <v>0</v>
      </c>
      <c r="S44" s="100">
        <v>0</v>
      </c>
      <c r="T44" s="100">
        <v>0</v>
      </c>
      <c r="U44" s="100">
        <v>0</v>
      </c>
      <c r="V44" s="99">
        <v>0</v>
      </c>
      <c r="W44" s="99">
        <v>0</v>
      </c>
      <c r="X44" s="99">
        <v>0</v>
      </c>
      <c r="Y44" s="100">
        <f t="shared" si="2"/>
        <v>0</v>
      </c>
      <c r="Z44" s="81">
        <v>0</v>
      </c>
      <c r="AA44" s="100">
        <f t="shared" si="12"/>
        <v>0</v>
      </c>
      <c r="AB44" s="100">
        <f t="shared" si="4"/>
        <v>0</v>
      </c>
      <c r="AC44" s="100">
        <f t="shared" si="13"/>
        <v>0</v>
      </c>
      <c r="AD44" s="100">
        <v>0</v>
      </c>
      <c r="AE44" s="100">
        <v>0</v>
      </c>
      <c r="AF44" s="100">
        <f t="shared" si="6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96">
        <v>30.45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6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5"/>
        <v>18630.71</v>
      </c>
      <c r="S45" s="100">
        <f>R45/P45*100</f>
        <v>100</v>
      </c>
      <c r="T45" s="100">
        <v>0</v>
      </c>
      <c r="U45" s="100">
        <f>T45/P45*100</f>
        <v>0</v>
      </c>
      <c r="V45" s="99">
        <v>9</v>
      </c>
      <c r="W45" s="99">
        <v>9</v>
      </c>
      <c r="X45" s="99">
        <v>9</v>
      </c>
      <c r="Y45" s="100">
        <f t="shared" si="2"/>
        <v>42.857142857142854</v>
      </c>
      <c r="Z45" s="81">
        <f>3029.71+9510.45</f>
        <v>12540.16</v>
      </c>
      <c r="AA45" s="100">
        <f t="shared" si="12"/>
        <v>12540.16</v>
      </c>
      <c r="AB45" s="100">
        <f t="shared" si="4"/>
        <v>100</v>
      </c>
      <c r="AC45" s="100">
        <f>AA45-AE45</f>
        <v>12540.16</v>
      </c>
      <c r="AD45" s="100">
        <v>100</v>
      </c>
      <c r="AE45" s="100">
        <v>0</v>
      </c>
      <c r="AF45" s="100">
        <f t="shared" si="6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96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6"/>
        <v>0</v>
      </c>
      <c r="O46" s="100">
        <v>0</v>
      </c>
      <c r="P46" s="100">
        <v>0</v>
      </c>
      <c r="Q46" s="100">
        <v>0</v>
      </c>
      <c r="R46" s="100">
        <f t="shared" si="15"/>
        <v>0</v>
      </c>
      <c r="S46" s="100">
        <v>0</v>
      </c>
      <c r="T46" s="100">
        <v>0</v>
      </c>
      <c r="U46" s="100">
        <v>0</v>
      </c>
      <c r="V46" s="99">
        <v>1</v>
      </c>
      <c r="W46" s="99">
        <v>1</v>
      </c>
      <c r="X46" s="99">
        <v>1</v>
      </c>
      <c r="Y46" s="100">
        <f t="shared" si="2"/>
        <v>100</v>
      </c>
      <c r="Z46" s="81">
        <v>121.8</v>
      </c>
      <c r="AA46" s="100">
        <f t="shared" si="12"/>
        <v>121.8</v>
      </c>
      <c r="AB46" s="100">
        <f t="shared" si="4"/>
        <v>100</v>
      </c>
      <c r="AC46" s="100">
        <f t="shared" si="13"/>
        <v>121.8</v>
      </c>
      <c r="AD46" s="100">
        <v>0</v>
      </c>
      <c r="AE46" s="100">
        <v>0</v>
      </c>
      <c r="AF46" s="100">
        <f t="shared" si="6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96">
        <v>30.45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6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5"/>
        <v>29395.079999999998</v>
      </c>
      <c r="S47" s="100">
        <f>R47/P47*100</f>
        <v>100</v>
      </c>
      <c r="T47" s="100">
        <v>0</v>
      </c>
      <c r="U47" s="100">
        <f>T47/P47*100</f>
        <v>0</v>
      </c>
      <c r="V47" s="99">
        <v>8</v>
      </c>
      <c r="W47" s="99">
        <v>8</v>
      </c>
      <c r="X47" s="99">
        <v>5</v>
      </c>
      <c r="Y47" s="100">
        <f t="shared" si="2"/>
        <v>21.621621621621621</v>
      </c>
      <c r="Z47" s="81">
        <f>751.34+2766.88</f>
        <v>3518.2200000000003</v>
      </c>
      <c r="AA47" s="100">
        <f t="shared" si="12"/>
        <v>3518.2200000000003</v>
      </c>
      <c r="AB47" s="100">
        <f t="shared" si="4"/>
        <v>100</v>
      </c>
      <c r="AC47" s="100">
        <f t="shared" si="13"/>
        <v>2766.88</v>
      </c>
      <c r="AD47" s="100">
        <v>0</v>
      </c>
      <c r="AE47" s="100">
        <v>751.34</v>
      </c>
      <c r="AF47" s="100">
        <f t="shared" si="6"/>
        <v>21.355685545531546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96">
        <v>30.45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6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5"/>
        <v>13283.6</v>
      </c>
      <c r="S48" s="100">
        <f>R48/P48*100</f>
        <v>100</v>
      </c>
      <c r="T48" s="100">
        <v>0</v>
      </c>
      <c r="U48" s="100">
        <f>T48/P48*100</f>
        <v>0</v>
      </c>
      <c r="V48" s="99">
        <v>0</v>
      </c>
      <c r="W48" s="99">
        <v>0</v>
      </c>
      <c r="X48" s="99">
        <v>0</v>
      </c>
      <c r="Y48" s="100">
        <f t="shared" si="2"/>
        <v>0</v>
      </c>
      <c r="Z48" s="81">
        <v>0</v>
      </c>
      <c r="AA48" s="100">
        <f t="shared" si="12"/>
        <v>0</v>
      </c>
      <c r="AB48" s="100">
        <f t="shared" si="4"/>
        <v>0</v>
      </c>
      <c r="AC48" s="100">
        <f t="shared" si="13"/>
        <v>0</v>
      </c>
      <c r="AD48" s="100">
        <v>0</v>
      </c>
      <c r="AE48" s="100">
        <v>0</v>
      </c>
      <c r="AF48" s="100">
        <f t="shared" si="6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96">
        <v>30.45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6"/>
        <v>0</v>
      </c>
      <c r="O49" s="100">
        <v>0</v>
      </c>
      <c r="P49" s="100">
        <v>0</v>
      </c>
      <c r="Q49" s="100">
        <v>0</v>
      </c>
      <c r="R49" s="100">
        <f t="shared" si="15"/>
        <v>0</v>
      </c>
      <c r="S49" s="100">
        <v>0</v>
      </c>
      <c r="T49" s="100">
        <v>0</v>
      </c>
      <c r="U49" s="100">
        <v>0</v>
      </c>
      <c r="V49" s="99">
        <v>0</v>
      </c>
      <c r="W49" s="99">
        <v>0</v>
      </c>
      <c r="X49" s="99">
        <v>0</v>
      </c>
      <c r="Y49" s="100">
        <f t="shared" si="2"/>
        <v>0</v>
      </c>
      <c r="Z49" s="81">
        <v>0</v>
      </c>
      <c r="AA49" s="100">
        <f t="shared" si="12"/>
        <v>0</v>
      </c>
      <c r="AB49" s="100">
        <f t="shared" si="4"/>
        <v>0</v>
      </c>
      <c r="AC49" s="100">
        <f t="shared" si="13"/>
        <v>0</v>
      </c>
      <c r="AD49" s="100">
        <v>0</v>
      </c>
      <c r="AE49" s="100">
        <v>0</v>
      </c>
      <c r="AF49" s="100">
        <f t="shared" si="6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96">
        <v>30.45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6"/>
        <v>93.333333333333329</v>
      </c>
      <c r="O50" s="100">
        <v>28019.85</v>
      </c>
      <c r="P50" s="100">
        <v>28019.85</v>
      </c>
      <c r="Q50" s="100">
        <f t="shared" ref="Q50:Q61" si="20">P50/O50*100</f>
        <v>100</v>
      </c>
      <c r="R50" s="100">
        <f t="shared" si="15"/>
        <v>28019.85</v>
      </c>
      <c r="S50" s="100">
        <f t="shared" ref="S50:S61" si="21">R50/P50*100</f>
        <v>100</v>
      </c>
      <c r="T50" s="100">
        <v>0</v>
      </c>
      <c r="U50" s="100">
        <f t="shared" ref="U50:U61" si="22">T50/P50*100</f>
        <v>0</v>
      </c>
      <c r="V50" s="99">
        <v>4</v>
      </c>
      <c r="W50" s="99">
        <v>4</v>
      </c>
      <c r="X50" s="99">
        <v>0</v>
      </c>
      <c r="Y50" s="100">
        <f t="shared" si="2"/>
        <v>8.8888888888888893</v>
      </c>
      <c r="Z50" s="81">
        <f>964.66+4948.57</f>
        <v>5913.23</v>
      </c>
      <c r="AA50" s="100">
        <f t="shared" si="12"/>
        <v>5913.23</v>
      </c>
      <c r="AB50" s="100">
        <f t="shared" si="4"/>
        <v>100</v>
      </c>
      <c r="AC50" s="100">
        <f t="shared" si="13"/>
        <v>4948.57</v>
      </c>
      <c r="AD50" s="100">
        <v>0</v>
      </c>
      <c r="AE50" s="100">
        <v>964.66</v>
      </c>
      <c r="AF50" s="100">
        <f t="shared" si="6"/>
        <v>16.31358834342652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96">
        <v>30.45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6"/>
        <v>74.285714285714292</v>
      </c>
      <c r="O51" s="100">
        <v>24374.81</v>
      </c>
      <c r="P51" s="100">
        <v>24374.81</v>
      </c>
      <c r="Q51" s="100">
        <f t="shared" si="20"/>
        <v>100</v>
      </c>
      <c r="R51" s="100">
        <f t="shared" si="15"/>
        <v>24374.81</v>
      </c>
      <c r="S51" s="100">
        <f t="shared" si="21"/>
        <v>100</v>
      </c>
      <c r="T51" s="100">
        <v>0</v>
      </c>
      <c r="U51" s="100">
        <f t="shared" si="22"/>
        <v>0</v>
      </c>
      <c r="V51" s="99">
        <v>8</v>
      </c>
      <c r="W51" s="99">
        <v>10</v>
      </c>
      <c r="X51" s="99">
        <v>3</v>
      </c>
      <c r="Y51" s="100">
        <f t="shared" si="2"/>
        <v>22.857142857142858</v>
      </c>
      <c r="Z51" s="81">
        <f>1813.66+1853.19</f>
        <v>3666.8500000000004</v>
      </c>
      <c r="AA51" s="100">
        <f t="shared" si="12"/>
        <v>3666.8500000000004</v>
      </c>
      <c r="AB51" s="100">
        <f t="shared" si="4"/>
        <v>100</v>
      </c>
      <c r="AC51" s="100">
        <f t="shared" si="13"/>
        <v>1853.1900000000003</v>
      </c>
      <c r="AD51" s="100">
        <v>100</v>
      </c>
      <c r="AE51" s="100">
        <v>1813.66</v>
      </c>
      <c r="AF51" s="100">
        <f t="shared" si="6"/>
        <v>49.460981496379723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96">
        <v>30.45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6"/>
        <v>80.952380952380949</v>
      </c>
      <c r="O52" s="100">
        <v>15413.759999999998</v>
      </c>
      <c r="P52" s="100">
        <v>15413.759999999998</v>
      </c>
      <c r="Q52" s="100">
        <f t="shared" si="20"/>
        <v>100</v>
      </c>
      <c r="R52" s="100">
        <f t="shared" si="15"/>
        <v>15413.759999999998</v>
      </c>
      <c r="S52" s="100">
        <f t="shared" si="21"/>
        <v>100</v>
      </c>
      <c r="T52" s="100">
        <v>0</v>
      </c>
      <c r="U52" s="100">
        <f t="shared" si="22"/>
        <v>0</v>
      </c>
      <c r="V52" s="99">
        <v>4</v>
      </c>
      <c r="W52" s="99">
        <v>4</v>
      </c>
      <c r="X52" s="99">
        <v>0</v>
      </c>
      <c r="Y52" s="100">
        <f t="shared" si="2"/>
        <v>19.047619047619047</v>
      </c>
      <c r="Z52" s="81">
        <f>6438.63+1649.35</f>
        <v>8087.98</v>
      </c>
      <c r="AA52" s="100">
        <f t="shared" si="12"/>
        <v>8087.98</v>
      </c>
      <c r="AB52" s="100">
        <f t="shared" si="4"/>
        <v>100</v>
      </c>
      <c r="AC52" s="100">
        <f t="shared" si="13"/>
        <v>1649.3499999999995</v>
      </c>
      <c r="AD52" s="100">
        <v>100</v>
      </c>
      <c r="AE52" s="100">
        <v>6438.63</v>
      </c>
      <c r="AF52" s="100">
        <f t="shared" si="6"/>
        <v>79.60739269879501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96">
        <v>30.45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6"/>
        <v>74.468085106382972</v>
      </c>
      <c r="O53" s="100">
        <v>42972.38</v>
      </c>
      <c r="P53" s="100">
        <v>42972.38</v>
      </c>
      <c r="Q53" s="100">
        <f t="shared" si="20"/>
        <v>100</v>
      </c>
      <c r="R53" s="100">
        <f t="shared" si="15"/>
        <v>42972.38</v>
      </c>
      <c r="S53" s="100">
        <f t="shared" si="21"/>
        <v>100</v>
      </c>
      <c r="T53" s="100">
        <v>0</v>
      </c>
      <c r="U53" s="100">
        <f t="shared" si="22"/>
        <v>0</v>
      </c>
      <c r="V53" s="99">
        <v>10</v>
      </c>
      <c r="W53" s="99">
        <v>13</v>
      </c>
      <c r="X53" s="99">
        <v>2</v>
      </c>
      <c r="Y53" s="100">
        <f t="shared" si="2"/>
        <v>21.276595744680851</v>
      </c>
      <c r="Z53" s="81">
        <f>5586.48+20196.76</f>
        <v>25783.239999999998</v>
      </c>
      <c r="AA53" s="100">
        <f t="shared" si="12"/>
        <v>25783.239999999998</v>
      </c>
      <c r="AB53" s="100">
        <f t="shared" si="4"/>
        <v>100</v>
      </c>
      <c r="AC53" s="100">
        <f t="shared" si="13"/>
        <v>20196.759999999998</v>
      </c>
      <c r="AD53" s="100">
        <v>100</v>
      </c>
      <c r="AE53" s="100">
        <v>5586.48</v>
      </c>
      <c r="AF53" s="100">
        <f t="shared" si="6"/>
        <v>21.66709847172039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96">
        <v>30.45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6"/>
        <v>87.5</v>
      </c>
      <c r="O54" s="100">
        <v>11942.29</v>
      </c>
      <c r="P54" s="100">
        <v>11942.29</v>
      </c>
      <c r="Q54" s="100">
        <f t="shared" si="20"/>
        <v>100</v>
      </c>
      <c r="R54" s="100">
        <f t="shared" si="15"/>
        <v>11942.29</v>
      </c>
      <c r="S54" s="100">
        <f t="shared" si="21"/>
        <v>100</v>
      </c>
      <c r="T54" s="100">
        <v>0</v>
      </c>
      <c r="U54" s="100">
        <f t="shared" si="22"/>
        <v>0</v>
      </c>
      <c r="V54" s="99">
        <v>6</v>
      </c>
      <c r="W54" s="99">
        <v>6</v>
      </c>
      <c r="X54" s="99">
        <v>1</v>
      </c>
      <c r="Y54" s="100">
        <f t="shared" si="2"/>
        <v>37.5</v>
      </c>
      <c r="Z54" s="81">
        <f>3212.69+1942.71</f>
        <v>5155.3999999999996</v>
      </c>
      <c r="AA54" s="100">
        <f t="shared" si="12"/>
        <v>5155.3999999999996</v>
      </c>
      <c r="AB54" s="100">
        <f t="shared" si="4"/>
        <v>100</v>
      </c>
      <c r="AC54" s="100">
        <f t="shared" si="13"/>
        <v>1942.7099999999996</v>
      </c>
      <c r="AD54" s="100">
        <v>0</v>
      </c>
      <c r="AE54" s="100">
        <v>3212.69</v>
      </c>
      <c r="AF54" s="100">
        <f t="shared" si="6"/>
        <v>62.316988012569354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96">
        <v>30.45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6"/>
        <v>50</v>
      </c>
      <c r="O55" s="100">
        <v>2319.79</v>
      </c>
      <c r="P55" s="100">
        <v>2319.79</v>
      </c>
      <c r="Q55" s="100">
        <f t="shared" si="20"/>
        <v>100</v>
      </c>
      <c r="R55" s="100">
        <f t="shared" si="15"/>
        <v>2319.79</v>
      </c>
      <c r="S55" s="100">
        <f t="shared" si="21"/>
        <v>100</v>
      </c>
      <c r="T55" s="100">
        <v>0</v>
      </c>
      <c r="U55" s="100">
        <f t="shared" si="22"/>
        <v>0</v>
      </c>
      <c r="V55" s="99">
        <v>0</v>
      </c>
      <c r="W55" s="99">
        <v>0</v>
      </c>
      <c r="X55" s="99">
        <v>0</v>
      </c>
      <c r="Y55" s="100">
        <f t="shared" si="2"/>
        <v>0</v>
      </c>
      <c r="Z55" s="81">
        <v>0</v>
      </c>
      <c r="AA55" s="100">
        <f t="shared" si="12"/>
        <v>0</v>
      </c>
      <c r="AB55" s="100">
        <f t="shared" si="4"/>
        <v>0</v>
      </c>
      <c r="AC55" s="100">
        <f t="shared" si="13"/>
        <v>0</v>
      </c>
      <c r="AD55" s="100">
        <v>0</v>
      </c>
      <c r="AE55" s="100">
        <v>0</v>
      </c>
      <c r="AF55" s="100">
        <f t="shared" si="6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96">
        <v>30.45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6"/>
        <v>69.642857142857139</v>
      </c>
      <c r="O56" s="100">
        <v>33646.5</v>
      </c>
      <c r="P56" s="100">
        <v>33646.5</v>
      </c>
      <c r="Q56" s="100">
        <f t="shared" si="20"/>
        <v>100</v>
      </c>
      <c r="R56" s="100">
        <f t="shared" si="15"/>
        <v>33646.5</v>
      </c>
      <c r="S56" s="100">
        <f t="shared" si="21"/>
        <v>100</v>
      </c>
      <c r="T56" s="100">
        <v>0</v>
      </c>
      <c r="U56" s="100">
        <f t="shared" si="22"/>
        <v>0</v>
      </c>
      <c r="V56" s="99">
        <v>3</v>
      </c>
      <c r="W56" s="99">
        <v>3</v>
      </c>
      <c r="X56" s="99">
        <v>0</v>
      </c>
      <c r="Y56" s="100">
        <f t="shared" si="2"/>
        <v>5.3571428571428568</v>
      </c>
      <c r="Z56" s="81">
        <f>850.54+576.11</f>
        <v>1426.65</v>
      </c>
      <c r="AA56" s="100">
        <f t="shared" si="12"/>
        <v>1426.65</v>
      </c>
      <c r="AB56" s="100">
        <f t="shared" si="4"/>
        <v>100</v>
      </c>
      <c r="AC56" s="100">
        <f t="shared" si="13"/>
        <v>576.11000000000013</v>
      </c>
      <c r="AD56" s="100">
        <v>0</v>
      </c>
      <c r="AE56" s="100">
        <v>850.54</v>
      </c>
      <c r="AF56" s="100">
        <f t="shared" si="6"/>
        <v>59.617986191427462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96">
        <v>30.45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6"/>
        <v>94.117647058823522</v>
      </c>
      <c r="O57" s="100">
        <v>5389.26</v>
      </c>
      <c r="P57" s="100">
        <v>5389.26</v>
      </c>
      <c r="Q57" s="100">
        <f t="shared" si="20"/>
        <v>100</v>
      </c>
      <c r="R57" s="100">
        <f t="shared" si="15"/>
        <v>5389.26</v>
      </c>
      <c r="S57" s="100">
        <f t="shared" si="21"/>
        <v>100</v>
      </c>
      <c r="T57" s="100">
        <v>0</v>
      </c>
      <c r="U57" s="100">
        <f t="shared" si="22"/>
        <v>0</v>
      </c>
      <c r="V57" s="99">
        <v>2</v>
      </c>
      <c r="W57" s="99">
        <v>2</v>
      </c>
      <c r="X57" s="99">
        <v>0</v>
      </c>
      <c r="Y57" s="100">
        <f t="shared" si="2"/>
        <v>11.76470588235294</v>
      </c>
      <c r="Z57" s="81">
        <v>1403.51</v>
      </c>
      <c r="AA57" s="100">
        <f t="shared" si="12"/>
        <v>1403.51</v>
      </c>
      <c r="AB57" s="100">
        <f t="shared" si="4"/>
        <v>100</v>
      </c>
      <c r="AC57" s="100">
        <f t="shared" si="13"/>
        <v>1403.51</v>
      </c>
      <c r="AD57" s="100">
        <v>0</v>
      </c>
      <c r="AE57" s="100">
        <v>0</v>
      </c>
      <c r="AF57" s="100">
        <f t="shared" si="6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96">
        <v>30.45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6"/>
        <v>76.271186440677965</v>
      </c>
      <c r="O58" s="100">
        <v>51157.919999999998</v>
      </c>
      <c r="P58" s="100">
        <v>51157.919999999998</v>
      </c>
      <c r="Q58" s="100">
        <f t="shared" si="20"/>
        <v>100</v>
      </c>
      <c r="R58" s="100">
        <f t="shared" si="15"/>
        <v>51157.919999999998</v>
      </c>
      <c r="S58" s="100">
        <f t="shared" si="21"/>
        <v>100</v>
      </c>
      <c r="T58" s="100">
        <v>0</v>
      </c>
      <c r="U58" s="100">
        <f t="shared" si="22"/>
        <v>0</v>
      </c>
      <c r="V58" s="99">
        <v>5</v>
      </c>
      <c r="W58" s="99">
        <v>5</v>
      </c>
      <c r="X58" s="99">
        <v>3</v>
      </c>
      <c r="Y58" s="100">
        <f t="shared" si="2"/>
        <v>8.4745762711864394</v>
      </c>
      <c r="Z58" s="81">
        <v>2969.49</v>
      </c>
      <c r="AA58" s="100">
        <f t="shared" si="12"/>
        <v>2969.49</v>
      </c>
      <c r="AB58" s="100">
        <f t="shared" si="4"/>
        <v>100</v>
      </c>
      <c r="AC58" s="100">
        <f t="shared" si="13"/>
        <v>2969.49</v>
      </c>
      <c r="AD58" s="100">
        <v>0</v>
      </c>
      <c r="AE58" s="100">
        <v>0</v>
      </c>
      <c r="AF58" s="100">
        <f t="shared" si="6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96">
        <v>30.45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6"/>
        <v>51.724137931034484</v>
      </c>
      <c r="O59" s="100">
        <v>2869.51</v>
      </c>
      <c r="P59" s="100">
        <v>2869.51</v>
      </c>
      <c r="Q59" s="100">
        <f t="shared" si="20"/>
        <v>100</v>
      </c>
      <c r="R59" s="100">
        <f t="shared" si="15"/>
        <v>2869.51</v>
      </c>
      <c r="S59" s="100">
        <f t="shared" si="21"/>
        <v>100</v>
      </c>
      <c r="T59" s="100">
        <v>0</v>
      </c>
      <c r="U59" s="100">
        <f t="shared" si="22"/>
        <v>0</v>
      </c>
      <c r="V59" s="99">
        <v>0</v>
      </c>
      <c r="W59" s="99">
        <v>0</v>
      </c>
      <c r="X59" s="99">
        <v>0</v>
      </c>
      <c r="Y59" s="100">
        <f t="shared" si="2"/>
        <v>0</v>
      </c>
      <c r="Z59" s="81">
        <v>0</v>
      </c>
      <c r="AA59" s="100">
        <f t="shared" si="12"/>
        <v>0</v>
      </c>
      <c r="AB59" s="100">
        <f t="shared" si="4"/>
        <v>0</v>
      </c>
      <c r="AC59" s="100">
        <f t="shared" si="13"/>
        <v>0</v>
      </c>
      <c r="AD59" s="100">
        <v>0</v>
      </c>
      <c r="AE59" s="100">
        <v>0</v>
      </c>
      <c r="AF59" s="100">
        <f t="shared" si="6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96">
        <v>30.45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6"/>
        <v>91.525423728813564</v>
      </c>
      <c r="O60" s="100">
        <v>15158.790000000003</v>
      </c>
      <c r="P60" s="100">
        <v>15158.790000000003</v>
      </c>
      <c r="Q60" s="100">
        <f t="shared" si="20"/>
        <v>100</v>
      </c>
      <c r="R60" s="100">
        <f t="shared" si="15"/>
        <v>15158.790000000003</v>
      </c>
      <c r="S60" s="100">
        <f t="shared" si="21"/>
        <v>100</v>
      </c>
      <c r="T60" s="100">
        <v>0</v>
      </c>
      <c r="U60" s="100">
        <f t="shared" si="22"/>
        <v>0</v>
      </c>
      <c r="V60" s="99">
        <v>0</v>
      </c>
      <c r="W60" s="99">
        <v>0</v>
      </c>
      <c r="X60" s="99">
        <v>0</v>
      </c>
      <c r="Y60" s="100">
        <f t="shared" si="2"/>
        <v>0</v>
      </c>
      <c r="Z60" s="81">
        <v>0</v>
      </c>
      <c r="AA60" s="100">
        <f t="shared" si="12"/>
        <v>0</v>
      </c>
      <c r="AB60" s="100">
        <f t="shared" si="4"/>
        <v>0</v>
      </c>
      <c r="AC60" s="100">
        <f t="shared" si="13"/>
        <v>0</v>
      </c>
      <c r="AD60" s="100">
        <v>0</v>
      </c>
      <c r="AE60" s="100">
        <v>0</v>
      </c>
      <c r="AF60" s="100">
        <f t="shared" si="6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96">
        <v>30.45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6"/>
        <v>67.901234567901241</v>
      </c>
      <c r="O61" s="100">
        <v>71249.460000000036</v>
      </c>
      <c r="P61" s="100">
        <v>71249.460000000036</v>
      </c>
      <c r="Q61" s="100">
        <f t="shared" si="20"/>
        <v>100</v>
      </c>
      <c r="R61" s="100">
        <f t="shared" si="15"/>
        <v>71249.460000000036</v>
      </c>
      <c r="S61" s="100">
        <f t="shared" si="21"/>
        <v>100</v>
      </c>
      <c r="T61" s="100">
        <v>0</v>
      </c>
      <c r="U61" s="100">
        <f t="shared" si="22"/>
        <v>0</v>
      </c>
      <c r="V61" s="99">
        <v>27</v>
      </c>
      <c r="W61" s="99">
        <v>35</v>
      </c>
      <c r="X61" s="99">
        <v>18</v>
      </c>
      <c r="Y61" s="100">
        <f t="shared" si="2"/>
        <v>16.666666666666664</v>
      </c>
      <c r="Z61" s="81">
        <f>121.8+16750.75</f>
        <v>16872.55</v>
      </c>
      <c r="AA61" s="100">
        <f t="shared" si="12"/>
        <v>16872.55</v>
      </c>
      <c r="AB61" s="100">
        <f t="shared" si="4"/>
        <v>100</v>
      </c>
      <c r="AC61" s="100">
        <f t="shared" si="13"/>
        <v>16750.75</v>
      </c>
      <c r="AD61" s="100">
        <v>0</v>
      </c>
      <c r="AE61" s="100">
        <v>121.8</v>
      </c>
      <c r="AF61" s="100">
        <f t="shared" si="6"/>
        <v>0.72188258443448083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96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5"/>
        <v>0</v>
      </c>
      <c r="S62" s="100">
        <v>0</v>
      </c>
      <c r="T62" s="100">
        <v>0</v>
      </c>
      <c r="U62" s="100">
        <v>0</v>
      </c>
      <c r="V62" s="99">
        <v>0</v>
      </c>
      <c r="W62" s="99">
        <v>0</v>
      </c>
      <c r="X62" s="99">
        <v>0</v>
      </c>
      <c r="Y62" s="100">
        <f t="shared" si="2"/>
        <v>0</v>
      </c>
      <c r="Z62" s="81">
        <v>0</v>
      </c>
      <c r="AA62" s="100">
        <f t="shared" si="12"/>
        <v>0</v>
      </c>
      <c r="AB62" s="100">
        <f t="shared" si="4"/>
        <v>0</v>
      </c>
      <c r="AC62" s="100">
        <f t="shared" si="13"/>
        <v>0</v>
      </c>
      <c r="AD62" s="100">
        <v>0</v>
      </c>
      <c r="AE62" s="100">
        <v>0</v>
      </c>
      <c r="AF62" s="100">
        <f t="shared" si="6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96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23">K63/H63*100</f>
        <v>0</v>
      </c>
      <c r="O63" s="100">
        <v>0</v>
      </c>
      <c r="P63" s="100">
        <v>0</v>
      </c>
      <c r="Q63" s="100">
        <v>0</v>
      </c>
      <c r="R63" s="100">
        <f t="shared" si="15"/>
        <v>0</v>
      </c>
      <c r="S63" s="100">
        <v>0</v>
      </c>
      <c r="T63" s="100">
        <v>0</v>
      </c>
      <c r="U63" s="100">
        <v>0</v>
      </c>
      <c r="V63" s="99">
        <v>1</v>
      </c>
      <c r="W63" s="99">
        <v>1</v>
      </c>
      <c r="X63" s="99">
        <v>0</v>
      </c>
      <c r="Y63" s="100">
        <f t="shared" si="2"/>
        <v>3.5714285714285712</v>
      </c>
      <c r="Z63" s="81">
        <v>4106.82</v>
      </c>
      <c r="AA63" s="100">
        <f t="shared" si="12"/>
        <v>4106.82</v>
      </c>
      <c r="AB63" s="100">
        <f t="shared" si="4"/>
        <v>100</v>
      </c>
      <c r="AC63" s="100">
        <f t="shared" si="13"/>
        <v>0</v>
      </c>
      <c r="AD63" s="100">
        <v>0</v>
      </c>
      <c r="AE63" s="100">
        <v>4106.82</v>
      </c>
      <c r="AF63" s="100">
        <f t="shared" si="6"/>
        <v>100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96">
        <v>30.45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23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5"/>
        <v>8254.4500000000007</v>
      </c>
      <c r="S64" s="100">
        <f>R64/P64*100</f>
        <v>100</v>
      </c>
      <c r="T64" s="100">
        <v>0</v>
      </c>
      <c r="U64" s="100">
        <f>T64/P64*100</f>
        <v>0</v>
      </c>
      <c r="V64" s="99">
        <v>0</v>
      </c>
      <c r="W64" s="99">
        <v>0</v>
      </c>
      <c r="X64" s="99">
        <v>0</v>
      </c>
      <c r="Y64" s="100">
        <f t="shared" si="2"/>
        <v>0</v>
      </c>
      <c r="Z64" s="81">
        <v>0</v>
      </c>
      <c r="AA64" s="100">
        <f t="shared" si="12"/>
        <v>0</v>
      </c>
      <c r="AB64" s="100">
        <f t="shared" si="4"/>
        <v>0</v>
      </c>
      <c r="AC64" s="100">
        <f t="shared" si="13"/>
        <v>0</v>
      </c>
      <c r="AD64" s="100">
        <v>0</v>
      </c>
      <c r="AE64" s="100">
        <v>0</v>
      </c>
      <c r="AF64" s="100">
        <f t="shared" si="6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96">
        <v>30.45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23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5"/>
        <v>16142.51</v>
      </c>
      <c r="S65" s="100">
        <f>R65/P65*100</f>
        <v>100</v>
      </c>
      <c r="T65" s="100">
        <v>0</v>
      </c>
      <c r="U65" s="100">
        <f>T65/P65*100</f>
        <v>0</v>
      </c>
      <c r="V65" s="99">
        <v>8</v>
      </c>
      <c r="W65" s="99">
        <v>8</v>
      </c>
      <c r="X65" s="99">
        <v>2</v>
      </c>
      <c r="Y65" s="100">
        <f t="shared" si="2"/>
        <v>22.857142857142858</v>
      </c>
      <c r="Z65" s="81">
        <v>4168.72</v>
      </c>
      <c r="AA65" s="100">
        <f t="shared" si="12"/>
        <v>4168.72</v>
      </c>
      <c r="AB65" s="100">
        <f t="shared" si="4"/>
        <v>100</v>
      </c>
      <c r="AC65" s="100">
        <f t="shared" si="13"/>
        <v>0</v>
      </c>
      <c r="AD65" s="100">
        <v>0</v>
      </c>
      <c r="AE65" s="100">
        <v>4168.72</v>
      </c>
      <c r="AF65" s="100">
        <f t="shared" si="6"/>
        <v>100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96">
        <v>30.45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23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5"/>
        <v>94844.19</v>
      </c>
      <c r="S66" s="100">
        <f>R66/P66*100</f>
        <v>100</v>
      </c>
      <c r="T66" s="100">
        <v>0</v>
      </c>
      <c r="U66" s="100">
        <f>T66/P66*100</f>
        <v>0</v>
      </c>
      <c r="V66" s="99">
        <v>15</v>
      </c>
      <c r="W66" s="99">
        <v>16</v>
      </c>
      <c r="X66" s="99">
        <v>5</v>
      </c>
      <c r="Y66" s="100">
        <f t="shared" si="2"/>
        <v>17.045454545454543</v>
      </c>
      <c r="Z66" s="81">
        <v>15440.39</v>
      </c>
      <c r="AA66" s="100">
        <f t="shared" si="12"/>
        <v>15440.39</v>
      </c>
      <c r="AB66" s="100">
        <f t="shared" si="4"/>
        <v>100</v>
      </c>
      <c r="AC66" s="100">
        <f t="shared" si="13"/>
        <v>15440.39</v>
      </c>
      <c r="AD66" s="100">
        <v>0</v>
      </c>
      <c r="AE66" s="100">
        <v>0</v>
      </c>
      <c r="AF66" s="100">
        <f t="shared" si="6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96">
        <v>30.45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23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5"/>
        <v>1370.25</v>
      </c>
      <c r="S67" s="100">
        <f>R67/P67*100</f>
        <v>100</v>
      </c>
      <c r="T67" s="100">
        <v>0</v>
      </c>
      <c r="U67" s="100">
        <f>T67/P67*100</f>
        <v>0</v>
      </c>
      <c r="V67" s="99">
        <v>0</v>
      </c>
      <c r="W67" s="99">
        <v>0</v>
      </c>
      <c r="X67" s="99">
        <v>0</v>
      </c>
      <c r="Y67" s="100">
        <f t="shared" si="2"/>
        <v>0</v>
      </c>
      <c r="Z67" s="81">
        <v>0</v>
      </c>
      <c r="AA67" s="100">
        <f t="shared" si="12"/>
        <v>0</v>
      </c>
      <c r="AB67" s="100">
        <f t="shared" si="4"/>
        <v>0</v>
      </c>
      <c r="AC67" s="100">
        <f t="shared" si="13"/>
        <v>0</v>
      </c>
      <c r="AD67" s="100">
        <v>0</v>
      </c>
      <c r="AE67" s="100">
        <v>0</v>
      </c>
      <c r="AF67" s="100">
        <f t="shared" si="6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96">
        <v>30.45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23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5"/>
        <v>62158.37</v>
      </c>
      <c r="S68" s="100">
        <f>R68/P68*100</f>
        <v>100</v>
      </c>
      <c r="T68" s="100">
        <v>0</v>
      </c>
      <c r="U68" s="100">
        <f>T68/P68*100</f>
        <v>0</v>
      </c>
      <c r="V68" s="99">
        <v>12</v>
      </c>
      <c r="W68" s="99">
        <v>12</v>
      </c>
      <c r="X68" s="99">
        <v>2</v>
      </c>
      <c r="Y68" s="100">
        <f t="shared" si="2"/>
        <v>25.531914893617021</v>
      </c>
      <c r="Z68" s="81">
        <f>10846.31+13220.77</f>
        <v>24067.08</v>
      </c>
      <c r="AA68" s="100">
        <f t="shared" si="12"/>
        <v>24067.08</v>
      </c>
      <c r="AB68" s="100">
        <f t="shared" si="4"/>
        <v>100</v>
      </c>
      <c r="AC68" s="100">
        <f t="shared" si="13"/>
        <v>24067.08</v>
      </c>
      <c r="AD68" s="100">
        <v>100</v>
      </c>
      <c r="AE68" s="100">
        <v>0</v>
      </c>
      <c r="AF68" s="100">
        <f t="shared" si="6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96">
        <v>30.45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23"/>
        <v>0</v>
      </c>
      <c r="O69" s="100">
        <v>0</v>
      </c>
      <c r="P69" s="100">
        <v>0</v>
      </c>
      <c r="Q69" s="100">
        <v>0</v>
      </c>
      <c r="R69" s="100">
        <f t="shared" si="15"/>
        <v>0</v>
      </c>
      <c r="S69" s="100">
        <v>0</v>
      </c>
      <c r="T69" s="100">
        <v>0</v>
      </c>
      <c r="U69" s="100">
        <v>0</v>
      </c>
      <c r="V69" s="99">
        <v>0</v>
      </c>
      <c r="W69" s="99">
        <v>0</v>
      </c>
      <c r="X69" s="99">
        <v>0</v>
      </c>
      <c r="Y69" s="100">
        <f t="shared" si="2"/>
        <v>0</v>
      </c>
      <c r="Z69" s="81">
        <v>0</v>
      </c>
      <c r="AA69" s="100">
        <f t="shared" si="12"/>
        <v>0</v>
      </c>
      <c r="AB69" s="100">
        <f t="shared" si="4"/>
        <v>0</v>
      </c>
      <c r="AC69" s="100">
        <f t="shared" si="13"/>
        <v>0</v>
      </c>
      <c r="AD69" s="100">
        <v>0</v>
      </c>
      <c r="AE69" s="100">
        <v>0</v>
      </c>
      <c r="AF69" s="100">
        <f t="shared" si="6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96">
        <v>30.45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23"/>
        <v>79.411764705882348</v>
      </c>
      <c r="O70" s="100">
        <v>27386.58</v>
      </c>
      <c r="P70" s="100">
        <v>27386.58</v>
      </c>
      <c r="Q70" s="100">
        <f t="shared" ref="Q70:Q75" si="24">P70/O70*100</f>
        <v>100</v>
      </c>
      <c r="R70" s="100">
        <f t="shared" si="15"/>
        <v>27386.58</v>
      </c>
      <c r="S70" s="100">
        <f t="shared" ref="S70:S75" si="25">R70/P70*100</f>
        <v>100</v>
      </c>
      <c r="T70" s="100">
        <v>0</v>
      </c>
      <c r="U70" s="100">
        <f t="shared" ref="U70:U75" si="26">T70/P70*100</f>
        <v>0</v>
      </c>
      <c r="V70" s="99">
        <v>9</v>
      </c>
      <c r="W70" s="99">
        <v>12</v>
      </c>
      <c r="X70" s="99">
        <v>2</v>
      </c>
      <c r="Y70" s="100">
        <f t="shared" si="2"/>
        <v>26.47058823529412</v>
      </c>
      <c r="Z70" s="81">
        <v>9351.8799999999992</v>
      </c>
      <c r="AA70" s="100">
        <f t="shared" si="12"/>
        <v>9351.8799999999992</v>
      </c>
      <c r="AB70" s="100">
        <f t="shared" si="4"/>
        <v>100</v>
      </c>
      <c r="AC70" s="100">
        <f t="shared" si="13"/>
        <v>9351.8799999999992</v>
      </c>
      <c r="AD70" s="100">
        <v>100</v>
      </c>
      <c r="AE70" s="100">
        <v>0</v>
      </c>
      <c r="AF70" s="100">
        <f t="shared" si="6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96">
        <v>30.45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23"/>
        <v>61.904761904761905</v>
      </c>
      <c r="O71" s="100">
        <v>7195.07</v>
      </c>
      <c r="P71" s="100">
        <v>7195.07</v>
      </c>
      <c r="Q71" s="100">
        <f t="shared" si="24"/>
        <v>100</v>
      </c>
      <c r="R71" s="100">
        <f t="shared" si="15"/>
        <v>7195.07</v>
      </c>
      <c r="S71" s="100">
        <f t="shared" si="25"/>
        <v>100</v>
      </c>
      <c r="T71" s="100">
        <v>0</v>
      </c>
      <c r="U71" s="100">
        <f t="shared" si="26"/>
        <v>0</v>
      </c>
      <c r="V71" s="99">
        <v>6</v>
      </c>
      <c r="W71" s="99">
        <v>5</v>
      </c>
      <c r="X71" s="99">
        <v>1</v>
      </c>
      <c r="Y71" s="100">
        <f t="shared" ref="Y71:Y102" si="27">IF(H71=0,0,V71/H71)*100</f>
        <v>28.571428571428569</v>
      </c>
      <c r="Z71" s="81">
        <v>4088.2799999999997</v>
      </c>
      <c r="AA71" s="100">
        <f t="shared" si="12"/>
        <v>4088.2799999999997</v>
      </c>
      <c r="AB71" s="100">
        <f t="shared" ref="AB71:AB102" si="28">IF((Z71+T71)=0,0,AA71/(Z71+T71)*100)</f>
        <v>100</v>
      </c>
      <c r="AC71" s="100">
        <f t="shared" si="13"/>
        <v>4088.2799999999997</v>
      </c>
      <c r="AD71" s="100">
        <v>100</v>
      </c>
      <c r="AE71" s="100">
        <v>0</v>
      </c>
      <c r="AF71" s="100">
        <f t="shared" ref="AF71:AF103" si="29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96">
        <v>30.45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23"/>
        <v>77.89473684210526</v>
      </c>
      <c r="O72" s="100">
        <v>52440.76</v>
      </c>
      <c r="P72" s="100">
        <v>52440.76</v>
      </c>
      <c r="Q72" s="100">
        <f t="shared" si="24"/>
        <v>100</v>
      </c>
      <c r="R72" s="100">
        <f t="shared" si="15"/>
        <v>52440.76</v>
      </c>
      <c r="S72" s="100">
        <f t="shared" si="25"/>
        <v>100</v>
      </c>
      <c r="T72" s="100">
        <v>0</v>
      </c>
      <c r="U72" s="100">
        <f t="shared" si="26"/>
        <v>0</v>
      </c>
      <c r="V72" s="99">
        <v>20</v>
      </c>
      <c r="W72" s="99">
        <v>30</v>
      </c>
      <c r="X72" s="99">
        <v>3</v>
      </c>
      <c r="Y72" s="100">
        <f t="shared" si="27"/>
        <v>21.052631578947366</v>
      </c>
      <c r="Z72" s="81">
        <v>42648.59</v>
      </c>
      <c r="AA72" s="100">
        <f t="shared" si="12"/>
        <v>42648.59</v>
      </c>
      <c r="AB72" s="100">
        <f t="shared" si="28"/>
        <v>100</v>
      </c>
      <c r="AC72" s="100">
        <f t="shared" si="13"/>
        <v>42648.59</v>
      </c>
      <c r="AD72" s="100">
        <v>0</v>
      </c>
      <c r="AE72" s="100">
        <v>0</v>
      </c>
      <c r="AF72" s="100">
        <f t="shared" si="29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96">
        <v>30.45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23"/>
        <v>78.94736842105263</v>
      </c>
      <c r="O73" s="100">
        <v>26374.26</v>
      </c>
      <c r="P73" s="100">
        <v>26374.26</v>
      </c>
      <c r="Q73" s="100">
        <f t="shared" si="24"/>
        <v>100</v>
      </c>
      <c r="R73" s="100">
        <f t="shared" si="15"/>
        <v>26374.26</v>
      </c>
      <c r="S73" s="100">
        <f t="shared" si="25"/>
        <v>100</v>
      </c>
      <c r="T73" s="100">
        <v>0</v>
      </c>
      <c r="U73" s="100">
        <f t="shared" si="26"/>
        <v>0</v>
      </c>
      <c r="V73" s="99">
        <v>7</v>
      </c>
      <c r="W73" s="99">
        <v>8</v>
      </c>
      <c r="X73" s="99">
        <v>1</v>
      </c>
      <c r="Y73" s="100">
        <f t="shared" si="27"/>
        <v>18.421052631578945</v>
      </c>
      <c r="Z73" s="81">
        <f>3463.93+553.41</f>
        <v>4017.3399999999997</v>
      </c>
      <c r="AA73" s="100">
        <f t="shared" si="12"/>
        <v>4017.3399999999997</v>
      </c>
      <c r="AB73" s="100">
        <f t="shared" si="28"/>
        <v>100</v>
      </c>
      <c r="AC73" s="100">
        <f t="shared" si="13"/>
        <v>553.40999999999985</v>
      </c>
      <c r="AD73" s="100">
        <v>0</v>
      </c>
      <c r="AE73" s="100">
        <v>3463.93</v>
      </c>
      <c r="AF73" s="100">
        <f t="shared" si="29"/>
        <v>86.224466935833163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96">
        <v>30.45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23"/>
        <v>96.875</v>
      </c>
      <c r="O74" s="100">
        <v>28592.3</v>
      </c>
      <c r="P74" s="100">
        <v>28592.3</v>
      </c>
      <c r="Q74" s="100">
        <f t="shared" si="24"/>
        <v>100</v>
      </c>
      <c r="R74" s="100">
        <f t="shared" si="15"/>
        <v>28592.3</v>
      </c>
      <c r="S74" s="100">
        <f t="shared" si="25"/>
        <v>100</v>
      </c>
      <c r="T74" s="100">
        <v>0</v>
      </c>
      <c r="U74" s="100">
        <f t="shared" si="26"/>
        <v>0</v>
      </c>
      <c r="V74" s="99">
        <v>5</v>
      </c>
      <c r="W74" s="99">
        <v>5</v>
      </c>
      <c r="X74" s="99">
        <v>1</v>
      </c>
      <c r="Y74" s="100">
        <f t="shared" si="27"/>
        <v>15.625</v>
      </c>
      <c r="Z74" s="81">
        <v>7615.63</v>
      </c>
      <c r="AA74" s="100">
        <f t="shared" si="12"/>
        <v>7615.63</v>
      </c>
      <c r="AB74" s="100">
        <f t="shared" si="28"/>
        <v>100</v>
      </c>
      <c r="AC74" s="100">
        <f t="shared" si="13"/>
        <v>0</v>
      </c>
      <c r="AD74" s="100">
        <v>0</v>
      </c>
      <c r="AE74" s="100">
        <v>7615.63</v>
      </c>
      <c r="AF74" s="100">
        <f t="shared" si="29"/>
        <v>100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96">
        <v>30.45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23"/>
        <v>66.666666666666657</v>
      </c>
      <c r="O75" s="100">
        <v>1981.3</v>
      </c>
      <c r="P75" s="100">
        <v>1981.3</v>
      </c>
      <c r="Q75" s="100">
        <f t="shared" si="24"/>
        <v>100</v>
      </c>
      <c r="R75" s="100">
        <f t="shared" si="15"/>
        <v>1981.3</v>
      </c>
      <c r="S75" s="100">
        <f t="shared" si="25"/>
        <v>100</v>
      </c>
      <c r="T75" s="100">
        <v>0</v>
      </c>
      <c r="U75" s="100">
        <f t="shared" si="26"/>
        <v>0</v>
      </c>
      <c r="V75" s="99">
        <v>0</v>
      </c>
      <c r="W75" s="99">
        <v>0</v>
      </c>
      <c r="X75" s="99">
        <v>0</v>
      </c>
      <c r="Y75" s="100">
        <f t="shared" si="27"/>
        <v>0</v>
      </c>
      <c r="Z75" s="81">
        <v>0</v>
      </c>
      <c r="AA75" s="100">
        <f t="shared" si="12"/>
        <v>0</v>
      </c>
      <c r="AB75" s="100">
        <f t="shared" si="28"/>
        <v>0</v>
      </c>
      <c r="AC75" s="100">
        <f t="shared" si="13"/>
        <v>0</v>
      </c>
      <c r="AD75" s="100">
        <v>0</v>
      </c>
      <c r="AE75" s="100">
        <v>0</v>
      </c>
      <c r="AF75" s="100">
        <f t="shared" si="29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96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23"/>
        <v>0</v>
      </c>
      <c r="O76" s="100">
        <v>0</v>
      </c>
      <c r="P76" s="100">
        <v>0</v>
      </c>
      <c r="Q76" s="100">
        <v>0</v>
      </c>
      <c r="R76" s="100">
        <f t="shared" si="15"/>
        <v>0</v>
      </c>
      <c r="S76" s="100">
        <v>0</v>
      </c>
      <c r="T76" s="100">
        <v>0</v>
      </c>
      <c r="U76" s="100">
        <v>0</v>
      </c>
      <c r="V76" s="99">
        <v>2</v>
      </c>
      <c r="W76" s="99">
        <v>3</v>
      </c>
      <c r="X76" s="99">
        <v>1</v>
      </c>
      <c r="Y76" s="100">
        <f t="shared" si="27"/>
        <v>66.666666666666657</v>
      </c>
      <c r="Z76" s="81">
        <f>825.08+91.35</f>
        <v>916.43000000000006</v>
      </c>
      <c r="AA76" s="100">
        <f t="shared" ref="AA76:AA102" si="30">T76+Z76</f>
        <v>916.43000000000006</v>
      </c>
      <c r="AB76" s="100">
        <f t="shared" si="28"/>
        <v>100</v>
      </c>
      <c r="AC76" s="100">
        <f t="shared" ref="AC76:AC102" si="31">AA76-AE76</f>
        <v>91.350000000000023</v>
      </c>
      <c r="AD76" s="100">
        <v>0</v>
      </c>
      <c r="AE76" s="100">
        <v>825.08</v>
      </c>
      <c r="AF76" s="100">
        <f t="shared" si="29"/>
        <v>90.031971890924567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96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23"/>
        <v>0</v>
      </c>
      <c r="O77" s="100">
        <v>0</v>
      </c>
      <c r="P77" s="100">
        <v>0</v>
      </c>
      <c r="Q77" s="100">
        <v>0</v>
      </c>
      <c r="R77" s="100">
        <f t="shared" si="15"/>
        <v>0</v>
      </c>
      <c r="S77" s="100">
        <v>0</v>
      </c>
      <c r="T77" s="100">
        <v>0</v>
      </c>
      <c r="U77" s="100">
        <v>0</v>
      </c>
      <c r="V77" s="99">
        <v>0</v>
      </c>
      <c r="W77" s="99">
        <v>0</v>
      </c>
      <c r="X77" s="99">
        <v>0</v>
      </c>
      <c r="Y77" s="100">
        <f t="shared" si="27"/>
        <v>0</v>
      </c>
      <c r="Z77" s="81">
        <v>0</v>
      </c>
      <c r="AA77" s="100">
        <f t="shared" si="30"/>
        <v>0</v>
      </c>
      <c r="AB77" s="100">
        <f t="shared" si="28"/>
        <v>0</v>
      </c>
      <c r="AC77" s="100">
        <f t="shared" si="31"/>
        <v>0</v>
      </c>
      <c r="AD77" s="100">
        <v>0</v>
      </c>
      <c r="AE77" s="100">
        <v>0</v>
      </c>
      <c r="AF77" s="100">
        <f t="shared" si="29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96">
        <v>30.45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23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5"/>
        <v>3715.8299999999995</v>
      </c>
      <c r="S78" s="100">
        <f>R78/P78*100</f>
        <v>100</v>
      </c>
      <c r="T78" s="100">
        <v>0</v>
      </c>
      <c r="U78" s="100">
        <f>T78/P78*100</f>
        <v>0</v>
      </c>
      <c r="V78" s="99">
        <v>0</v>
      </c>
      <c r="W78" s="99">
        <v>0</v>
      </c>
      <c r="X78" s="99">
        <v>0</v>
      </c>
      <c r="Y78" s="100">
        <f t="shared" si="27"/>
        <v>0</v>
      </c>
      <c r="Z78" s="81">
        <v>0</v>
      </c>
      <c r="AA78" s="100">
        <f t="shared" si="30"/>
        <v>0</v>
      </c>
      <c r="AB78" s="100">
        <f t="shared" si="28"/>
        <v>0</v>
      </c>
      <c r="AC78" s="100">
        <f t="shared" si="31"/>
        <v>0</v>
      </c>
      <c r="AD78" s="100">
        <v>0</v>
      </c>
      <c r="AE78" s="100">
        <v>0</v>
      </c>
      <c r="AF78" s="100">
        <f t="shared" si="29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96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5"/>
        <v>0</v>
      </c>
      <c r="S79" s="100">
        <v>0</v>
      </c>
      <c r="T79" s="100">
        <v>0</v>
      </c>
      <c r="U79" s="100">
        <v>0</v>
      </c>
      <c r="V79" s="99">
        <v>0</v>
      </c>
      <c r="W79" s="99">
        <v>0</v>
      </c>
      <c r="X79" s="99">
        <v>0</v>
      </c>
      <c r="Y79" s="100">
        <f t="shared" si="27"/>
        <v>0</v>
      </c>
      <c r="Z79" s="81">
        <v>0</v>
      </c>
      <c r="AA79" s="100">
        <f t="shared" si="30"/>
        <v>0</v>
      </c>
      <c r="AB79" s="100">
        <f t="shared" si="28"/>
        <v>0</v>
      </c>
      <c r="AC79" s="100">
        <f t="shared" si="31"/>
        <v>0</v>
      </c>
      <c r="AD79" s="100">
        <v>0</v>
      </c>
      <c r="AE79" s="100">
        <v>0</v>
      </c>
      <c r="AF79" s="100">
        <f t="shared" si="29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96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32">K80/H80*100</f>
        <v>0</v>
      </c>
      <c r="O80" s="100">
        <v>0</v>
      </c>
      <c r="P80" s="100">
        <v>0</v>
      </c>
      <c r="Q80" s="100">
        <v>0</v>
      </c>
      <c r="R80" s="100">
        <f t="shared" si="15"/>
        <v>0</v>
      </c>
      <c r="S80" s="100">
        <v>0</v>
      </c>
      <c r="T80" s="100">
        <v>0</v>
      </c>
      <c r="U80" s="100">
        <v>0</v>
      </c>
      <c r="V80" s="99">
        <v>0</v>
      </c>
      <c r="W80" s="99">
        <v>0</v>
      </c>
      <c r="X80" s="99">
        <v>0</v>
      </c>
      <c r="Y80" s="100">
        <f t="shared" si="27"/>
        <v>0</v>
      </c>
      <c r="Z80" s="81">
        <v>0</v>
      </c>
      <c r="AA80" s="100">
        <f t="shared" si="30"/>
        <v>0</v>
      </c>
      <c r="AB80" s="100">
        <f t="shared" si="28"/>
        <v>0</v>
      </c>
      <c r="AC80" s="100">
        <f t="shared" si="31"/>
        <v>0</v>
      </c>
      <c r="AD80" s="100">
        <v>0</v>
      </c>
      <c r="AE80" s="100">
        <v>0</v>
      </c>
      <c r="AF80" s="100">
        <f t="shared" si="29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96">
        <v>30.45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32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5"/>
        <v>2194.65</v>
      </c>
      <c r="S81" s="100">
        <f>R81/P81*100</f>
        <v>100</v>
      </c>
      <c r="T81" s="100">
        <v>0</v>
      </c>
      <c r="U81" s="100">
        <f>T81/P81*100</f>
        <v>0</v>
      </c>
      <c r="V81" s="99">
        <v>8</v>
      </c>
      <c r="W81" s="99">
        <v>10</v>
      </c>
      <c r="X81" s="99">
        <v>3</v>
      </c>
      <c r="Y81" s="100">
        <f t="shared" si="27"/>
        <v>57.142857142857139</v>
      </c>
      <c r="Z81" s="81">
        <f>825.96+6523.34</f>
        <v>7349.3</v>
      </c>
      <c r="AA81" s="100">
        <f t="shared" si="30"/>
        <v>7349.3</v>
      </c>
      <c r="AB81" s="100">
        <f t="shared" si="28"/>
        <v>100</v>
      </c>
      <c r="AC81" s="100">
        <f t="shared" si="31"/>
        <v>6523.34</v>
      </c>
      <c r="AD81" s="100">
        <v>0</v>
      </c>
      <c r="AE81" s="100">
        <v>825.96</v>
      </c>
      <c r="AF81" s="100">
        <f t="shared" si="29"/>
        <v>11.238621365300098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96">
        <v>30.45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32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5"/>
        <v>2991.8400000000006</v>
      </c>
      <c r="S82" s="100">
        <f>R82/P82*100</f>
        <v>100</v>
      </c>
      <c r="T82" s="100">
        <v>0</v>
      </c>
      <c r="U82" s="100">
        <f>T82/P82*100</f>
        <v>0</v>
      </c>
      <c r="V82" s="99">
        <v>0</v>
      </c>
      <c r="W82" s="99">
        <v>0</v>
      </c>
      <c r="X82" s="99">
        <v>0</v>
      </c>
      <c r="Y82" s="100">
        <f t="shared" si="27"/>
        <v>0</v>
      </c>
      <c r="Z82" s="81">
        <v>0</v>
      </c>
      <c r="AA82" s="100">
        <f t="shared" si="30"/>
        <v>0</v>
      </c>
      <c r="AB82" s="100">
        <f t="shared" si="28"/>
        <v>0</v>
      </c>
      <c r="AC82" s="100">
        <f t="shared" si="31"/>
        <v>0</v>
      </c>
      <c r="AD82" s="100">
        <v>0</v>
      </c>
      <c r="AE82" s="100">
        <v>0</v>
      </c>
      <c r="AF82" s="100">
        <f t="shared" si="29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96">
        <v>30.45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32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5"/>
        <v>2291.38</v>
      </c>
      <c r="S83" s="100">
        <f>R83/P83*100</f>
        <v>100</v>
      </c>
      <c r="T83" s="100">
        <v>0</v>
      </c>
      <c r="U83" s="100">
        <f>T83/P83*100</f>
        <v>0</v>
      </c>
      <c r="V83" s="99">
        <v>3</v>
      </c>
      <c r="W83" s="99">
        <v>3</v>
      </c>
      <c r="X83" s="99">
        <v>2</v>
      </c>
      <c r="Y83" s="100">
        <f t="shared" si="27"/>
        <v>25</v>
      </c>
      <c r="Z83" s="81">
        <v>1432.92</v>
      </c>
      <c r="AA83" s="100">
        <f t="shared" si="30"/>
        <v>1432.92</v>
      </c>
      <c r="AB83" s="100">
        <f t="shared" si="28"/>
        <v>100</v>
      </c>
      <c r="AC83" s="100">
        <f t="shared" si="31"/>
        <v>1432.92</v>
      </c>
      <c r="AD83" s="100">
        <v>0</v>
      </c>
      <c r="AE83" s="100">
        <v>0</v>
      </c>
      <c r="AF83" s="100">
        <f t="shared" si="29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96">
        <v>30.45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32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5"/>
        <v>48671.73</v>
      </c>
      <c r="S84" s="100">
        <f>R84/P84*100</f>
        <v>100</v>
      </c>
      <c r="T84" s="100">
        <v>0</v>
      </c>
      <c r="U84" s="100">
        <f>T84/P84*100</f>
        <v>0</v>
      </c>
      <c r="V84" s="99">
        <v>11</v>
      </c>
      <c r="W84" s="99">
        <v>12</v>
      </c>
      <c r="X84" s="99">
        <v>1</v>
      </c>
      <c r="Y84" s="100">
        <f t="shared" si="27"/>
        <v>16.417910447761194</v>
      </c>
      <c r="Z84" s="81">
        <f>1528.22+23020.34</f>
        <v>24548.560000000001</v>
      </c>
      <c r="AA84" s="100">
        <f t="shared" si="30"/>
        <v>24548.560000000001</v>
      </c>
      <c r="AB84" s="100">
        <f t="shared" si="28"/>
        <v>100</v>
      </c>
      <c r="AC84" s="100">
        <f t="shared" si="31"/>
        <v>24548.560000000001</v>
      </c>
      <c r="AD84" s="100">
        <v>100</v>
      </c>
      <c r="AE84" s="100">
        <v>0</v>
      </c>
      <c r="AF84" s="100">
        <f t="shared" si="29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96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32"/>
        <v>0</v>
      </c>
      <c r="O85" s="100">
        <v>0</v>
      </c>
      <c r="P85" s="100">
        <v>0</v>
      </c>
      <c r="Q85" s="100">
        <v>0</v>
      </c>
      <c r="R85" s="100">
        <f t="shared" si="15"/>
        <v>0</v>
      </c>
      <c r="S85" s="100">
        <v>0</v>
      </c>
      <c r="T85" s="100">
        <v>0</v>
      </c>
      <c r="U85" s="100">
        <v>0</v>
      </c>
      <c r="V85" s="99">
        <v>0</v>
      </c>
      <c r="W85" s="99">
        <v>0</v>
      </c>
      <c r="X85" s="99">
        <v>0</v>
      </c>
      <c r="Y85" s="100">
        <f t="shared" si="27"/>
        <v>0</v>
      </c>
      <c r="Z85" s="81">
        <v>0</v>
      </c>
      <c r="AA85" s="100">
        <f t="shared" si="30"/>
        <v>0</v>
      </c>
      <c r="AB85" s="100">
        <f t="shared" si="28"/>
        <v>0</v>
      </c>
      <c r="AC85" s="100">
        <f t="shared" si="31"/>
        <v>0</v>
      </c>
      <c r="AD85" s="100">
        <v>0</v>
      </c>
      <c r="AE85" s="100">
        <v>0</v>
      </c>
      <c r="AF85" s="100">
        <f t="shared" si="29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96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32"/>
        <v>0</v>
      </c>
      <c r="O86" s="100">
        <v>0</v>
      </c>
      <c r="P86" s="100">
        <v>0</v>
      </c>
      <c r="Q86" s="100">
        <v>0</v>
      </c>
      <c r="R86" s="100">
        <f t="shared" ref="R86:R102" si="33">P86</f>
        <v>0</v>
      </c>
      <c r="S86" s="100">
        <v>0</v>
      </c>
      <c r="T86" s="100">
        <v>0</v>
      </c>
      <c r="U86" s="100">
        <v>0</v>
      </c>
      <c r="V86" s="99">
        <v>0</v>
      </c>
      <c r="W86" s="99">
        <v>0</v>
      </c>
      <c r="X86" s="99">
        <v>0</v>
      </c>
      <c r="Y86" s="100">
        <f t="shared" si="27"/>
        <v>0</v>
      </c>
      <c r="Z86" s="81">
        <v>0</v>
      </c>
      <c r="AA86" s="100">
        <f t="shared" si="30"/>
        <v>0</v>
      </c>
      <c r="AB86" s="100">
        <f t="shared" si="28"/>
        <v>0</v>
      </c>
      <c r="AC86" s="100">
        <f t="shared" si="31"/>
        <v>0</v>
      </c>
      <c r="AD86" s="100">
        <v>0</v>
      </c>
      <c r="AE86" s="100">
        <v>0</v>
      </c>
      <c r="AF86" s="100">
        <f t="shared" si="29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96">
        <v>30.45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32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33"/>
        <v>27394.17</v>
      </c>
      <c r="S87" s="100">
        <f>R87/P87*100</f>
        <v>100</v>
      </c>
      <c r="T87" s="100">
        <v>0</v>
      </c>
      <c r="U87" s="100">
        <f>T87/P87*100</f>
        <v>0</v>
      </c>
      <c r="V87" s="99">
        <v>7</v>
      </c>
      <c r="W87" s="99">
        <v>7</v>
      </c>
      <c r="X87" s="99">
        <v>3</v>
      </c>
      <c r="Y87" s="100">
        <f t="shared" si="27"/>
        <v>21.212121212121211</v>
      </c>
      <c r="Z87" s="81">
        <v>4344.63</v>
      </c>
      <c r="AA87" s="100">
        <f t="shared" si="30"/>
        <v>4344.63</v>
      </c>
      <c r="AB87" s="100">
        <f t="shared" si="28"/>
        <v>100</v>
      </c>
      <c r="AC87" s="100">
        <f t="shared" si="31"/>
        <v>0</v>
      </c>
      <c r="AD87" s="100">
        <v>0</v>
      </c>
      <c r="AE87" s="100">
        <v>4344.63</v>
      </c>
      <c r="AF87" s="100">
        <f t="shared" si="29"/>
        <v>100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96">
        <v>30.45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32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33"/>
        <v>7948</v>
      </c>
      <c r="S88" s="100">
        <f>R88/P88*100</f>
        <v>100</v>
      </c>
      <c r="T88" s="100">
        <v>0</v>
      </c>
      <c r="U88" s="100">
        <f>T88/P88*100</f>
        <v>0</v>
      </c>
      <c r="V88" s="99">
        <v>0</v>
      </c>
      <c r="W88" s="99">
        <v>0</v>
      </c>
      <c r="X88" s="99">
        <v>0</v>
      </c>
      <c r="Y88" s="100">
        <f t="shared" si="27"/>
        <v>0</v>
      </c>
      <c r="Z88" s="81">
        <v>0</v>
      </c>
      <c r="AA88" s="100">
        <f t="shared" si="30"/>
        <v>0</v>
      </c>
      <c r="AB88" s="100">
        <f t="shared" si="28"/>
        <v>0</v>
      </c>
      <c r="AC88" s="100">
        <f t="shared" si="31"/>
        <v>0</v>
      </c>
      <c r="AD88" s="100">
        <v>0</v>
      </c>
      <c r="AE88" s="100">
        <v>0</v>
      </c>
      <c r="AF88" s="100">
        <f t="shared" si="29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96">
        <v>30.45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32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33"/>
        <v>25249.41</v>
      </c>
      <c r="S89" s="100">
        <f>R89/P89*100</f>
        <v>100</v>
      </c>
      <c r="T89" s="100">
        <v>0</v>
      </c>
      <c r="U89" s="100">
        <f>T89/P89*100</f>
        <v>0</v>
      </c>
      <c r="V89" s="99">
        <v>9</v>
      </c>
      <c r="W89" s="99">
        <v>9</v>
      </c>
      <c r="X89" s="99">
        <v>5</v>
      </c>
      <c r="Y89" s="100">
        <f t="shared" si="27"/>
        <v>18</v>
      </c>
      <c r="Z89" s="81">
        <v>4585.41</v>
      </c>
      <c r="AA89" s="100">
        <f t="shared" si="30"/>
        <v>4585.41</v>
      </c>
      <c r="AB89" s="100">
        <f t="shared" si="28"/>
        <v>100</v>
      </c>
      <c r="AC89" s="100">
        <f t="shared" si="31"/>
        <v>4585.41</v>
      </c>
      <c r="AD89" s="100">
        <v>100</v>
      </c>
      <c r="AE89" s="100">
        <v>0</v>
      </c>
      <c r="AF89" s="100">
        <f t="shared" si="29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96">
        <v>30.45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32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33"/>
        <v>16467.23</v>
      </c>
      <c r="S90" s="100">
        <f>R90/P90*100</f>
        <v>100</v>
      </c>
      <c r="T90" s="100">
        <v>0</v>
      </c>
      <c r="U90" s="100">
        <f>T90/P90*100</f>
        <v>0</v>
      </c>
      <c r="V90" s="99">
        <v>11</v>
      </c>
      <c r="W90" s="99">
        <v>11</v>
      </c>
      <c r="X90" s="99">
        <v>5</v>
      </c>
      <c r="Y90" s="100">
        <f t="shared" si="27"/>
        <v>45.833333333333329</v>
      </c>
      <c r="Z90" s="81">
        <f>3593.19+4986.03</f>
        <v>8579.2199999999993</v>
      </c>
      <c r="AA90" s="100">
        <f t="shared" si="30"/>
        <v>8579.2199999999993</v>
      </c>
      <c r="AB90" s="100">
        <f t="shared" si="28"/>
        <v>100</v>
      </c>
      <c r="AC90" s="100">
        <f t="shared" si="31"/>
        <v>4986.0299999999988</v>
      </c>
      <c r="AD90" s="100">
        <v>100</v>
      </c>
      <c r="AE90" s="100">
        <v>3593.19</v>
      </c>
      <c r="AF90" s="100">
        <f t="shared" si="29"/>
        <v>41.882478826746485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96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32"/>
        <v>0</v>
      </c>
      <c r="O91" s="100">
        <v>0</v>
      </c>
      <c r="P91" s="100">
        <v>0</v>
      </c>
      <c r="Q91" s="100">
        <v>0</v>
      </c>
      <c r="R91" s="100">
        <f t="shared" si="33"/>
        <v>0</v>
      </c>
      <c r="S91" s="100">
        <v>0</v>
      </c>
      <c r="T91" s="100">
        <v>0</v>
      </c>
      <c r="U91" s="100">
        <v>0</v>
      </c>
      <c r="V91" s="99">
        <v>0</v>
      </c>
      <c r="W91" s="99">
        <v>0</v>
      </c>
      <c r="X91" s="99">
        <v>0</v>
      </c>
      <c r="Y91" s="100">
        <f t="shared" si="27"/>
        <v>0</v>
      </c>
      <c r="Z91" s="81">
        <v>0</v>
      </c>
      <c r="AA91" s="100">
        <f t="shared" si="30"/>
        <v>0</v>
      </c>
      <c r="AB91" s="100">
        <f t="shared" si="28"/>
        <v>0</v>
      </c>
      <c r="AC91" s="100">
        <f t="shared" si="31"/>
        <v>0</v>
      </c>
      <c r="AD91" s="100">
        <v>0</v>
      </c>
      <c r="AE91" s="100">
        <v>0</v>
      </c>
      <c r="AF91" s="100">
        <f t="shared" si="29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96">
        <v>30.45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32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33"/>
        <v>9389.1600000000017</v>
      </c>
      <c r="S92" s="100">
        <f>R92/P92*100</f>
        <v>100</v>
      </c>
      <c r="T92" s="100">
        <v>0</v>
      </c>
      <c r="U92" s="100">
        <f>T92/P92*100</f>
        <v>0</v>
      </c>
      <c r="V92" s="99">
        <v>0</v>
      </c>
      <c r="W92" s="99">
        <v>0</v>
      </c>
      <c r="X92" s="99">
        <v>0</v>
      </c>
      <c r="Y92" s="100">
        <f t="shared" si="27"/>
        <v>0</v>
      </c>
      <c r="Z92" s="81">
        <v>0</v>
      </c>
      <c r="AA92" s="100">
        <f t="shared" si="30"/>
        <v>0</v>
      </c>
      <c r="AB92" s="100">
        <f t="shared" si="28"/>
        <v>0</v>
      </c>
      <c r="AC92" s="100">
        <f t="shared" si="31"/>
        <v>0</v>
      </c>
      <c r="AD92" s="100">
        <v>0</v>
      </c>
      <c r="AE92" s="100">
        <v>0</v>
      </c>
      <c r="AF92" s="100">
        <f t="shared" si="29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96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32"/>
        <v>0</v>
      </c>
      <c r="O93" s="100">
        <v>0</v>
      </c>
      <c r="P93" s="100">
        <v>0</v>
      </c>
      <c r="Q93" s="100">
        <v>0</v>
      </c>
      <c r="R93" s="100">
        <f t="shared" si="33"/>
        <v>0</v>
      </c>
      <c r="S93" s="100">
        <v>0</v>
      </c>
      <c r="T93" s="100">
        <v>0</v>
      </c>
      <c r="U93" s="100">
        <v>0</v>
      </c>
      <c r="V93" s="99">
        <v>0</v>
      </c>
      <c r="W93" s="99">
        <v>0</v>
      </c>
      <c r="X93" s="99">
        <v>0</v>
      </c>
      <c r="Y93" s="100">
        <f t="shared" si="27"/>
        <v>0</v>
      </c>
      <c r="Z93" s="81">
        <v>0</v>
      </c>
      <c r="AA93" s="100">
        <f t="shared" si="30"/>
        <v>0</v>
      </c>
      <c r="AB93" s="100">
        <f t="shared" si="28"/>
        <v>0</v>
      </c>
      <c r="AC93" s="100">
        <f t="shared" si="31"/>
        <v>0</v>
      </c>
      <c r="AD93" s="100">
        <v>0</v>
      </c>
      <c r="AE93" s="100">
        <v>0</v>
      </c>
      <c r="AF93" s="100">
        <f t="shared" si="29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96">
        <v>30.45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32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33"/>
        <v>12376.46</v>
      </c>
      <c r="S94" s="100">
        <f>R94/P94*100</f>
        <v>100</v>
      </c>
      <c r="T94" s="100">
        <v>0</v>
      </c>
      <c r="U94" s="100">
        <f>T94/P94*100</f>
        <v>0</v>
      </c>
      <c r="V94" s="99">
        <v>1</v>
      </c>
      <c r="W94" s="99">
        <v>2</v>
      </c>
      <c r="X94" s="99">
        <v>0</v>
      </c>
      <c r="Y94" s="100">
        <f t="shared" si="27"/>
        <v>5</v>
      </c>
      <c r="Z94" s="81">
        <v>1206.3699999999999</v>
      </c>
      <c r="AA94" s="100">
        <f t="shared" si="30"/>
        <v>1206.3699999999999</v>
      </c>
      <c r="AB94" s="100">
        <f t="shared" si="28"/>
        <v>100</v>
      </c>
      <c r="AC94" s="100">
        <f t="shared" si="31"/>
        <v>1206.3699999999999</v>
      </c>
      <c r="AD94" s="100">
        <v>0</v>
      </c>
      <c r="AE94" s="100">
        <v>0</v>
      </c>
      <c r="AF94" s="100">
        <f t="shared" si="29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96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32"/>
        <v>0</v>
      </c>
      <c r="O95" s="100">
        <v>0</v>
      </c>
      <c r="P95" s="100">
        <v>0</v>
      </c>
      <c r="Q95" s="100">
        <v>0</v>
      </c>
      <c r="R95" s="100">
        <f t="shared" si="33"/>
        <v>0</v>
      </c>
      <c r="S95" s="100">
        <v>0</v>
      </c>
      <c r="T95" s="100">
        <v>0</v>
      </c>
      <c r="U95" s="100">
        <v>0</v>
      </c>
      <c r="V95" s="99">
        <v>0</v>
      </c>
      <c r="W95" s="99">
        <v>0</v>
      </c>
      <c r="X95" s="99">
        <v>0</v>
      </c>
      <c r="Y95" s="100">
        <f t="shared" si="27"/>
        <v>0</v>
      </c>
      <c r="Z95" s="81">
        <v>0</v>
      </c>
      <c r="AA95" s="100">
        <f t="shared" si="30"/>
        <v>0</v>
      </c>
      <c r="AB95" s="100">
        <f t="shared" si="28"/>
        <v>0</v>
      </c>
      <c r="AC95" s="100">
        <f t="shared" si="31"/>
        <v>0</v>
      </c>
      <c r="AD95" s="100">
        <v>0</v>
      </c>
      <c r="AE95" s="100">
        <v>0</v>
      </c>
      <c r="AF95" s="100">
        <f t="shared" si="29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96">
        <v>30.45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32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33"/>
        <v>24507.16</v>
      </c>
      <c r="S96" s="100">
        <f>R96/P96*100</f>
        <v>100</v>
      </c>
      <c r="T96" s="100">
        <v>0</v>
      </c>
      <c r="U96" s="100">
        <f>T96/P96*100</f>
        <v>0</v>
      </c>
      <c r="V96" s="99">
        <v>0</v>
      </c>
      <c r="W96" s="99">
        <v>0</v>
      </c>
      <c r="X96" s="99">
        <v>0</v>
      </c>
      <c r="Y96" s="100">
        <f t="shared" si="27"/>
        <v>0</v>
      </c>
      <c r="Z96" s="81">
        <v>0</v>
      </c>
      <c r="AA96" s="100">
        <f t="shared" si="30"/>
        <v>0</v>
      </c>
      <c r="AB96" s="100">
        <f t="shared" si="28"/>
        <v>0</v>
      </c>
      <c r="AC96" s="100">
        <f t="shared" si="31"/>
        <v>0</v>
      </c>
      <c r="AD96" s="100">
        <v>0</v>
      </c>
      <c r="AE96" s="100">
        <v>0</v>
      </c>
      <c r="AF96" s="100">
        <f t="shared" si="29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96">
        <v>30.45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32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33"/>
        <v>5946.55</v>
      </c>
      <c r="S97" s="100">
        <f>R97/P97*100</f>
        <v>100</v>
      </c>
      <c r="T97" s="100">
        <v>0</v>
      </c>
      <c r="U97" s="100">
        <f>T97/P97*100</f>
        <v>0</v>
      </c>
      <c r="V97" s="99">
        <v>2</v>
      </c>
      <c r="W97" s="99">
        <v>2</v>
      </c>
      <c r="X97" s="99">
        <v>0</v>
      </c>
      <c r="Y97" s="100">
        <f t="shared" si="27"/>
        <v>22.222222222222221</v>
      </c>
      <c r="Z97" s="81">
        <v>1930.88</v>
      </c>
      <c r="AA97" s="100">
        <f t="shared" si="30"/>
        <v>1930.88</v>
      </c>
      <c r="AB97" s="100">
        <f t="shared" si="28"/>
        <v>100</v>
      </c>
      <c r="AC97" s="100">
        <f t="shared" si="31"/>
        <v>1930.88</v>
      </c>
      <c r="AD97" s="100">
        <v>0</v>
      </c>
      <c r="AE97" s="100">
        <v>0</v>
      </c>
      <c r="AF97" s="100">
        <f t="shared" si="29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96">
        <v>30.45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32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33"/>
        <v>3487.89</v>
      </c>
      <c r="S98" s="100">
        <f>R98/P98*100</f>
        <v>100</v>
      </c>
      <c r="T98" s="100">
        <v>0</v>
      </c>
      <c r="U98" s="100">
        <f>T98/P98*100</f>
        <v>0</v>
      </c>
      <c r="V98" s="99">
        <v>0</v>
      </c>
      <c r="W98" s="99">
        <v>0</v>
      </c>
      <c r="X98" s="99">
        <v>0</v>
      </c>
      <c r="Y98" s="100">
        <f t="shared" si="27"/>
        <v>0</v>
      </c>
      <c r="Z98" s="81">
        <v>0</v>
      </c>
      <c r="AA98" s="100">
        <f t="shared" si="30"/>
        <v>0</v>
      </c>
      <c r="AB98" s="100">
        <f t="shared" si="28"/>
        <v>0</v>
      </c>
      <c r="AC98" s="100">
        <f t="shared" si="31"/>
        <v>0</v>
      </c>
      <c r="AD98" s="100">
        <v>0</v>
      </c>
      <c r="AE98" s="100">
        <v>0</v>
      </c>
      <c r="AF98" s="100">
        <f t="shared" si="29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96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32"/>
        <v>0</v>
      </c>
      <c r="O99" s="100">
        <v>0</v>
      </c>
      <c r="P99" s="100">
        <v>0</v>
      </c>
      <c r="Q99" s="100">
        <v>0</v>
      </c>
      <c r="R99" s="100">
        <f t="shared" si="33"/>
        <v>0</v>
      </c>
      <c r="S99" s="100">
        <v>0</v>
      </c>
      <c r="T99" s="100">
        <v>0</v>
      </c>
      <c r="U99" s="100">
        <v>0</v>
      </c>
      <c r="V99" s="99">
        <v>2</v>
      </c>
      <c r="W99" s="99">
        <v>2</v>
      </c>
      <c r="X99" s="99">
        <v>2</v>
      </c>
      <c r="Y99" s="100">
        <f t="shared" si="27"/>
        <v>66.666666666666657</v>
      </c>
      <c r="Z99" s="81">
        <v>1133.8399999999999</v>
      </c>
      <c r="AA99" s="100">
        <f t="shared" si="30"/>
        <v>1133.8399999999999</v>
      </c>
      <c r="AB99" s="100">
        <f t="shared" si="28"/>
        <v>100</v>
      </c>
      <c r="AC99" s="100">
        <f t="shared" si="31"/>
        <v>1133.8399999999999</v>
      </c>
      <c r="AD99" s="100">
        <v>0</v>
      </c>
      <c r="AE99" s="100">
        <v>0</v>
      </c>
      <c r="AF99" s="100">
        <f t="shared" si="29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96">
        <v>30.45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32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33"/>
        <v>18749.07</v>
      </c>
      <c r="S100" s="100">
        <f>R100/P100*100</f>
        <v>100</v>
      </c>
      <c r="T100" s="100">
        <v>0</v>
      </c>
      <c r="U100" s="100">
        <f>T100/P100*100</f>
        <v>0</v>
      </c>
      <c r="V100" s="99">
        <v>0</v>
      </c>
      <c r="W100" s="99">
        <v>0</v>
      </c>
      <c r="X100" s="99">
        <v>0</v>
      </c>
      <c r="Y100" s="100">
        <f t="shared" si="27"/>
        <v>0</v>
      </c>
      <c r="Z100" s="81">
        <v>0</v>
      </c>
      <c r="AA100" s="100">
        <f t="shared" si="30"/>
        <v>0</v>
      </c>
      <c r="AB100" s="100">
        <f t="shared" si="28"/>
        <v>0</v>
      </c>
      <c r="AC100" s="100">
        <f t="shared" si="31"/>
        <v>0</v>
      </c>
      <c r="AD100" s="100">
        <v>0</v>
      </c>
      <c r="AE100" s="100">
        <v>0</v>
      </c>
      <c r="AF100" s="100">
        <f t="shared" si="29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96">
        <v>30.45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32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33"/>
        <v>336.17</v>
      </c>
      <c r="S101" s="100">
        <f>R101/P101*100</f>
        <v>100</v>
      </c>
      <c r="T101" s="100">
        <v>0</v>
      </c>
      <c r="U101" s="100">
        <f>T101/P101*100</f>
        <v>0</v>
      </c>
      <c r="V101" s="99">
        <v>0</v>
      </c>
      <c r="W101" s="99">
        <v>0</v>
      </c>
      <c r="X101" s="99">
        <v>0</v>
      </c>
      <c r="Y101" s="100">
        <f t="shared" si="27"/>
        <v>0</v>
      </c>
      <c r="Z101" s="81">
        <v>0</v>
      </c>
      <c r="AA101" s="100">
        <f t="shared" si="30"/>
        <v>0</v>
      </c>
      <c r="AB101" s="100">
        <f t="shared" si="28"/>
        <v>0</v>
      </c>
      <c r="AC101" s="100">
        <f t="shared" si="31"/>
        <v>0</v>
      </c>
      <c r="AD101" s="100">
        <v>0</v>
      </c>
      <c r="AE101" s="100">
        <v>0</v>
      </c>
      <c r="AF101" s="100">
        <f t="shared" si="29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96">
        <v>30.45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32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33"/>
        <v>19670.13</v>
      </c>
      <c r="S102" s="100">
        <f>R102/P102*100</f>
        <v>100</v>
      </c>
      <c r="T102" s="100">
        <v>0</v>
      </c>
      <c r="U102" s="100">
        <f>T102/P102*100</f>
        <v>0</v>
      </c>
      <c r="V102" s="99">
        <v>0</v>
      </c>
      <c r="W102" s="99">
        <v>0</v>
      </c>
      <c r="X102" s="99">
        <v>0</v>
      </c>
      <c r="Y102" s="100">
        <f t="shared" si="27"/>
        <v>0</v>
      </c>
      <c r="Z102" s="81">
        <v>0</v>
      </c>
      <c r="AA102" s="100">
        <f t="shared" si="30"/>
        <v>0</v>
      </c>
      <c r="AB102" s="100">
        <f t="shared" si="28"/>
        <v>0</v>
      </c>
      <c r="AC102" s="100">
        <f t="shared" si="31"/>
        <v>0</v>
      </c>
      <c r="AD102" s="100">
        <v>0</v>
      </c>
      <c r="AE102" s="100">
        <v>0</v>
      </c>
      <c r="AF102" s="100">
        <f t="shared" si="29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32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34">T103/P103*100</f>
        <v>0</v>
      </c>
      <c r="V103" s="89">
        <f>SUM(V7:V102)</f>
        <v>404</v>
      </c>
      <c r="W103" s="89">
        <f t="shared" ref="W103:AE103" si="35">SUM(W7:W102)</f>
        <v>458</v>
      </c>
      <c r="X103" s="89">
        <f>SUM(X7:X102)</f>
        <v>136</v>
      </c>
      <c r="Y103" s="91">
        <f>X103/H103*100</f>
        <v>4.7602380119005954</v>
      </c>
      <c r="Z103" s="91">
        <f>SUM(Z7:Z102)</f>
        <v>442977.92</v>
      </c>
      <c r="AA103" s="91">
        <f t="shared" si="35"/>
        <v>442977.92</v>
      </c>
      <c r="AB103" s="90">
        <f t="shared" ref="AB103" si="36">IF((Z103+T103)=0,0,AA103/(Z103+T103)*100)</f>
        <v>100</v>
      </c>
      <c r="AC103" s="91">
        <f t="shared" si="35"/>
        <v>352529.39999999997</v>
      </c>
      <c r="AD103" s="90">
        <f t="shared" ref="AD103" si="37">IF(AA103=0,0,AC103/AA103)*100</f>
        <v>79.581709174127681</v>
      </c>
      <c r="AE103" s="91">
        <f t="shared" si="35"/>
        <v>90448.520000000033</v>
      </c>
      <c r="AF103" s="90">
        <f t="shared" si="29"/>
        <v>20.418290825872322</v>
      </c>
      <c r="AG103" s="42"/>
      <c r="AH103" s="42"/>
      <c r="AI103" s="42"/>
      <c r="AJ103" s="42"/>
      <c r="AK103" s="42"/>
    </row>
    <row r="105" spans="1:37" x14ac:dyDescent="0.2">
      <c r="Z105" s="94"/>
    </row>
  </sheetData>
  <sheetProtection password="C41F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workbookViewId="0">
      <selection activeCell="F9" sqref="F9"/>
    </sheetView>
  </sheetViews>
  <sheetFormatPr defaultColWidth="9.7109375" defaultRowHeight="12.75" x14ac:dyDescent="0.2"/>
  <cols>
    <col min="1" max="1" width="6" style="9" customWidth="1"/>
    <col min="2" max="2" width="19.28515625" style="9" customWidth="1"/>
    <col min="3" max="3" width="23.42578125" style="9" customWidth="1"/>
    <col min="4" max="4" width="34.85546875" style="9" customWidth="1"/>
    <col min="5" max="5" width="24.5703125" style="18" customWidth="1"/>
    <col min="6" max="8" width="9.28515625" style="106" customWidth="1"/>
    <col min="9" max="10" width="9.28515625" style="93" customWidth="1"/>
    <col min="11" max="13" width="6.7109375" style="106" customWidth="1"/>
    <col min="14" max="14" width="9.140625" style="106" customWidth="1"/>
    <col min="15" max="15" width="11.7109375" style="107" customWidth="1"/>
    <col min="16" max="16" width="16.42578125" style="107" customWidth="1"/>
    <col min="17" max="17" width="9.28515625" style="107" customWidth="1"/>
    <col min="18" max="18" width="11.28515625" style="107" customWidth="1"/>
    <col min="19" max="19" width="10.42578125" style="107" customWidth="1"/>
    <col min="20" max="21" width="9.28515625" style="107" customWidth="1"/>
    <col min="22" max="25" width="9.28515625" style="106" customWidth="1"/>
    <col min="26" max="26" width="14.42578125" style="93" customWidth="1"/>
    <col min="27" max="27" width="11.42578125" style="106" customWidth="1"/>
    <col min="28" max="28" width="12" style="106" customWidth="1"/>
    <col min="29" max="29" width="11.140625" style="106" customWidth="1"/>
    <col min="30" max="30" width="11.85546875" style="106" customWidth="1"/>
    <col min="31" max="31" width="10.5703125" style="106" customWidth="1"/>
    <col min="32" max="32" width="11.5703125" style="106" customWidth="1"/>
    <col min="33" max="37" width="9.7109375" style="34"/>
    <col min="38" max="16384" width="9.7109375" style="9"/>
  </cols>
  <sheetData>
    <row r="1" spans="1:37" s="8" customFormat="1" ht="36.75" customHeight="1" x14ac:dyDescent="0.25">
      <c r="A1" s="155" t="s">
        <v>252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33"/>
      <c r="AH1" s="33"/>
      <c r="AI1" s="33"/>
      <c r="AJ1" s="33"/>
      <c r="AK1" s="33"/>
    </row>
    <row r="2" spans="1:37" s="33" customFormat="1" ht="15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28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33" customHeight="1" x14ac:dyDescent="0.25">
      <c r="A3" s="129"/>
      <c r="B3" s="129"/>
      <c r="C3" s="129"/>
      <c r="D3" s="129"/>
      <c r="E3" s="129"/>
      <c r="F3" s="129"/>
      <c r="G3" s="129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50.25" customHeight="1" x14ac:dyDescent="0.25">
      <c r="A4" s="129"/>
      <c r="B4" s="129"/>
      <c r="C4" s="129"/>
      <c r="D4" s="129"/>
      <c r="E4" s="129"/>
      <c r="F4" s="129"/>
      <c r="G4" s="129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(гр."&amp;V6&amp;"/гр."&amp;'[3]23.03.15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19.25" customHeight="1" x14ac:dyDescent="0.25">
      <c r="A5" s="130"/>
      <c r="B5" s="130"/>
      <c r="C5" s="130"/>
      <c r="D5" s="130"/>
      <c r="E5" s="130"/>
      <c r="F5" s="130"/>
      <c r="G5" s="130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.75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>C6+1</f>
        <v>4</v>
      </c>
      <c r="E6" s="6">
        <f t="shared" si="0"/>
        <v>5</v>
      </c>
      <c r="F6" s="6">
        <f t="shared" si="0"/>
        <v>6</v>
      </c>
      <c r="G6" s="6">
        <f t="shared" si="0"/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 t="shared" si="0"/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>
        <v>0</v>
      </c>
      <c r="G7" s="96">
        <v>0</v>
      </c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99">
        <v>0</v>
      </c>
      <c r="W7" s="99">
        <v>0</v>
      </c>
      <c r="X7" s="99">
        <v>0</v>
      </c>
      <c r="Y7" s="100">
        <f t="shared" ref="Y7:Y70" si="2">IF(H7=0,0,V7/H7)*100</f>
        <v>0</v>
      </c>
      <c r="Z7" s="81">
        <v>0</v>
      </c>
      <c r="AA7" s="100">
        <f t="shared" ref="AA7:AA10" si="3">T7+Z7</f>
        <v>0</v>
      </c>
      <c r="AB7" s="100">
        <f t="shared" ref="AB7:AB70" si="4">IF((Z7+T7)=0,0,AA7/(Z7+T7)*100)</f>
        <v>0</v>
      </c>
      <c r="AC7" s="100">
        <v>0</v>
      </c>
      <c r="AD7" s="100">
        <f t="shared" ref="AD7:AD11" si="5">IF(AA7=0,0,AC7/AA7)*100</f>
        <v>0</v>
      </c>
      <c r="AE7" s="100">
        <v>0</v>
      </c>
      <c r="AF7" s="100">
        <f t="shared" ref="AF7:AF70" si="6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96">
        <v>30.45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7">P8/O8*100</f>
        <v>100</v>
      </c>
      <c r="R8" s="100">
        <f t="shared" ref="R8:R20" si="8">P8</f>
        <v>8664.0299999999988</v>
      </c>
      <c r="S8" s="100">
        <f t="shared" ref="S8:S13" si="9">R8/P8*100</f>
        <v>100</v>
      </c>
      <c r="T8" s="100">
        <v>0</v>
      </c>
      <c r="U8" s="100">
        <f t="shared" ref="U8:U13" si="10">T8/P8*100</f>
        <v>0</v>
      </c>
      <c r="V8" s="99">
        <v>1</v>
      </c>
      <c r="W8" s="99">
        <v>1</v>
      </c>
      <c r="X8" s="99">
        <v>0</v>
      </c>
      <c r="Y8" s="100">
        <f t="shared" si="2"/>
        <v>5</v>
      </c>
      <c r="Z8" s="81">
        <v>365.4</v>
      </c>
      <c r="AA8" s="100">
        <f t="shared" si="3"/>
        <v>365.4</v>
      </c>
      <c r="AB8" s="100">
        <f t="shared" si="4"/>
        <v>100</v>
      </c>
      <c r="AC8" s="100">
        <f t="shared" ref="AC8:AC10" si="11">AA8-AE8</f>
        <v>365.4</v>
      </c>
      <c r="AD8" s="100">
        <f t="shared" si="5"/>
        <v>100</v>
      </c>
      <c r="AE8" s="100">
        <v>0</v>
      </c>
      <c r="AF8" s="100">
        <f t="shared" si="6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96">
        <v>30.45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7"/>
        <v>100</v>
      </c>
      <c r="R9" s="100">
        <f t="shared" si="8"/>
        <v>20412.350000000002</v>
      </c>
      <c r="S9" s="100">
        <f t="shared" si="9"/>
        <v>100</v>
      </c>
      <c r="T9" s="100">
        <v>0</v>
      </c>
      <c r="U9" s="100">
        <f t="shared" si="10"/>
        <v>0</v>
      </c>
      <c r="V9" s="99">
        <v>0</v>
      </c>
      <c r="W9" s="99">
        <v>0</v>
      </c>
      <c r="X9" s="99">
        <v>0</v>
      </c>
      <c r="Y9" s="100">
        <f t="shared" si="2"/>
        <v>0</v>
      </c>
      <c r="Z9" s="81">
        <v>0</v>
      </c>
      <c r="AA9" s="100">
        <f t="shared" si="3"/>
        <v>0</v>
      </c>
      <c r="AB9" s="100">
        <f t="shared" si="4"/>
        <v>0</v>
      </c>
      <c r="AC9" s="100">
        <f t="shared" si="11"/>
        <v>0</v>
      </c>
      <c r="AD9" s="100">
        <f t="shared" si="5"/>
        <v>0</v>
      </c>
      <c r="AE9" s="100">
        <v>0</v>
      </c>
      <c r="AF9" s="100">
        <f t="shared" si="6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96">
        <v>30.45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7"/>
        <v>100</v>
      </c>
      <c r="R10" s="100">
        <f t="shared" si="8"/>
        <v>58.36</v>
      </c>
      <c r="S10" s="100">
        <f t="shared" si="9"/>
        <v>100</v>
      </c>
      <c r="T10" s="100">
        <v>0</v>
      </c>
      <c r="U10" s="100">
        <f t="shared" si="10"/>
        <v>0</v>
      </c>
      <c r="V10" s="99">
        <v>0</v>
      </c>
      <c r="W10" s="99">
        <v>0</v>
      </c>
      <c r="X10" s="99">
        <v>0</v>
      </c>
      <c r="Y10" s="100">
        <f t="shared" si="2"/>
        <v>0</v>
      </c>
      <c r="Z10" s="81">
        <v>0</v>
      </c>
      <c r="AA10" s="100">
        <f t="shared" si="3"/>
        <v>0</v>
      </c>
      <c r="AB10" s="100">
        <f t="shared" si="4"/>
        <v>0</v>
      </c>
      <c r="AC10" s="100">
        <f t="shared" si="11"/>
        <v>0</v>
      </c>
      <c r="AD10" s="100">
        <f t="shared" si="5"/>
        <v>0</v>
      </c>
      <c r="AE10" s="100">
        <v>0</v>
      </c>
      <c r="AF10" s="100">
        <f t="shared" si="6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96">
        <v>30.45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 t="shared" si="1"/>
        <v>58.82352941176471</v>
      </c>
      <c r="O11" s="100">
        <v>7226.18</v>
      </c>
      <c r="P11" s="100">
        <v>7226.18</v>
      </c>
      <c r="Q11" s="100">
        <f t="shared" si="7"/>
        <v>100</v>
      </c>
      <c r="R11" s="100">
        <f t="shared" si="8"/>
        <v>7226.18</v>
      </c>
      <c r="S11" s="100">
        <f t="shared" si="9"/>
        <v>100</v>
      </c>
      <c r="T11" s="100">
        <v>0</v>
      </c>
      <c r="U11" s="100">
        <f t="shared" si="10"/>
        <v>0</v>
      </c>
      <c r="V11" s="99">
        <v>5</v>
      </c>
      <c r="W11" s="99">
        <v>5</v>
      </c>
      <c r="X11" s="99">
        <v>0</v>
      </c>
      <c r="Y11" s="100">
        <f t="shared" si="2"/>
        <v>29.411764705882355</v>
      </c>
      <c r="Z11" s="81">
        <f>868.69+5851.79</f>
        <v>6720.48</v>
      </c>
      <c r="AA11" s="100">
        <f>T11+Z11</f>
        <v>6720.48</v>
      </c>
      <c r="AB11" s="100">
        <f t="shared" si="4"/>
        <v>100</v>
      </c>
      <c r="AC11" s="100">
        <f>AA11-AE11</f>
        <v>5851.7899999999991</v>
      </c>
      <c r="AD11" s="100">
        <f t="shared" si="5"/>
        <v>87.073988762707415</v>
      </c>
      <c r="AE11" s="100">
        <v>868.69</v>
      </c>
      <c r="AF11" s="100">
        <f t="shared" si="6"/>
        <v>12.926011237292576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96">
        <v>30.45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7"/>
        <v>100</v>
      </c>
      <c r="R12" s="100">
        <f t="shared" si="8"/>
        <v>10060.76</v>
      </c>
      <c r="S12" s="100">
        <f t="shared" si="9"/>
        <v>100</v>
      </c>
      <c r="T12" s="100">
        <v>0</v>
      </c>
      <c r="U12" s="100">
        <f t="shared" si="10"/>
        <v>0</v>
      </c>
      <c r="V12" s="99">
        <v>3</v>
      </c>
      <c r="W12" s="99">
        <v>3</v>
      </c>
      <c r="X12" s="99">
        <v>0</v>
      </c>
      <c r="Y12" s="100">
        <f t="shared" si="2"/>
        <v>17.647058823529413</v>
      </c>
      <c r="Z12" s="81">
        <v>4537.1899999999996</v>
      </c>
      <c r="AA12" s="100">
        <f t="shared" ref="AA12:AA75" si="12">T12+Z12</f>
        <v>4537.1899999999996</v>
      </c>
      <c r="AB12" s="100">
        <f t="shared" si="4"/>
        <v>100</v>
      </c>
      <c r="AC12" s="100">
        <f t="shared" ref="AC12:AC75" si="13">AA12-AE12</f>
        <v>4537.1899999999996</v>
      </c>
      <c r="AD12" s="100">
        <v>100</v>
      </c>
      <c r="AE12" s="100">
        <v>0</v>
      </c>
      <c r="AF12" s="100">
        <f t="shared" si="6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96">
        <v>30.45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7"/>
        <v>100</v>
      </c>
      <c r="R13" s="100">
        <f t="shared" si="8"/>
        <v>2679.6</v>
      </c>
      <c r="S13" s="100">
        <f t="shared" si="9"/>
        <v>100</v>
      </c>
      <c r="T13" s="100">
        <v>0</v>
      </c>
      <c r="U13" s="100">
        <f t="shared" si="10"/>
        <v>0</v>
      </c>
      <c r="V13" s="99">
        <v>0</v>
      </c>
      <c r="W13" s="99">
        <v>0</v>
      </c>
      <c r="X13" s="99">
        <v>0</v>
      </c>
      <c r="Y13" s="100">
        <f t="shared" si="2"/>
        <v>0</v>
      </c>
      <c r="Z13" s="81">
        <v>0</v>
      </c>
      <c r="AA13" s="100">
        <f t="shared" si="12"/>
        <v>0</v>
      </c>
      <c r="AB13" s="100">
        <f t="shared" si="4"/>
        <v>0</v>
      </c>
      <c r="AC13" s="100">
        <f t="shared" si="13"/>
        <v>0</v>
      </c>
      <c r="AD13" s="100">
        <v>0</v>
      </c>
      <c r="AE13" s="100">
        <v>0</v>
      </c>
      <c r="AF13" s="100">
        <f t="shared" si="6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96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8"/>
        <v>0</v>
      </c>
      <c r="S14" s="100">
        <v>0</v>
      </c>
      <c r="T14" s="100">
        <v>0</v>
      </c>
      <c r="U14" s="100">
        <v>0</v>
      </c>
      <c r="V14" s="99">
        <v>0</v>
      </c>
      <c r="W14" s="99">
        <v>0</v>
      </c>
      <c r="X14" s="99">
        <v>0</v>
      </c>
      <c r="Y14" s="100">
        <f t="shared" si="2"/>
        <v>0</v>
      </c>
      <c r="Z14" s="81">
        <v>0</v>
      </c>
      <c r="AA14" s="100">
        <f t="shared" si="12"/>
        <v>0</v>
      </c>
      <c r="AB14" s="100">
        <f t="shared" si="4"/>
        <v>0</v>
      </c>
      <c r="AC14" s="100">
        <f t="shared" si="13"/>
        <v>0</v>
      </c>
      <c r="AD14" s="100">
        <v>0</v>
      </c>
      <c r="AE14" s="100">
        <v>0</v>
      </c>
      <c r="AF14" s="100">
        <f t="shared" si="6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96">
        <v>30.45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4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8"/>
        <v>51732.32</v>
      </c>
      <c r="S15" s="100">
        <f>R15/P15*100</f>
        <v>100</v>
      </c>
      <c r="T15" s="100">
        <v>0</v>
      </c>
      <c r="U15" s="100">
        <f>T15/P15*100</f>
        <v>0</v>
      </c>
      <c r="V15" s="99">
        <v>11</v>
      </c>
      <c r="W15" s="99">
        <v>12</v>
      </c>
      <c r="X15" s="99">
        <v>3</v>
      </c>
      <c r="Y15" s="100">
        <f t="shared" si="2"/>
        <v>13.253012048192772</v>
      </c>
      <c r="Z15" s="81">
        <v>12197.45</v>
      </c>
      <c r="AA15" s="100">
        <f t="shared" si="12"/>
        <v>12197.45</v>
      </c>
      <c r="AB15" s="100">
        <f t="shared" si="4"/>
        <v>100</v>
      </c>
      <c r="AC15" s="100">
        <f t="shared" si="13"/>
        <v>11198.35</v>
      </c>
      <c r="AD15" s="100">
        <v>0</v>
      </c>
      <c r="AE15" s="100">
        <v>999.1</v>
      </c>
      <c r="AF15" s="100">
        <f t="shared" si="6"/>
        <v>8.1910563273471091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96">
        <v>30.45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4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8"/>
        <v>12706.95</v>
      </c>
      <c r="S16" s="100">
        <f>R16/P16*100</f>
        <v>100</v>
      </c>
      <c r="T16" s="100">
        <v>0</v>
      </c>
      <c r="U16" s="100">
        <f>T16/P16*100</f>
        <v>0</v>
      </c>
      <c r="V16" s="99">
        <v>0</v>
      </c>
      <c r="W16" s="99">
        <v>0</v>
      </c>
      <c r="X16" s="99">
        <v>0</v>
      </c>
      <c r="Y16" s="100">
        <f t="shared" si="2"/>
        <v>0</v>
      </c>
      <c r="Z16" s="81">
        <v>0</v>
      </c>
      <c r="AA16" s="100">
        <f t="shared" si="12"/>
        <v>0</v>
      </c>
      <c r="AB16" s="100">
        <f t="shared" si="4"/>
        <v>0</v>
      </c>
      <c r="AC16" s="100">
        <f t="shared" si="13"/>
        <v>0</v>
      </c>
      <c r="AD16" s="100">
        <v>0</v>
      </c>
      <c r="AE16" s="100">
        <v>0</v>
      </c>
      <c r="AF16" s="100">
        <f t="shared" si="6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96">
        <v>30.45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4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8"/>
        <v>32504.67</v>
      </c>
      <c r="S17" s="100">
        <f>R17/P17*100</f>
        <v>100</v>
      </c>
      <c r="T17" s="100">
        <v>0</v>
      </c>
      <c r="U17" s="100">
        <f>T17/P17*100</f>
        <v>0</v>
      </c>
      <c r="V17" s="99">
        <v>9</v>
      </c>
      <c r="W17" s="99">
        <v>11</v>
      </c>
      <c r="X17" s="99">
        <v>1</v>
      </c>
      <c r="Y17" s="100">
        <f t="shared" si="2"/>
        <v>18.367346938775512</v>
      </c>
      <c r="Z17" s="81">
        <f>3221.86+6908.78</f>
        <v>10130.64</v>
      </c>
      <c r="AA17" s="100">
        <f t="shared" si="12"/>
        <v>10130.64</v>
      </c>
      <c r="AB17" s="100">
        <f t="shared" si="4"/>
        <v>100</v>
      </c>
      <c r="AC17" s="100">
        <f t="shared" si="13"/>
        <v>6908.7799999999988</v>
      </c>
      <c r="AD17" s="100">
        <v>100</v>
      </c>
      <c r="AE17" s="100">
        <v>3221.86</v>
      </c>
      <c r="AF17" s="100">
        <f t="shared" si="6"/>
        <v>31.803123988217923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96">
        <v>30.45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4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8"/>
        <v>15821.75</v>
      </c>
      <c r="S18" s="100">
        <f>R18/P18*100</f>
        <v>100</v>
      </c>
      <c r="T18" s="100">
        <v>0</v>
      </c>
      <c r="U18" s="100">
        <f>T18/P18*100</f>
        <v>0</v>
      </c>
      <c r="V18" s="99">
        <v>4</v>
      </c>
      <c r="W18" s="99">
        <v>4</v>
      </c>
      <c r="X18" s="99">
        <v>0</v>
      </c>
      <c r="Y18" s="100">
        <f t="shared" si="2"/>
        <v>15.384615384615385</v>
      </c>
      <c r="Z18" s="81">
        <v>3496.6</v>
      </c>
      <c r="AA18" s="100">
        <f t="shared" si="12"/>
        <v>3496.6</v>
      </c>
      <c r="AB18" s="100">
        <f t="shared" si="4"/>
        <v>100</v>
      </c>
      <c r="AC18" s="100">
        <f t="shared" si="13"/>
        <v>3496.6</v>
      </c>
      <c r="AD18" s="100">
        <v>0</v>
      </c>
      <c r="AE18" s="100">
        <v>0</v>
      </c>
      <c r="AF18" s="100">
        <f t="shared" si="6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96">
        <v>30.45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4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8"/>
        <v>46398.919999999991</v>
      </c>
      <c r="S19" s="100">
        <f>R19/P19*100</f>
        <v>100</v>
      </c>
      <c r="T19" s="100">
        <v>0</v>
      </c>
      <c r="U19" s="100">
        <f>T19/P19*100</f>
        <v>0</v>
      </c>
      <c r="V19" s="99">
        <v>11</v>
      </c>
      <c r="W19" s="99">
        <v>13</v>
      </c>
      <c r="X19" s="99">
        <v>3</v>
      </c>
      <c r="Y19" s="100">
        <f t="shared" si="2"/>
        <v>18.96551724137931</v>
      </c>
      <c r="Z19" s="81">
        <f>7442.69+10238.2</f>
        <v>17680.89</v>
      </c>
      <c r="AA19" s="100">
        <f t="shared" si="12"/>
        <v>17680.89</v>
      </c>
      <c r="AB19" s="100">
        <f t="shared" si="4"/>
        <v>100</v>
      </c>
      <c r="AC19" s="100">
        <f t="shared" si="13"/>
        <v>10238.200000000001</v>
      </c>
      <c r="AD19" s="100">
        <v>0</v>
      </c>
      <c r="AE19" s="100">
        <v>7442.69</v>
      </c>
      <c r="AF19" s="100">
        <f t="shared" si="6"/>
        <v>42.094543883254744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96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4"/>
        <v>0</v>
      </c>
      <c r="O20" s="100">
        <v>0</v>
      </c>
      <c r="P20" s="100">
        <v>0</v>
      </c>
      <c r="Q20" s="100">
        <v>0</v>
      </c>
      <c r="R20" s="100">
        <f t="shared" si="8"/>
        <v>0</v>
      </c>
      <c r="S20" s="100">
        <v>0</v>
      </c>
      <c r="T20" s="100">
        <v>0</v>
      </c>
      <c r="U20" s="100">
        <v>0</v>
      </c>
      <c r="V20" s="99">
        <v>0</v>
      </c>
      <c r="W20" s="99">
        <v>0</v>
      </c>
      <c r="X20" s="99">
        <v>0</v>
      </c>
      <c r="Y20" s="100">
        <f t="shared" si="2"/>
        <v>0</v>
      </c>
      <c r="Z20" s="81">
        <v>0</v>
      </c>
      <c r="AA20" s="100">
        <f t="shared" si="12"/>
        <v>0</v>
      </c>
      <c r="AB20" s="100">
        <f t="shared" si="4"/>
        <v>0</v>
      </c>
      <c r="AC20" s="100">
        <f t="shared" si="13"/>
        <v>0</v>
      </c>
      <c r="AD20" s="100">
        <v>0</v>
      </c>
      <c r="AE20" s="100">
        <v>0</v>
      </c>
      <c r="AF20" s="100">
        <f t="shared" si="6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96">
        <v>30.45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4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>R21/P21*100</f>
        <v>100</v>
      </c>
      <c r="T21" s="100">
        <v>0</v>
      </c>
      <c r="U21" s="100">
        <f>T21/P21*100</f>
        <v>0</v>
      </c>
      <c r="V21" s="99">
        <v>0</v>
      </c>
      <c r="W21" s="99">
        <v>0</v>
      </c>
      <c r="X21" s="99">
        <v>0</v>
      </c>
      <c r="Y21" s="100">
        <f t="shared" si="2"/>
        <v>0</v>
      </c>
      <c r="Z21" s="81">
        <v>0</v>
      </c>
      <c r="AA21" s="100">
        <f t="shared" si="12"/>
        <v>0</v>
      </c>
      <c r="AB21" s="100">
        <f t="shared" si="4"/>
        <v>0</v>
      </c>
      <c r="AC21" s="100">
        <f t="shared" si="13"/>
        <v>0</v>
      </c>
      <c r="AD21" s="100">
        <v>0</v>
      </c>
      <c r="AE21" s="100">
        <v>0</v>
      </c>
      <c r="AF21" s="100">
        <f t="shared" si="6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96">
        <v>30.45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4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5">P22</f>
        <v>19091.53</v>
      </c>
      <c r="S22" s="100">
        <f>R22/P22*100</f>
        <v>100</v>
      </c>
      <c r="T22" s="100">
        <v>0</v>
      </c>
      <c r="U22" s="100">
        <f>T22/P22*100</f>
        <v>0</v>
      </c>
      <c r="V22" s="99">
        <v>1</v>
      </c>
      <c r="W22" s="99">
        <v>2</v>
      </c>
      <c r="X22" s="99">
        <v>0</v>
      </c>
      <c r="Y22" s="100">
        <f t="shared" si="2"/>
        <v>2.4390243902439024</v>
      </c>
      <c r="Z22" s="81">
        <v>5580.14</v>
      </c>
      <c r="AA22" s="100">
        <f t="shared" si="12"/>
        <v>5580.14</v>
      </c>
      <c r="AB22" s="100">
        <f t="shared" si="4"/>
        <v>100</v>
      </c>
      <c r="AC22" s="100">
        <f t="shared" si="13"/>
        <v>0</v>
      </c>
      <c r="AD22" s="100">
        <v>0</v>
      </c>
      <c r="AE22" s="100">
        <v>5580.14</v>
      </c>
      <c r="AF22" s="100">
        <f t="shared" si="6"/>
        <v>100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96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4"/>
        <v>0</v>
      </c>
      <c r="O23" s="100">
        <v>0</v>
      </c>
      <c r="P23" s="100">
        <v>0</v>
      </c>
      <c r="Q23" s="100">
        <v>0</v>
      </c>
      <c r="R23" s="100">
        <f t="shared" si="15"/>
        <v>0</v>
      </c>
      <c r="S23" s="100">
        <v>0</v>
      </c>
      <c r="T23" s="100">
        <v>0</v>
      </c>
      <c r="U23" s="100">
        <v>0</v>
      </c>
      <c r="V23" s="99">
        <v>0</v>
      </c>
      <c r="W23" s="99">
        <v>0</v>
      </c>
      <c r="X23" s="99">
        <v>0</v>
      </c>
      <c r="Y23" s="100">
        <f t="shared" si="2"/>
        <v>0</v>
      </c>
      <c r="Z23" s="81">
        <v>0</v>
      </c>
      <c r="AA23" s="100">
        <f t="shared" si="12"/>
        <v>0</v>
      </c>
      <c r="AB23" s="100">
        <f t="shared" si="4"/>
        <v>0</v>
      </c>
      <c r="AC23" s="100">
        <f t="shared" si="13"/>
        <v>0</v>
      </c>
      <c r="AD23" s="100">
        <v>0</v>
      </c>
      <c r="AE23" s="100">
        <v>0</v>
      </c>
      <c r="AF23" s="100">
        <f t="shared" si="6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96">
        <v>30.45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4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5"/>
        <v>31605.72</v>
      </c>
      <c r="S24" s="100">
        <f>R24/P24*100</f>
        <v>100</v>
      </c>
      <c r="T24" s="100">
        <v>0</v>
      </c>
      <c r="U24" s="100">
        <f>T24/P24*100</f>
        <v>0</v>
      </c>
      <c r="V24" s="99">
        <v>31</v>
      </c>
      <c r="W24" s="99">
        <v>40</v>
      </c>
      <c r="X24" s="99">
        <v>21</v>
      </c>
      <c r="Y24" s="100">
        <f t="shared" si="2"/>
        <v>43.661971830985912</v>
      </c>
      <c r="Z24" s="81">
        <f>3521.99+24188.44</f>
        <v>27710.43</v>
      </c>
      <c r="AA24" s="100">
        <f t="shared" si="12"/>
        <v>27710.43</v>
      </c>
      <c r="AB24" s="100">
        <f t="shared" si="4"/>
        <v>100</v>
      </c>
      <c r="AC24" s="100">
        <f t="shared" si="13"/>
        <v>24188.440000000002</v>
      </c>
      <c r="AD24" s="100">
        <v>100</v>
      </c>
      <c r="AE24" s="100">
        <v>3521.99</v>
      </c>
      <c r="AF24" s="100">
        <f t="shared" si="6"/>
        <v>12.709979599739157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96">
        <v>30.45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4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5"/>
        <v>43809.06</v>
      </c>
      <c r="S25" s="100">
        <f>R25/P25*100</f>
        <v>100</v>
      </c>
      <c r="T25" s="100">
        <v>0</v>
      </c>
      <c r="U25" s="100">
        <f>T25/P25*100</f>
        <v>0</v>
      </c>
      <c r="V25" s="99">
        <v>24</v>
      </c>
      <c r="W25" s="99">
        <v>25</v>
      </c>
      <c r="X25" s="99">
        <v>5</v>
      </c>
      <c r="Y25" s="100">
        <f t="shared" si="2"/>
        <v>11.650485436893204</v>
      </c>
      <c r="Z25" s="81">
        <f>12298.14+7850.3</f>
        <v>20148.439999999999</v>
      </c>
      <c r="AA25" s="100">
        <f t="shared" si="12"/>
        <v>20148.439999999999</v>
      </c>
      <c r="AB25" s="100">
        <f t="shared" si="4"/>
        <v>100</v>
      </c>
      <c r="AC25" s="100">
        <f t="shared" si="13"/>
        <v>20148.439999999999</v>
      </c>
      <c r="AD25" s="100">
        <v>100</v>
      </c>
      <c r="AE25" s="100">
        <v>0</v>
      </c>
      <c r="AF25" s="100">
        <f t="shared" si="6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96">
        <v>30.45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4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5"/>
        <v>13200.15</v>
      </c>
      <c r="S26" s="100">
        <f>R26/P26*100</f>
        <v>100</v>
      </c>
      <c r="T26" s="100">
        <v>0</v>
      </c>
      <c r="U26" s="100">
        <f>T26/P26*100</f>
        <v>0</v>
      </c>
      <c r="V26" s="99">
        <v>4</v>
      </c>
      <c r="W26" s="99">
        <v>4</v>
      </c>
      <c r="X26" s="99">
        <v>0</v>
      </c>
      <c r="Y26" s="100">
        <f t="shared" si="2"/>
        <v>16.666666666666664</v>
      </c>
      <c r="Z26" s="81">
        <v>3650.74</v>
      </c>
      <c r="AA26" s="100">
        <f t="shared" si="12"/>
        <v>3650.74</v>
      </c>
      <c r="AB26" s="100">
        <f t="shared" si="4"/>
        <v>100</v>
      </c>
      <c r="AC26" s="100">
        <f t="shared" si="13"/>
        <v>3650.74</v>
      </c>
      <c r="AD26" s="100">
        <v>0</v>
      </c>
      <c r="AE26" s="100">
        <v>0</v>
      </c>
      <c r="AF26" s="100">
        <f t="shared" si="6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96">
        <v>30.45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4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5"/>
        <v>12723.78</v>
      </c>
      <c r="S27" s="100">
        <f>R27/P27*100</f>
        <v>100</v>
      </c>
      <c r="T27" s="100">
        <v>0</v>
      </c>
      <c r="U27" s="100">
        <f>T27/P27*100</f>
        <v>0</v>
      </c>
      <c r="V27" s="99">
        <v>4</v>
      </c>
      <c r="W27" s="99">
        <v>6</v>
      </c>
      <c r="X27" s="99">
        <v>1</v>
      </c>
      <c r="Y27" s="100">
        <f t="shared" si="2"/>
        <v>25</v>
      </c>
      <c r="Z27" s="81">
        <v>3466.92</v>
      </c>
      <c r="AA27" s="100">
        <f t="shared" si="12"/>
        <v>3466.92</v>
      </c>
      <c r="AB27" s="100">
        <f t="shared" si="4"/>
        <v>100</v>
      </c>
      <c r="AC27" s="100">
        <f t="shared" si="13"/>
        <v>3466.92</v>
      </c>
      <c r="AD27" s="100">
        <v>0</v>
      </c>
      <c r="AE27" s="100">
        <v>0</v>
      </c>
      <c r="AF27" s="100">
        <f t="shared" si="6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96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4"/>
        <v>0</v>
      </c>
      <c r="O28" s="100">
        <v>0</v>
      </c>
      <c r="P28" s="100">
        <v>0</v>
      </c>
      <c r="Q28" s="100">
        <v>0</v>
      </c>
      <c r="R28" s="100">
        <f t="shared" si="15"/>
        <v>0</v>
      </c>
      <c r="S28" s="100">
        <v>0</v>
      </c>
      <c r="T28" s="100">
        <v>0</v>
      </c>
      <c r="U28" s="100">
        <v>0</v>
      </c>
      <c r="V28" s="99">
        <v>5</v>
      </c>
      <c r="W28" s="99">
        <v>6</v>
      </c>
      <c r="X28" s="99">
        <v>4</v>
      </c>
      <c r="Y28" s="100">
        <f t="shared" si="2"/>
        <v>55.555555555555557</v>
      </c>
      <c r="Z28" s="81">
        <v>3007.13</v>
      </c>
      <c r="AA28" s="100">
        <f t="shared" si="12"/>
        <v>3007.13</v>
      </c>
      <c r="AB28" s="100">
        <f t="shared" si="4"/>
        <v>100</v>
      </c>
      <c r="AC28" s="100">
        <f t="shared" si="13"/>
        <v>0</v>
      </c>
      <c r="AD28" s="100">
        <v>0</v>
      </c>
      <c r="AE28" s="100">
        <v>3007.13</v>
      </c>
      <c r="AF28" s="100">
        <f t="shared" si="6"/>
        <v>100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96">
        <v>30.45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4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5"/>
        <v>5460.41</v>
      </c>
      <c r="S29" s="100">
        <f>R29/P29*100</f>
        <v>100</v>
      </c>
      <c r="T29" s="100">
        <v>0</v>
      </c>
      <c r="U29" s="100">
        <f>T29/P29*100</f>
        <v>0</v>
      </c>
      <c r="V29" s="99">
        <v>3</v>
      </c>
      <c r="W29" s="99">
        <v>4</v>
      </c>
      <c r="X29" s="99">
        <v>0</v>
      </c>
      <c r="Y29" s="100">
        <f t="shared" si="2"/>
        <v>37.5</v>
      </c>
      <c r="Z29" s="81">
        <v>1811.81</v>
      </c>
      <c r="AA29" s="100">
        <f t="shared" si="12"/>
        <v>1811.81</v>
      </c>
      <c r="AB29" s="100">
        <f t="shared" si="4"/>
        <v>100</v>
      </c>
      <c r="AC29" s="100">
        <f t="shared" si="13"/>
        <v>0</v>
      </c>
      <c r="AD29" s="100">
        <v>0</v>
      </c>
      <c r="AE29" s="100">
        <v>1811.81</v>
      </c>
      <c r="AF29" s="100">
        <f t="shared" si="6"/>
        <v>100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96">
        <v>30.45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5"/>
        <v>0</v>
      </c>
      <c r="S30" s="100">
        <v>0</v>
      </c>
      <c r="T30" s="100">
        <v>0</v>
      </c>
      <c r="U30" s="100">
        <v>0</v>
      </c>
      <c r="V30" s="99">
        <v>0</v>
      </c>
      <c r="W30" s="99">
        <v>0</v>
      </c>
      <c r="X30" s="99">
        <v>0</v>
      </c>
      <c r="Y30" s="100">
        <f t="shared" si="2"/>
        <v>0</v>
      </c>
      <c r="Z30" s="81">
        <v>0</v>
      </c>
      <c r="AA30" s="100">
        <f t="shared" si="12"/>
        <v>0</v>
      </c>
      <c r="AB30" s="100">
        <f t="shared" si="4"/>
        <v>0</v>
      </c>
      <c r="AC30" s="100">
        <f t="shared" si="13"/>
        <v>0</v>
      </c>
      <c r="AD30" s="100">
        <v>0</v>
      </c>
      <c r="AE30" s="100">
        <v>0</v>
      </c>
      <c r="AF30" s="100">
        <f t="shared" si="6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96">
        <v>30.45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6">K31/H31*100</f>
        <v>88.043478260869563</v>
      </c>
      <c r="O31" s="100">
        <v>84151.14</v>
      </c>
      <c r="P31" s="100">
        <v>84151.14</v>
      </c>
      <c r="Q31" s="100">
        <f t="shared" ref="Q31:Q38" si="17">P31/O31*100</f>
        <v>100</v>
      </c>
      <c r="R31" s="100">
        <f t="shared" si="15"/>
        <v>84151.14</v>
      </c>
      <c r="S31" s="100">
        <f t="shared" ref="S31:S38" si="18">R31/P31*100</f>
        <v>100</v>
      </c>
      <c r="T31" s="100">
        <v>0</v>
      </c>
      <c r="U31" s="100">
        <f t="shared" ref="U31:U38" si="19">T31/P31*100</f>
        <v>0</v>
      </c>
      <c r="V31" s="99">
        <v>15</v>
      </c>
      <c r="W31" s="99">
        <v>18</v>
      </c>
      <c r="X31" s="99">
        <v>3</v>
      </c>
      <c r="Y31" s="100">
        <f t="shared" si="2"/>
        <v>16.304347826086957</v>
      </c>
      <c r="Z31" s="81">
        <f>303.74+19229.7</f>
        <v>19533.440000000002</v>
      </c>
      <c r="AA31" s="100">
        <f t="shared" si="12"/>
        <v>19533.440000000002</v>
      </c>
      <c r="AB31" s="100">
        <f t="shared" si="4"/>
        <v>100</v>
      </c>
      <c r="AC31" s="100">
        <f t="shared" si="13"/>
        <v>19229.7</v>
      </c>
      <c r="AD31" s="100">
        <v>0</v>
      </c>
      <c r="AE31" s="100">
        <v>303.74</v>
      </c>
      <c r="AF31" s="100">
        <f t="shared" si="6"/>
        <v>1.5549744438255626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96">
        <v>30.45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6"/>
        <v>45</v>
      </c>
      <c r="O32" s="100">
        <v>3061.7499999999995</v>
      </c>
      <c r="P32" s="100">
        <v>3061.7499999999995</v>
      </c>
      <c r="Q32" s="100">
        <f t="shared" si="17"/>
        <v>100</v>
      </c>
      <c r="R32" s="100">
        <f t="shared" si="15"/>
        <v>3061.7499999999995</v>
      </c>
      <c r="S32" s="100">
        <f t="shared" si="18"/>
        <v>100</v>
      </c>
      <c r="T32" s="100">
        <v>0</v>
      </c>
      <c r="U32" s="100">
        <f t="shared" si="19"/>
        <v>0</v>
      </c>
      <c r="V32" s="99">
        <v>0</v>
      </c>
      <c r="W32" s="99">
        <v>0</v>
      </c>
      <c r="X32" s="99">
        <v>0</v>
      </c>
      <c r="Y32" s="100">
        <f t="shared" si="2"/>
        <v>0</v>
      </c>
      <c r="Z32" s="81">
        <v>0</v>
      </c>
      <c r="AA32" s="100">
        <f t="shared" si="12"/>
        <v>0</v>
      </c>
      <c r="AB32" s="100">
        <f t="shared" si="4"/>
        <v>0</v>
      </c>
      <c r="AC32" s="100">
        <f t="shared" si="13"/>
        <v>0</v>
      </c>
      <c r="AD32" s="100">
        <v>0</v>
      </c>
      <c r="AE32" s="100">
        <v>0</v>
      </c>
      <c r="AF32" s="100">
        <f t="shared" si="6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96">
        <v>30.45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6"/>
        <v>50</v>
      </c>
      <c r="O33" s="100">
        <v>215.69</v>
      </c>
      <c r="P33" s="100">
        <v>215.69</v>
      </c>
      <c r="Q33" s="100">
        <f t="shared" si="17"/>
        <v>100</v>
      </c>
      <c r="R33" s="100">
        <f t="shared" si="15"/>
        <v>215.69</v>
      </c>
      <c r="S33" s="100">
        <f t="shared" si="18"/>
        <v>100</v>
      </c>
      <c r="T33" s="100">
        <v>0</v>
      </c>
      <c r="U33" s="100">
        <f t="shared" si="19"/>
        <v>0</v>
      </c>
      <c r="V33" s="99">
        <v>0</v>
      </c>
      <c r="W33" s="99">
        <v>0</v>
      </c>
      <c r="X33" s="99">
        <v>0</v>
      </c>
      <c r="Y33" s="100">
        <f t="shared" si="2"/>
        <v>0</v>
      </c>
      <c r="Z33" s="81">
        <v>0</v>
      </c>
      <c r="AA33" s="100">
        <f t="shared" si="12"/>
        <v>0</v>
      </c>
      <c r="AB33" s="100">
        <f t="shared" si="4"/>
        <v>0</v>
      </c>
      <c r="AC33" s="100">
        <f t="shared" si="13"/>
        <v>0</v>
      </c>
      <c r="AD33" s="100">
        <v>0</v>
      </c>
      <c r="AE33" s="100">
        <v>0</v>
      </c>
      <c r="AF33" s="100">
        <f t="shared" si="6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96">
        <v>30.45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6"/>
        <v>80.769230769230774</v>
      </c>
      <c r="O34" s="100">
        <v>17458.7</v>
      </c>
      <c r="P34" s="100">
        <v>17458.7</v>
      </c>
      <c r="Q34" s="100">
        <f t="shared" si="17"/>
        <v>100</v>
      </c>
      <c r="R34" s="100">
        <f t="shared" si="15"/>
        <v>17458.7</v>
      </c>
      <c r="S34" s="100">
        <f t="shared" si="18"/>
        <v>100</v>
      </c>
      <c r="T34" s="100">
        <v>0</v>
      </c>
      <c r="U34" s="100">
        <f t="shared" si="19"/>
        <v>0</v>
      </c>
      <c r="V34" s="99">
        <v>0</v>
      </c>
      <c r="W34" s="99">
        <v>0</v>
      </c>
      <c r="X34" s="99">
        <v>0</v>
      </c>
      <c r="Y34" s="100">
        <f t="shared" si="2"/>
        <v>0</v>
      </c>
      <c r="Z34" s="81">
        <v>0</v>
      </c>
      <c r="AA34" s="100">
        <f t="shared" si="12"/>
        <v>0</v>
      </c>
      <c r="AB34" s="100">
        <f t="shared" si="4"/>
        <v>0</v>
      </c>
      <c r="AC34" s="100">
        <f t="shared" si="13"/>
        <v>0</v>
      </c>
      <c r="AD34" s="100">
        <v>0</v>
      </c>
      <c r="AE34" s="100">
        <v>0</v>
      </c>
      <c r="AF34" s="100">
        <f t="shared" si="6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96">
        <v>30.45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6"/>
        <v>75.862068965517238</v>
      </c>
      <c r="O35" s="100">
        <v>31182.29</v>
      </c>
      <c r="P35" s="100">
        <v>31182.29</v>
      </c>
      <c r="Q35" s="100">
        <f t="shared" si="17"/>
        <v>100</v>
      </c>
      <c r="R35" s="100">
        <f t="shared" si="15"/>
        <v>31182.29</v>
      </c>
      <c r="S35" s="100">
        <f t="shared" si="18"/>
        <v>100</v>
      </c>
      <c r="T35" s="100">
        <v>0</v>
      </c>
      <c r="U35" s="100">
        <f t="shared" si="19"/>
        <v>0</v>
      </c>
      <c r="V35" s="99">
        <v>14</v>
      </c>
      <c r="W35" s="99">
        <v>14</v>
      </c>
      <c r="X35" s="99">
        <v>2</v>
      </c>
      <c r="Y35" s="100">
        <f t="shared" si="2"/>
        <v>24.137931034482758</v>
      </c>
      <c r="Z35" s="81">
        <f>1830.29+8011.47</f>
        <v>9841.76</v>
      </c>
      <c r="AA35" s="100">
        <f t="shared" si="12"/>
        <v>9841.76</v>
      </c>
      <c r="AB35" s="100">
        <f t="shared" si="4"/>
        <v>100</v>
      </c>
      <c r="AC35" s="100">
        <f t="shared" si="13"/>
        <v>8011.47</v>
      </c>
      <c r="AD35" s="100">
        <v>0</v>
      </c>
      <c r="AE35" s="100">
        <v>1830.29</v>
      </c>
      <c r="AF35" s="100">
        <f t="shared" si="6"/>
        <v>18.597181804880428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96">
        <v>30.45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6"/>
        <v>63.636363636363633</v>
      </c>
      <c r="O36" s="100">
        <v>837.48</v>
      </c>
      <c r="P36" s="100">
        <v>837.48</v>
      </c>
      <c r="Q36" s="100">
        <f t="shared" si="17"/>
        <v>100</v>
      </c>
      <c r="R36" s="100">
        <f t="shared" si="15"/>
        <v>837.48</v>
      </c>
      <c r="S36" s="100">
        <f t="shared" si="18"/>
        <v>100</v>
      </c>
      <c r="T36" s="100">
        <v>0</v>
      </c>
      <c r="U36" s="100">
        <f t="shared" si="19"/>
        <v>0</v>
      </c>
      <c r="V36" s="99">
        <v>0</v>
      </c>
      <c r="W36" s="99">
        <v>0</v>
      </c>
      <c r="X36" s="99">
        <v>0</v>
      </c>
      <c r="Y36" s="100">
        <f t="shared" si="2"/>
        <v>0</v>
      </c>
      <c r="Z36" s="81">
        <v>0</v>
      </c>
      <c r="AA36" s="100">
        <f t="shared" si="12"/>
        <v>0</v>
      </c>
      <c r="AB36" s="100">
        <f t="shared" si="4"/>
        <v>0</v>
      </c>
      <c r="AC36" s="100">
        <f t="shared" si="13"/>
        <v>0</v>
      </c>
      <c r="AD36" s="100">
        <v>0</v>
      </c>
      <c r="AE36" s="100">
        <v>0</v>
      </c>
      <c r="AF36" s="100">
        <f t="shared" si="6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96">
        <v>30.45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6"/>
        <v>93.333333333333329</v>
      </c>
      <c r="O37" s="100">
        <v>8820.61</v>
      </c>
      <c r="P37" s="100">
        <v>8820.61</v>
      </c>
      <c r="Q37" s="100">
        <f t="shared" si="17"/>
        <v>100</v>
      </c>
      <c r="R37" s="100">
        <f t="shared" si="15"/>
        <v>8820.61</v>
      </c>
      <c r="S37" s="100">
        <f t="shared" si="18"/>
        <v>100</v>
      </c>
      <c r="T37" s="100">
        <v>0</v>
      </c>
      <c r="U37" s="100">
        <f t="shared" si="19"/>
        <v>0</v>
      </c>
      <c r="V37" s="99">
        <v>0</v>
      </c>
      <c r="W37" s="99">
        <v>0</v>
      </c>
      <c r="X37" s="99">
        <v>0</v>
      </c>
      <c r="Y37" s="100">
        <f t="shared" si="2"/>
        <v>0</v>
      </c>
      <c r="Z37" s="81">
        <v>0</v>
      </c>
      <c r="AA37" s="100">
        <f t="shared" si="12"/>
        <v>0</v>
      </c>
      <c r="AB37" s="100">
        <f t="shared" si="4"/>
        <v>0</v>
      </c>
      <c r="AC37" s="100">
        <f t="shared" si="13"/>
        <v>0</v>
      </c>
      <c r="AD37" s="100">
        <v>0</v>
      </c>
      <c r="AE37" s="100">
        <v>0</v>
      </c>
      <c r="AF37" s="100">
        <f t="shared" si="6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96">
        <v>30.45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6"/>
        <v>44.827586206896555</v>
      </c>
      <c r="O38" s="100">
        <v>17539.870000000003</v>
      </c>
      <c r="P38" s="100">
        <v>17539.870000000003</v>
      </c>
      <c r="Q38" s="100">
        <f t="shared" si="17"/>
        <v>100</v>
      </c>
      <c r="R38" s="100">
        <f t="shared" si="15"/>
        <v>17539.870000000003</v>
      </c>
      <c r="S38" s="100">
        <f t="shared" si="18"/>
        <v>100</v>
      </c>
      <c r="T38" s="100">
        <v>0</v>
      </c>
      <c r="U38" s="100">
        <f t="shared" si="19"/>
        <v>0</v>
      </c>
      <c r="V38" s="99">
        <v>0</v>
      </c>
      <c r="W38" s="99">
        <v>0</v>
      </c>
      <c r="X38" s="99">
        <v>0</v>
      </c>
      <c r="Y38" s="100">
        <f t="shared" si="2"/>
        <v>0</v>
      </c>
      <c r="Z38" s="81">
        <v>0</v>
      </c>
      <c r="AA38" s="100">
        <f t="shared" si="12"/>
        <v>0</v>
      </c>
      <c r="AB38" s="100">
        <f t="shared" si="4"/>
        <v>0</v>
      </c>
      <c r="AC38" s="100">
        <f t="shared" si="13"/>
        <v>0</v>
      </c>
      <c r="AD38" s="100">
        <v>0</v>
      </c>
      <c r="AE38" s="100">
        <v>0</v>
      </c>
      <c r="AF38" s="100">
        <f t="shared" si="6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96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6"/>
        <v>0</v>
      </c>
      <c r="O39" s="100">
        <v>0</v>
      </c>
      <c r="P39" s="100">
        <v>0</v>
      </c>
      <c r="Q39" s="100">
        <v>0</v>
      </c>
      <c r="R39" s="100">
        <f t="shared" si="15"/>
        <v>0</v>
      </c>
      <c r="S39" s="100">
        <v>0</v>
      </c>
      <c r="T39" s="100">
        <v>0</v>
      </c>
      <c r="U39" s="100">
        <v>0</v>
      </c>
      <c r="V39" s="99">
        <v>0</v>
      </c>
      <c r="W39" s="99">
        <v>0</v>
      </c>
      <c r="X39" s="99">
        <v>0</v>
      </c>
      <c r="Y39" s="100">
        <f t="shared" si="2"/>
        <v>0</v>
      </c>
      <c r="Z39" s="81">
        <v>0</v>
      </c>
      <c r="AA39" s="100">
        <f t="shared" si="12"/>
        <v>0</v>
      </c>
      <c r="AB39" s="100">
        <f t="shared" si="4"/>
        <v>0</v>
      </c>
      <c r="AC39" s="100">
        <f t="shared" si="13"/>
        <v>0</v>
      </c>
      <c r="AD39" s="100">
        <v>0</v>
      </c>
      <c r="AE39" s="100">
        <v>0</v>
      </c>
      <c r="AF39" s="100">
        <f t="shared" si="6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96">
        <v>30.45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6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5"/>
        <v>81.2</v>
      </c>
      <c r="S40" s="100">
        <f>R40/P40*100</f>
        <v>100</v>
      </c>
      <c r="T40" s="100">
        <v>0</v>
      </c>
      <c r="U40" s="100">
        <f>T40/P40*100</f>
        <v>0</v>
      </c>
      <c r="V40" s="99">
        <v>0</v>
      </c>
      <c r="W40" s="99">
        <v>0</v>
      </c>
      <c r="X40" s="99">
        <v>0</v>
      </c>
      <c r="Y40" s="100">
        <f t="shared" si="2"/>
        <v>0</v>
      </c>
      <c r="Z40" s="81">
        <v>0</v>
      </c>
      <c r="AA40" s="100">
        <f t="shared" si="12"/>
        <v>0</v>
      </c>
      <c r="AB40" s="100">
        <f t="shared" si="4"/>
        <v>0</v>
      </c>
      <c r="AC40" s="100">
        <f t="shared" si="13"/>
        <v>0</v>
      </c>
      <c r="AD40" s="100">
        <v>0</v>
      </c>
      <c r="AE40" s="100">
        <v>0</v>
      </c>
      <c r="AF40" s="100">
        <f t="shared" si="6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96">
        <v>30.45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6"/>
        <v>0</v>
      </c>
      <c r="O41" s="100">
        <v>0</v>
      </c>
      <c r="P41" s="100">
        <v>0</v>
      </c>
      <c r="Q41" s="100">
        <v>0</v>
      </c>
      <c r="R41" s="100">
        <f t="shared" si="15"/>
        <v>0</v>
      </c>
      <c r="S41" s="100">
        <v>0</v>
      </c>
      <c r="T41" s="100">
        <v>0</v>
      </c>
      <c r="U41" s="100">
        <v>0</v>
      </c>
      <c r="V41" s="99">
        <v>1</v>
      </c>
      <c r="W41" s="99">
        <v>1</v>
      </c>
      <c r="X41" s="99">
        <v>1</v>
      </c>
      <c r="Y41" s="100">
        <f t="shared" si="2"/>
        <v>50</v>
      </c>
      <c r="Z41" s="81">
        <v>570.94000000000005</v>
      </c>
      <c r="AA41" s="100">
        <f t="shared" si="12"/>
        <v>570.94000000000005</v>
      </c>
      <c r="AB41" s="100">
        <f t="shared" si="4"/>
        <v>100</v>
      </c>
      <c r="AC41" s="100">
        <f t="shared" si="13"/>
        <v>570.94000000000005</v>
      </c>
      <c r="AD41" s="100">
        <v>0</v>
      </c>
      <c r="AE41" s="100">
        <v>0</v>
      </c>
      <c r="AF41" s="100">
        <f t="shared" si="6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96">
        <v>30.45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6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5"/>
        <v>51486.1</v>
      </c>
      <c r="S42" s="100">
        <f>R42/P42*100</f>
        <v>100</v>
      </c>
      <c r="T42" s="100">
        <v>0</v>
      </c>
      <c r="U42" s="100">
        <f>T42/P42*100</f>
        <v>0</v>
      </c>
      <c r="V42" s="99">
        <v>26</v>
      </c>
      <c r="W42" s="99">
        <v>25</v>
      </c>
      <c r="X42" s="99">
        <v>8</v>
      </c>
      <c r="Y42" s="100">
        <f t="shared" si="2"/>
        <v>49.056603773584904</v>
      </c>
      <c r="Z42" s="81">
        <f>11232.45+18771.16</f>
        <v>30003.61</v>
      </c>
      <c r="AA42" s="100">
        <f t="shared" si="12"/>
        <v>30003.61</v>
      </c>
      <c r="AB42" s="100">
        <f t="shared" si="4"/>
        <v>100</v>
      </c>
      <c r="AC42" s="100">
        <f t="shared" si="13"/>
        <v>18771.16</v>
      </c>
      <c r="AD42" s="100">
        <v>100</v>
      </c>
      <c r="AE42" s="100">
        <v>11232.45</v>
      </c>
      <c r="AF42" s="100">
        <f t="shared" si="6"/>
        <v>37.436995081591853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96">
        <v>30.45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6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5"/>
        <v>16141.45</v>
      </c>
      <c r="S43" s="100">
        <f>R43/P43*100</f>
        <v>100</v>
      </c>
      <c r="T43" s="100">
        <v>0</v>
      </c>
      <c r="U43" s="100">
        <f>T43/P43*100</f>
        <v>0</v>
      </c>
      <c r="V43" s="99">
        <v>6</v>
      </c>
      <c r="W43" s="99">
        <v>6</v>
      </c>
      <c r="X43" s="99">
        <v>3</v>
      </c>
      <c r="Y43" s="100">
        <f t="shared" si="2"/>
        <v>21.428571428571427</v>
      </c>
      <c r="Z43" s="81">
        <f>1944.87+1587.67</f>
        <v>3532.54</v>
      </c>
      <c r="AA43" s="100">
        <f t="shared" si="12"/>
        <v>3532.54</v>
      </c>
      <c r="AB43" s="100">
        <f t="shared" si="4"/>
        <v>100</v>
      </c>
      <c r="AC43" s="100">
        <f t="shared" si="13"/>
        <v>1587.67</v>
      </c>
      <c r="AD43" s="100">
        <v>0</v>
      </c>
      <c r="AE43" s="100">
        <v>1944.87</v>
      </c>
      <c r="AF43" s="100">
        <f t="shared" si="6"/>
        <v>55.055852163032824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96">
        <v>30.45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6"/>
        <v>0</v>
      </c>
      <c r="O44" s="100">
        <v>0</v>
      </c>
      <c r="P44" s="100">
        <v>0</v>
      </c>
      <c r="Q44" s="100">
        <v>0</v>
      </c>
      <c r="R44" s="100">
        <f t="shared" si="15"/>
        <v>0</v>
      </c>
      <c r="S44" s="100">
        <v>0</v>
      </c>
      <c r="T44" s="100">
        <v>0</v>
      </c>
      <c r="U44" s="100">
        <v>0</v>
      </c>
      <c r="V44" s="99">
        <v>0</v>
      </c>
      <c r="W44" s="99">
        <v>0</v>
      </c>
      <c r="X44" s="99">
        <v>0</v>
      </c>
      <c r="Y44" s="100">
        <f t="shared" si="2"/>
        <v>0</v>
      </c>
      <c r="Z44" s="81">
        <v>0</v>
      </c>
      <c r="AA44" s="100">
        <f t="shared" si="12"/>
        <v>0</v>
      </c>
      <c r="AB44" s="100">
        <f t="shared" si="4"/>
        <v>0</v>
      </c>
      <c r="AC44" s="100">
        <f t="shared" si="13"/>
        <v>0</v>
      </c>
      <c r="AD44" s="100">
        <v>0</v>
      </c>
      <c r="AE44" s="100">
        <v>0</v>
      </c>
      <c r="AF44" s="100">
        <f t="shared" si="6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96">
        <v>30.45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6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5"/>
        <v>18630.71</v>
      </c>
      <c r="S45" s="100">
        <f>R45/P45*100</f>
        <v>100</v>
      </c>
      <c r="T45" s="100">
        <v>0</v>
      </c>
      <c r="U45" s="100">
        <f>T45/P45*100</f>
        <v>0</v>
      </c>
      <c r="V45" s="99">
        <v>9</v>
      </c>
      <c r="W45" s="99">
        <v>9</v>
      </c>
      <c r="X45" s="99">
        <v>9</v>
      </c>
      <c r="Y45" s="100">
        <f t="shared" si="2"/>
        <v>42.857142857142854</v>
      </c>
      <c r="Z45" s="81">
        <f>3029.71+9510.45</f>
        <v>12540.16</v>
      </c>
      <c r="AA45" s="100">
        <f t="shared" si="12"/>
        <v>12540.16</v>
      </c>
      <c r="AB45" s="100">
        <f t="shared" si="4"/>
        <v>100</v>
      </c>
      <c r="AC45" s="100">
        <f>AA45-AE45</f>
        <v>12540.16</v>
      </c>
      <c r="AD45" s="100">
        <v>100</v>
      </c>
      <c r="AE45" s="100">
        <v>0</v>
      </c>
      <c r="AF45" s="100">
        <f t="shared" si="6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96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6"/>
        <v>0</v>
      </c>
      <c r="O46" s="100">
        <v>0</v>
      </c>
      <c r="P46" s="100">
        <v>0</v>
      </c>
      <c r="Q46" s="100">
        <v>0</v>
      </c>
      <c r="R46" s="100">
        <f t="shared" si="15"/>
        <v>0</v>
      </c>
      <c r="S46" s="100">
        <v>0</v>
      </c>
      <c r="T46" s="100">
        <v>0</v>
      </c>
      <c r="U46" s="100">
        <v>0</v>
      </c>
      <c r="V46" s="99">
        <v>1</v>
      </c>
      <c r="W46" s="99">
        <v>1</v>
      </c>
      <c r="X46" s="99">
        <v>1</v>
      </c>
      <c r="Y46" s="100">
        <f t="shared" si="2"/>
        <v>100</v>
      </c>
      <c r="Z46" s="81">
        <v>121.8</v>
      </c>
      <c r="AA46" s="100">
        <f t="shared" si="12"/>
        <v>121.8</v>
      </c>
      <c r="AB46" s="100">
        <f t="shared" si="4"/>
        <v>100</v>
      </c>
      <c r="AC46" s="100">
        <f t="shared" si="13"/>
        <v>121.8</v>
      </c>
      <c r="AD46" s="100">
        <v>0</v>
      </c>
      <c r="AE46" s="100">
        <v>0</v>
      </c>
      <c r="AF46" s="100">
        <f t="shared" si="6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96">
        <v>30.45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6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5"/>
        <v>29395.079999999998</v>
      </c>
      <c r="S47" s="100">
        <f>R47/P47*100</f>
        <v>100</v>
      </c>
      <c r="T47" s="100">
        <v>0</v>
      </c>
      <c r="U47" s="100">
        <f>T47/P47*100</f>
        <v>0</v>
      </c>
      <c r="V47" s="99">
        <v>8</v>
      </c>
      <c r="W47" s="99">
        <v>8</v>
      </c>
      <c r="X47" s="99">
        <v>5</v>
      </c>
      <c r="Y47" s="100">
        <f t="shared" si="2"/>
        <v>21.621621621621621</v>
      </c>
      <c r="Z47" s="81">
        <f>751.34+2766.88</f>
        <v>3518.2200000000003</v>
      </c>
      <c r="AA47" s="100">
        <f t="shared" si="12"/>
        <v>3518.2200000000003</v>
      </c>
      <c r="AB47" s="100">
        <f t="shared" si="4"/>
        <v>100</v>
      </c>
      <c r="AC47" s="100">
        <f t="shared" si="13"/>
        <v>2766.88</v>
      </c>
      <c r="AD47" s="100">
        <v>0</v>
      </c>
      <c r="AE47" s="100">
        <v>751.34</v>
      </c>
      <c r="AF47" s="100">
        <f t="shared" si="6"/>
        <v>21.355685545531546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96">
        <v>30.45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6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5"/>
        <v>13283.6</v>
      </c>
      <c r="S48" s="100">
        <f>R48/P48*100</f>
        <v>100</v>
      </c>
      <c r="T48" s="100">
        <v>0</v>
      </c>
      <c r="U48" s="100">
        <f>T48/P48*100</f>
        <v>0</v>
      </c>
      <c r="V48" s="99">
        <v>0</v>
      </c>
      <c r="W48" s="99">
        <v>0</v>
      </c>
      <c r="X48" s="99">
        <v>0</v>
      </c>
      <c r="Y48" s="100">
        <f t="shared" si="2"/>
        <v>0</v>
      </c>
      <c r="Z48" s="81">
        <v>0</v>
      </c>
      <c r="AA48" s="100">
        <f t="shared" si="12"/>
        <v>0</v>
      </c>
      <c r="AB48" s="100">
        <f t="shared" si="4"/>
        <v>0</v>
      </c>
      <c r="AC48" s="100">
        <f t="shared" si="13"/>
        <v>0</v>
      </c>
      <c r="AD48" s="100">
        <v>0</v>
      </c>
      <c r="AE48" s="100">
        <v>0</v>
      </c>
      <c r="AF48" s="100">
        <f t="shared" si="6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96">
        <v>30.45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6"/>
        <v>0</v>
      </c>
      <c r="O49" s="100">
        <v>0</v>
      </c>
      <c r="P49" s="100">
        <v>0</v>
      </c>
      <c r="Q49" s="100">
        <v>0</v>
      </c>
      <c r="R49" s="100">
        <f t="shared" si="15"/>
        <v>0</v>
      </c>
      <c r="S49" s="100">
        <v>0</v>
      </c>
      <c r="T49" s="100">
        <v>0</v>
      </c>
      <c r="U49" s="100">
        <v>0</v>
      </c>
      <c r="V49" s="99">
        <v>0</v>
      </c>
      <c r="W49" s="99">
        <v>0</v>
      </c>
      <c r="X49" s="99">
        <v>0</v>
      </c>
      <c r="Y49" s="100">
        <f t="shared" si="2"/>
        <v>0</v>
      </c>
      <c r="Z49" s="81">
        <v>0</v>
      </c>
      <c r="AA49" s="100">
        <f t="shared" si="12"/>
        <v>0</v>
      </c>
      <c r="AB49" s="100">
        <f t="shared" si="4"/>
        <v>0</v>
      </c>
      <c r="AC49" s="100">
        <f t="shared" si="13"/>
        <v>0</v>
      </c>
      <c r="AD49" s="100">
        <v>0</v>
      </c>
      <c r="AE49" s="100">
        <v>0</v>
      </c>
      <c r="AF49" s="100">
        <f t="shared" si="6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96">
        <v>30.45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6"/>
        <v>93.333333333333329</v>
      </c>
      <c r="O50" s="100">
        <v>28019.85</v>
      </c>
      <c r="P50" s="100">
        <v>28019.85</v>
      </c>
      <c r="Q50" s="100">
        <f t="shared" ref="Q50:Q61" si="20">P50/O50*100</f>
        <v>100</v>
      </c>
      <c r="R50" s="100">
        <f t="shared" si="15"/>
        <v>28019.85</v>
      </c>
      <c r="S50" s="100">
        <f t="shared" ref="S50:S61" si="21">R50/P50*100</f>
        <v>100</v>
      </c>
      <c r="T50" s="100">
        <v>0</v>
      </c>
      <c r="U50" s="100">
        <f t="shared" ref="U50:U61" si="22">T50/P50*100</f>
        <v>0</v>
      </c>
      <c r="V50" s="99">
        <v>4</v>
      </c>
      <c r="W50" s="99">
        <v>4</v>
      </c>
      <c r="X50" s="99">
        <v>0</v>
      </c>
      <c r="Y50" s="100">
        <f t="shared" si="2"/>
        <v>8.8888888888888893</v>
      </c>
      <c r="Z50" s="81">
        <f>964.66+4948.57</f>
        <v>5913.23</v>
      </c>
      <c r="AA50" s="100">
        <f t="shared" si="12"/>
        <v>5913.23</v>
      </c>
      <c r="AB50" s="100">
        <f t="shared" si="4"/>
        <v>100</v>
      </c>
      <c r="AC50" s="100">
        <f t="shared" si="13"/>
        <v>4948.57</v>
      </c>
      <c r="AD50" s="100">
        <v>0</v>
      </c>
      <c r="AE50" s="100">
        <v>964.66</v>
      </c>
      <c r="AF50" s="100">
        <f t="shared" si="6"/>
        <v>16.31358834342652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96">
        <v>30.45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6"/>
        <v>74.285714285714292</v>
      </c>
      <c r="O51" s="100">
        <v>24374.81</v>
      </c>
      <c r="P51" s="100">
        <v>24374.81</v>
      </c>
      <c r="Q51" s="100">
        <f t="shared" si="20"/>
        <v>100</v>
      </c>
      <c r="R51" s="100">
        <f t="shared" si="15"/>
        <v>24374.81</v>
      </c>
      <c r="S51" s="100">
        <f t="shared" si="21"/>
        <v>100</v>
      </c>
      <c r="T51" s="100">
        <v>0</v>
      </c>
      <c r="U51" s="100">
        <f t="shared" si="22"/>
        <v>0</v>
      </c>
      <c r="V51" s="99">
        <v>8</v>
      </c>
      <c r="W51" s="99">
        <v>10</v>
      </c>
      <c r="X51" s="99">
        <v>3</v>
      </c>
      <c r="Y51" s="100">
        <f t="shared" si="2"/>
        <v>22.857142857142858</v>
      </c>
      <c r="Z51" s="81">
        <f>1813.66+1853.19</f>
        <v>3666.8500000000004</v>
      </c>
      <c r="AA51" s="100">
        <f t="shared" si="12"/>
        <v>3666.8500000000004</v>
      </c>
      <c r="AB51" s="100">
        <f t="shared" si="4"/>
        <v>100</v>
      </c>
      <c r="AC51" s="100">
        <f t="shared" si="13"/>
        <v>1853.1900000000003</v>
      </c>
      <c r="AD51" s="100">
        <v>100</v>
      </c>
      <c r="AE51" s="100">
        <v>1813.66</v>
      </c>
      <c r="AF51" s="100">
        <f t="shared" si="6"/>
        <v>49.460981496379723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96">
        <v>30.45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6"/>
        <v>80.952380952380949</v>
      </c>
      <c r="O52" s="100">
        <v>15413.759999999998</v>
      </c>
      <c r="P52" s="100">
        <v>15413.759999999998</v>
      </c>
      <c r="Q52" s="100">
        <f t="shared" si="20"/>
        <v>100</v>
      </c>
      <c r="R52" s="100">
        <f t="shared" si="15"/>
        <v>15413.759999999998</v>
      </c>
      <c r="S52" s="100">
        <f t="shared" si="21"/>
        <v>100</v>
      </c>
      <c r="T52" s="100">
        <v>0</v>
      </c>
      <c r="U52" s="100">
        <f t="shared" si="22"/>
        <v>0</v>
      </c>
      <c r="V52" s="99">
        <v>4</v>
      </c>
      <c r="W52" s="99">
        <v>4</v>
      </c>
      <c r="X52" s="99">
        <v>0</v>
      </c>
      <c r="Y52" s="100">
        <f t="shared" si="2"/>
        <v>19.047619047619047</v>
      </c>
      <c r="Z52" s="81">
        <f>6438.63+1649.35</f>
        <v>8087.98</v>
      </c>
      <c r="AA52" s="100">
        <f t="shared" si="12"/>
        <v>8087.98</v>
      </c>
      <c r="AB52" s="100">
        <f t="shared" si="4"/>
        <v>100</v>
      </c>
      <c r="AC52" s="100">
        <f t="shared" si="13"/>
        <v>1649.3499999999995</v>
      </c>
      <c r="AD52" s="100">
        <v>100</v>
      </c>
      <c r="AE52" s="100">
        <v>6438.63</v>
      </c>
      <c r="AF52" s="100">
        <f t="shared" si="6"/>
        <v>79.60739269879501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96">
        <v>30.45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6"/>
        <v>74.468085106382972</v>
      </c>
      <c r="O53" s="100">
        <v>42972.38</v>
      </c>
      <c r="P53" s="100">
        <v>42972.38</v>
      </c>
      <c r="Q53" s="100">
        <f t="shared" si="20"/>
        <v>100</v>
      </c>
      <c r="R53" s="100">
        <f t="shared" si="15"/>
        <v>42972.38</v>
      </c>
      <c r="S53" s="100">
        <f t="shared" si="21"/>
        <v>100</v>
      </c>
      <c r="T53" s="100">
        <v>0</v>
      </c>
      <c r="U53" s="100">
        <f t="shared" si="22"/>
        <v>0</v>
      </c>
      <c r="V53" s="99">
        <v>10</v>
      </c>
      <c r="W53" s="99">
        <v>13</v>
      </c>
      <c r="X53" s="99">
        <v>2</v>
      </c>
      <c r="Y53" s="100">
        <f t="shared" si="2"/>
        <v>21.276595744680851</v>
      </c>
      <c r="Z53" s="81">
        <f>5586.48+20196.76</f>
        <v>25783.239999999998</v>
      </c>
      <c r="AA53" s="100">
        <f t="shared" si="12"/>
        <v>25783.239999999998</v>
      </c>
      <c r="AB53" s="100">
        <f t="shared" si="4"/>
        <v>100</v>
      </c>
      <c r="AC53" s="100">
        <f t="shared" si="13"/>
        <v>20196.759999999998</v>
      </c>
      <c r="AD53" s="100">
        <v>100</v>
      </c>
      <c r="AE53" s="100">
        <v>5586.48</v>
      </c>
      <c r="AF53" s="100">
        <f t="shared" si="6"/>
        <v>21.66709847172039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96">
        <v>30.45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6"/>
        <v>87.5</v>
      </c>
      <c r="O54" s="100">
        <v>11942.29</v>
      </c>
      <c r="P54" s="100">
        <v>11942.29</v>
      </c>
      <c r="Q54" s="100">
        <f t="shared" si="20"/>
        <v>100</v>
      </c>
      <c r="R54" s="100">
        <f t="shared" si="15"/>
        <v>11942.29</v>
      </c>
      <c r="S54" s="100">
        <f t="shared" si="21"/>
        <v>100</v>
      </c>
      <c r="T54" s="100">
        <v>0</v>
      </c>
      <c r="U54" s="100">
        <f t="shared" si="22"/>
        <v>0</v>
      </c>
      <c r="V54" s="99">
        <v>6</v>
      </c>
      <c r="W54" s="99">
        <v>6</v>
      </c>
      <c r="X54" s="99">
        <v>1</v>
      </c>
      <c r="Y54" s="100">
        <f t="shared" si="2"/>
        <v>37.5</v>
      </c>
      <c r="Z54" s="81">
        <f>3212.69+1942.71</f>
        <v>5155.3999999999996</v>
      </c>
      <c r="AA54" s="100">
        <f t="shared" si="12"/>
        <v>5155.3999999999996</v>
      </c>
      <c r="AB54" s="100">
        <f t="shared" si="4"/>
        <v>100</v>
      </c>
      <c r="AC54" s="100">
        <f t="shared" si="13"/>
        <v>1942.7099999999996</v>
      </c>
      <c r="AD54" s="100">
        <v>0</v>
      </c>
      <c r="AE54" s="100">
        <v>3212.69</v>
      </c>
      <c r="AF54" s="100">
        <f t="shared" si="6"/>
        <v>62.316988012569354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96">
        <v>30.45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6"/>
        <v>50</v>
      </c>
      <c r="O55" s="100">
        <v>2319.79</v>
      </c>
      <c r="P55" s="100">
        <v>2319.79</v>
      </c>
      <c r="Q55" s="100">
        <f t="shared" si="20"/>
        <v>100</v>
      </c>
      <c r="R55" s="100">
        <f t="shared" si="15"/>
        <v>2319.79</v>
      </c>
      <c r="S55" s="100">
        <f t="shared" si="21"/>
        <v>100</v>
      </c>
      <c r="T55" s="100">
        <v>0</v>
      </c>
      <c r="U55" s="100">
        <f t="shared" si="22"/>
        <v>0</v>
      </c>
      <c r="V55" s="99">
        <v>0</v>
      </c>
      <c r="W55" s="99">
        <v>0</v>
      </c>
      <c r="X55" s="99">
        <v>0</v>
      </c>
      <c r="Y55" s="100">
        <f t="shared" si="2"/>
        <v>0</v>
      </c>
      <c r="Z55" s="81">
        <v>0</v>
      </c>
      <c r="AA55" s="100">
        <f t="shared" si="12"/>
        <v>0</v>
      </c>
      <c r="AB55" s="100">
        <f t="shared" si="4"/>
        <v>0</v>
      </c>
      <c r="AC55" s="100">
        <f t="shared" si="13"/>
        <v>0</v>
      </c>
      <c r="AD55" s="100">
        <v>0</v>
      </c>
      <c r="AE55" s="100">
        <v>0</v>
      </c>
      <c r="AF55" s="100">
        <f t="shared" si="6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96">
        <v>30.45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6"/>
        <v>69.642857142857139</v>
      </c>
      <c r="O56" s="100">
        <v>33646.5</v>
      </c>
      <c r="P56" s="100">
        <v>33646.5</v>
      </c>
      <c r="Q56" s="100">
        <f t="shared" si="20"/>
        <v>100</v>
      </c>
      <c r="R56" s="100">
        <f t="shared" si="15"/>
        <v>33646.5</v>
      </c>
      <c r="S56" s="100">
        <f t="shared" si="21"/>
        <v>100</v>
      </c>
      <c r="T56" s="100">
        <v>0</v>
      </c>
      <c r="U56" s="100">
        <f t="shared" si="22"/>
        <v>0</v>
      </c>
      <c r="V56" s="99">
        <v>3</v>
      </c>
      <c r="W56" s="99">
        <v>3</v>
      </c>
      <c r="X56" s="99">
        <v>0</v>
      </c>
      <c r="Y56" s="100">
        <f t="shared" si="2"/>
        <v>5.3571428571428568</v>
      </c>
      <c r="Z56" s="81">
        <f>850.54+576.11</f>
        <v>1426.65</v>
      </c>
      <c r="AA56" s="100">
        <f t="shared" si="12"/>
        <v>1426.65</v>
      </c>
      <c r="AB56" s="100">
        <f t="shared" si="4"/>
        <v>100</v>
      </c>
      <c r="AC56" s="100">
        <f t="shared" si="13"/>
        <v>576.11000000000013</v>
      </c>
      <c r="AD56" s="100">
        <v>0</v>
      </c>
      <c r="AE56" s="100">
        <v>850.54</v>
      </c>
      <c r="AF56" s="100">
        <f t="shared" si="6"/>
        <v>59.617986191427462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96">
        <v>30.45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6"/>
        <v>94.117647058823522</v>
      </c>
      <c r="O57" s="100">
        <v>5389.26</v>
      </c>
      <c r="P57" s="100">
        <v>5389.26</v>
      </c>
      <c r="Q57" s="100">
        <f t="shared" si="20"/>
        <v>100</v>
      </c>
      <c r="R57" s="100">
        <f t="shared" si="15"/>
        <v>5389.26</v>
      </c>
      <c r="S57" s="100">
        <f t="shared" si="21"/>
        <v>100</v>
      </c>
      <c r="T57" s="100">
        <v>0</v>
      </c>
      <c r="U57" s="100">
        <f t="shared" si="22"/>
        <v>0</v>
      </c>
      <c r="V57" s="99">
        <v>2</v>
      </c>
      <c r="W57" s="99">
        <v>2</v>
      </c>
      <c r="X57" s="99">
        <v>0</v>
      </c>
      <c r="Y57" s="100">
        <f t="shared" si="2"/>
        <v>11.76470588235294</v>
      </c>
      <c r="Z57" s="81">
        <v>1403.51</v>
      </c>
      <c r="AA57" s="100">
        <f t="shared" si="12"/>
        <v>1403.51</v>
      </c>
      <c r="AB57" s="100">
        <f t="shared" si="4"/>
        <v>100</v>
      </c>
      <c r="AC57" s="100">
        <f t="shared" si="13"/>
        <v>1403.51</v>
      </c>
      <c r="AD57" s="100">
        <v>0</v>
      </c>
      <c r="AE57" s="100">
        <v>0</v>
      </c>
      <c r="AF57" s="100">
        <f t="shared" si="6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96">
        <v>30.45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6"/>
        <v>76.271186440677965</v>
      </c>
      <c r="O58" s="100">
        <v>51157.919999999998</v>
      </c>
      <c r="P58" s="100">
        <v>51157.919999999998</v>
      </c>
      <c r="Q58" s="100">
        <f t="shared" si="20"/>
        <v>100</v>
      </c>
      <c r="R58" s="100">
        <f t="shared" si="15"/>
        <v>51157.919999999998</v>
      </c>
      <c r="S58" s="100">
        <f t="shared" si="21"/>
        <v>100</v>
      </c>
      <c r="T58" s="100">
        <v>0</v>
      </c>
      <c r="U58" s="100">
        <f t="shared" si="22"/>
        <v>0</v>
      </c>
      <c r="V58" s="99">
        <v>5</v>
      </c>
      <c r="W58" s="99">
        <v>5</v>
      </c>
      <c r="X58" s="99">
        <v>3</v>
      </c>
      <c r="Y58" s="100">
        <f t="shared" si="2"/>
        <v>8.4745762711864394</v>
      </c>
      <c r="Z58" s="81">
        <v>2969.49</v>
      </c>
      <c r="AA58" s="100">
        <f t="shared" si="12"/>
        <v>2969.49</v>
      </c>
      <c r="AB58" s="100">
        <f t="shared" si="4"/>
        <v>100</v>
      </c>
      <c r="AC58" s="100">
        <f t="shared" si="13"/>
        <v>2969.49</v>
      </c>
      <c r="AD58" s="100">
        <v>0</v>
      </c>
      <c r="AE58" s="100">
        <v>0</v>
      </c>
      <c r="AF58" s="100">
        <f t="shared" si="6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96">
        <v>30.45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6"/>
        <v>51.724137931034484</v>
      </c>
      <c r="O59" s="100">
        <v>2869.51</v>
      </c>
      <c r="P59" s="100">
        <v>2869.51</v>
      </c>
      <c r="Q59" s="100">
        <f t="shared" si="20"/>
        <v>100</v>
      </c>
      <c r="R59" s="100">
        <f t="shared" si="15"/>
        <v>2869.51</v>
      </c>
      <c r="S59" s="100">
        <f t="shared" si="21"/>
        <v>100</v>
      </c>
      <c r="T59" s="100">
        <v>0</v>
      </c>
      <c r="U59" s="100">
        <f t="shared" si="22"/>
        <v>0</v>
      </c>
      <c r="V59" s="99">
        <v>0</v>
      </c>
      <c r="W59" s="99">
        <v>0</v>
      </c>
      <c r="X59" s="99">
        <v>0</v>
      </c>
      <c r="Y59" s="100">
        <f t="shared" si="2"/>
        <v>0</v>
      </c>
      <c r="Z59" s="81">
        <v>0</v>
      </c>
      <c r="AA59" s="100">
        <f t="shared" si="12"/>
        <v>0</v>
      </c>
      <c r="AB59" s="100">
        <f t="shared" si="4"/>
        <v>0</v>
      </c>
      <c r="AC59" s="100">
        <f t="shared" si="13"/>
        <v>0</v>
      </c>
      <c r="AD59" s="100">
        <v>0</v>
      </c>
      <c r="AE59" s="100">
        <v>0</v>
      </c>
      <c r="AF59" s="100">
        <f t="shared" si="6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96">
        <v>30.45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6"/>
        <v>91.525423728813564</v>
      </c>
      <c r="O60" s="100">
        <v>15158.790000000003</v>
      </c>
      <c r="P60" s="100">
        <v>15158.790000000003</v>
      </c>
      <c r="Q60" s="100">
        <f t="shared" si="20"/>
        <v>100</v>
      </c>
      <c r="R60" s="100">
        <f t="shared" si="15"/>
        <v>15158.790000000003</v>
      </c>
      <c r="S60" s="100">
        <f t="shared" si="21"/>
        <v>100</v>
      </c>
      <c r="T60" s="100">
        <v>0</v>
      </c>
      <c r="U60" s="100">
        <f t="shared" si="22"/>
        <v>0</v>
      </c>
      <c r="V60" s="99">
        <v>0</v>
      </c>
      <c r="W60" s="99">
        <v>0</v>
      </c>
      <c r="X60" s="99">
        <v>0</v>
      </c>
      <c r="Y60" s="100">
        <f t="shared" si="2"/>
        <v>0</v>
      </c>
      <c r="Z60" s="81">
        <v>0</v>
      </c>
      <c r="AA60" s="100">
        <f t="shared" si="12"/>
        <v>0</v>
      </c>
      <c r="AB60" s="100">
        <f t="shared" si="4"/>
        <v>0</v>
      </c>
      <c r="AC60" s="100">
        <f t="shared" si="13"/>
        <v>0</v>
      </c>
      <c r="AD60" s="100">
        <v>0</v>
      </c>
      <c r="AE60" s="100">
        <v>0</v>
      </c>
      <c r="AF60" s="100">
        <f t="shared" si="6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96">
        <v>30.45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6"/>
        <v>67.901234567901241</v>
      </c>
      <c r="O61" s="100">
        <v>71249.460000000036</v>
      </c>
      <c r="P61" s="100">
        <v>71249.460000000036</v>
      </c>
      <c r="Q61" s="100">
        <f t="shared" si="20"/>
        <v>100</v>
      </c>
      <c r="R61" s="100">
        <f t="shared" si="15"/>
        <v>71249.460000000036</v>
      </c>
      <c r="S61" s="100">
        <f t="shared" si="21"/>
        <v>100</v>
      </c>
      <c r="T61" s="100">
        <v>0</v>
      </c>
      <c r="U61" s="100">
        <f t="shared" si="22"/>
        <v>0</v>
      </c>
      <c r="V61" s="99">
        <v>27</v>
      </c>
      <c r="W61" s="99">
        <v>35</v>
      </c>
      <c r="X61" s="99">
        <v>18</v>
      </c>
      <c r="Y61" s="100">
        <f t="shared" si="2"/>
        <v>16.666666666666664</v>
      </c>
      <c r="Z61" s="81">
        <f>121.8+16750.75</f>
        <v>16872.55</v>
      </c>
      <c r="AA61" s="100">
        <f t="shared" si="12"/>
        <v>16872.55</v>
      </c>
      <c r="AB61" s="100">
        <f t="shared" si="4"/>
        <v>100</v>
      </c>
      <c r="AC61" s="100">
        <f t="shared" si="13"/>
        <v>16750.75</v>
      </c>
      <c r="AD61" s="100">
        <v>0</v>
      </c>
      <c r="AE61" s="100">
        <v>121.8</v>
      </c>
      <c r="AF61" s="100">
        <f t="shared" si="6"/>
        <v>0.72188258443448083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96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5"/>
        <v>0</v>
      </c>
      <c r="S62" s="100">
        <v>0</v>
      </c>
      <c r="T62" s="100">
        <v>0</v>
      </c>
      <c r="U62" s="100">
        <v>0</v>
      </c>
      <c r="V62" s="99">
        <v>0</v>
      </c>
      <c r="W62" s="99">
        <v>0</v>
      </c>
      <c r="X62" s="99">
        <v>0</v>
      </c>
      <c r="Y62" s="100">
        <f t="shared" si="2"/>
        <v>0</v>
      </c>
      <c r="Z62" s="81">
        <v>0</v>
      </c>
      <c r="AA62" s="100">
        <f t="shared" si="12"/>
        <v>0</v>
      </c>
      <c r="AB62" s="100">
        <f t="shared" si="4"/>
        <v>0</v>
      </c>
      <c r="AC62" s="100">
        <f t="shared" si="13"/>
        <v>0</v>
      </c>
      <c r="AD62" s="100">
        <v>0</v>
      </c>
      <c r="AE62" s="100">
        <v>0</v>
      </c>
      <c r="AF62" s="100">
        <f t="shared" si="6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96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23">K63/H63*100</f>
        <v>0</v>
      </c>
      <c r="O63" s="100">
        <v>0</v>
      </c>
      <c r="P63" s="100">
        <v>0</v>
      </c>
      <c r="Q63" s="100">
        <v>0</v>
      </c>
      <c r="R63" s="100">
        <f t="shared" si="15"/>
        <v>0</v>
      </c>
      <c r="S63" s="100">
        <v>0</v>
      </c>
      <c r="T63" s="100">
        <v>0</v>
      </c>
      <c r="U63" s="100">
        <v>0</v>
      </c>
      <c r="V63" s="99">
        <v>1</v>
      </c>
      <c r="W63" s="99">
        <v>1</v>
      </c>
      <c r="X63" s="99">
        <v>0</v>
      </c>
      <c r="Y63" s="100">
        <f t="shared" si="2"/>
        <v>3.5714285714285712</v>
      </c>
      <c r="Z63" s="81">
        <v>4106.82</v>
      </c>
      <c r="AA63" s="100">
        <f t="shared" si="12"/>
        <v>4106.82</v>
      </c>
      <c r="AB63" s="100">
        <f t="shared" si="4"/>
        <v>100</v>
      </c>
      <c r="AC63" s="100">
        <f t="shared" si="13"/>
        <v>0</v>
      </c>
      <c r="AD63" s="100">
        <v>0</v>
      </c>
      <c r="AE63" s="100">
        <v>4106.82</v>
      </c>
      <c r="AF63" s="100">
        <f t="shared" si="6"/>
        <v>100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96">
        <v>30.45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23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5"/>
        <v>8254.4500000000007</v>
      </c>
      <c r="S64" s="100">
        <f>R64/P64*100</f>
        <v>100</v>
      </c>
      <c r="T64" s="100">
        <v>0</v>
      </c>
      <c r="U64" s="100">
        <f>T64/P64*100</f>
        <v>0</v>
      </c>
      <c r="V64" s="99">
        <v>0</v>
      </c>
      <c r="W64" s="99">
        <v>0</v>
      </c>
      <c r="X64" s="99">
        <v>0</v>
      </c>
      <c r="Y64" s="100">
        <f t="shared" si="2"/>
        <v>0</v>
      </c>
      <c r="Z64" s="81">
        <v>0</v>
      </c>
      <c r="AA64" s="100">
        <f t="shared" si="12"/>
        <v>0</v>
      </c>
      <c r="AB64" s="100">
        <f t="shared" si="4"/>
        <v>0</v>
      </c>
      <c r="AC64" s="100">
        <f t="shared" si="13"/>
        <v>0</v>
      </c>
      <c r="AD64" s="100">
        <v>0</v>
      </c>
      <c r="AE64" s="100">
        <v>0</v>
      </c>
      <c r="AF64" s="100">
        <f t="shared" si="6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96">
        <v>30.45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23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5"/>
        <v>16142.51</v>
      </c>
      <c r="S65" s="100">
        <f>R65/P65*100</f>
        <v>100</v>
      </c>
      <c r="T65" s="100">
        <v>0</v>
      </c>
      <c r="U65" s="100">
        <f>T65/P65*100</f>
        <v>0</v>
      </c>
      <c r="V65" s="99">
        <v>8</v>
      </c>
      <c r="W65" s="99">
        <v>8</v>
      </c>
      <c r="X65" s="99">
        <v>2</v>
      </c>
      <c r="Y65" s="100">
        <f t="shared" si="2"/>
        <v>22.857142857142858</v>
      </c>
      <c r="Z65" s="81">
        <v>4168.72</v>
      </c>
      <c r="AA65" s="100">
        <f t="shared" si="12"/>
        <v>4168.72</v>
      </c>
      <c r="AB65" s="100">
        <f t="shared" si="4"/>
        <v>100</v>
      </c>
      <c r="AC65" s="100">
        <f t="shared" si="13"/>
        <v>0</v>
      </c>
      <c r="AD65" s="100">
        <v>0</v>
      </c>
      <c r="AE65" s="100">
        <v>4168.72</v>
      </c>
      <c r="AF65" s="100">
        <f t="shared" si="6"/>
        <v>100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96">
        <v>30.45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23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5"/>
        <v>94844.19</v>
      </c>
      <c r="S66" s="100">
        <f>R66/P66*100</f>
        <v>100</v>
      </c>
      <c r="T66" s="100">
        <v>0</v>
      </c>
      <c r="U66" s="100">
        <f>T66/P66*100</f>
        <v>0</v>
      </c>
      <c r="V66" s="99">
        <v>15</v>
      </c>
      <c r="W66" s="99">
        <v>16</v>
      </c>
      <c r="X66" s="99">
        <v>5</v>
      </c>
      <c r="Y66" s="100">
        <f t="shared" si="2"/>
        <v>17.045454545454543</v>
      </c>
      <c r="Z66" s="81">
        <v>15440.39</v>
      </c>
      <c r="AA66" s="100">
        <f t="shared" si="12"/>
        <v>15440.39</v>
      </c>
      <c r="AB66" s="100">
        <f t="shared" si="4"/>
        <v>100</v>
      </c>
      <c r="AC66" s="100">
        <f t="shared" si="13"/>
        <v>15440.39</v>
      </c>
      <c r="AD66" s="100">
        <v>0</v>
      </c>
      <c r="AE66" s="100">
        <v>0</v>
      </c>
      <c r="AF66" s="100">
        <f t="shared" si="6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96">
        <v>30.45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23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5"/>
        <v>1370.25</v>
      </c>
      <c r="S67" s="100">
        <f>R67/P67*100</f>
        <v>100</v>
      </c>
      <c r="T67" s="100">
        <v>0</v>
      </c>
      <c r="U67" s="100">
        <f>T67/P67*100</f>
        <v>0</v>
      </c>
      <c r="V67" s="99">
        <v>0</v>
      </c>
      <c r="W67" s="99">
        <v>0</v>
      </c>
      <c r="X67" s="99">
        <v>0</v>
      </c>
      <c r="Y67" s="100">
        <f t="shared" si="2"/>
        <v>0</v>
      </c>
      <c r="Z67" s="81">
        <v>0</v>
      </c>
      <c r="AA67" s="100">
        <f t="shared" si="12"/>
        <v>0</v>
      </c>
      <c r="AB67" s="100">
        <f t="shared" si="4"/>
        <v>0</v>
      </c>
      <c r="AC67" s="100">
        <f t="shared" si="13"/>
        <v>0</v>
      </c>
      <c r="AD67" s="100">
        <v>0</v>
      </c>
      <c r="AE67" s="100">
        <v>0</v>
      </c>
      <c r="AF67" s="100">
        <f t="shared" si="6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96">
        <v>30.45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23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5"/>
        <v>62158.37</v>
      </c>
      <c r="S68" s="100">
        <f>R68/P68*100</f>
        <v>100</v>
      </c>
      <c r="T68" s="100">
        <v>0</v>
      </c>
      <c r="U68" s="100">
        <f>T68/P68*100</f>
        <v>0</v>
      </c>
      <c r="V68" s="99">
        <v>12</v>
      </c>
      <c r="W68" s="99">
        <v>12</v>
      </c>
      <c r="X68" s="99">
        <v>2</v>
      </c>
      <c r="Y68" s="100">
        <f t="shared" si="2"/>
        <v>25.531914893617021</v>
      </c>
      <c r="Z68" s="81">
        <f>10846.31+13220.77</f>
        <v>24067.08</v>
      </c>
      <c r="AA68" s="100">
        <f t="shared" si="12"/>
        <v>24067.08</v>
      </c>
      <c r="AB68" s="100">
        <f t="shared" si="4"/>
        <v>100</v>
      </c>
      <c r="AC68" s="100">
        <f t="shared" si="13"/>
        <v>24067.08</v>
      </c>
      <c r="AD68" s="100">
        <v>100</v>
      </c>
      <c r="AE68" s="100">
        <v>0</v>
      </c>
      <c r="AF68" s="100">
        <f t="shared" si="6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96">
        <v>30.45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23"/>
        <v>0</v>
      </c>
      <c r="O69" s="100">
        <v>0</v>
      </c>
      <c r="P69" s="100">
        <v>0</v>
      </c>
      <c r="Q69" s="100">
        <v>0</v>
      </c>
      <c r="R69" s="100">
        <f t="shared" si="15"/>
        <v>0</v>
      </c>
      <c r="S69" s="100">
        <v>0</v>
      </c>
      <c r="T69" s="100">
        <v>0</v>
      </c>
      <c r="U69" s="100">
        <v>0</v>
      </c>
      <c r="V69" s="99">
        <v>0</v>
      </c>
      <c r="W69" s="99">
        <v>0</v>
      </c>
      <c r="X69" s="99">
        <v>0</v>
      </c>
      <c r="Y69" s="100">
        <f t="shared" si="2"/>
        <v>0</v>
      </c>
      <c r="Z69" s="81">
        <v>0</v>
      </c>
      <c r="AA69" s="100">
        <f t="shared" si="12"/>
        <v>0</v>
      </c>
      <c r="AB69" s="100">
        <f t="shared" si="4"/>
        <v>0</v>
      </c>
      <c r="AC69" s="100">
        <f t="shared" si="13"/>
        <v>0</v>
      </c>
      <c r="AD69" s="100">
        <v>0</v>
      </c>
      <c r="AE69" s="100">
        <v>0</v>
      </c>
      <c r="AF69" s="100">
        <f t="shared" si="6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96">
        <v>30.45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23"/>
        <v>79.411764705882348</v>
      </c>
      <c r="O70" s="100">
        <v>27386.58</v>
      </c>
      <c r="P70" s="100">
        <v>27386.58</v>
      </c>
      <c r="Q70" s="100">
        <f t="shared" ref="Q70:Q75" si="24">P70/O70*100</f>
        <v>100</v>
      </c>
      <c r="R70" s="100">
        <f t="shared" si="15"/>
        <v>27386.58</v>
      </c>
      <c r="S70" s="100">
        <f t="shared" ref="S70:S75" si="25">R70/P70*100</f>
        <v>100</v>
      </c>
      <c r="T70" s="100">
        <v>0</v>
      </c>
      <c r="U70" s="100">
        <f t="shared" ref="U70:U75" si="26">T70/P70*100</f>
        <v>0</v>
      </c>
      <c r="V70" s="99">
        <v>9</v>
      </c>
      <c r="W70" s="99">
        <v>12</v>
      </c>
      <c r="X70" s="99">
        <v>2</v>
      </c>
      <c r="Y70" s="100">
        <f t="shared" si="2"/>
        <v>26.47058823529412</v>
      </c>
      <c r="Z70" s="81">
        <v>9351.8799999999992</v>
      </c>
      <c r="AA70" s="100">
        <f t="shared" si="12"/>
        <v>9351.8799999999992</v>
      </c>
      <c r="AB70" s="100">
        <f t="shared" si="4"/>
        <v>100</v>
      </c>
      <c r="AC70" s="100">
        <f t="shared" si="13"/>
        <v>9351.8799999999992</v>
      </c>
      <c r="AD70" s="100">
        <v>100</v>
      </c>
      <c r="AE70" s="100">
        <v>0</v>
      </c>
      <c r="AF70" s="100">
        <f t="shared" si="6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96">
        <v>30.45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23"/>
        <v>61.904761904761905</v>
      </c>
      <c r="O71" s="100">
        <v>7195.07</v>
      </c>
      <c r="P71" s="100">
        <v>7195.07</v>
      </c>
      <c r="Q71" s="100">
        <f t="shared" si="24"/>
        <v>100</v>
      </c>
      <c r="R71" s="100">
        <f t="shared" si="15"/>
        <v>7195.07</v>
      </c>
      <c r="S71" s="100">
        <f t="shared" si="25"/>
        <v>100</v>
      </c>
      <c r="T71" s="100">
        <v>0</v>
      </c>
      <c r="U71" s="100">
        <f t="shared" si="26"/>
        <v>0</v>
      </c>
      <c r="V71" s="99">
        <v>6</v>
      </c>
      <c r="W71" s="99">
        <v>5</v>
      </c>
      <c r="X71" s="99">
        <v>1</v>
      </c>
      <c r="Y71" s="100">
        <f t="shared" ref="Y71:Y102" si="27">IF(H71=0,0,V71/H71)*100</f>
        <v>28.571428571428569</v>
      </c>
      <c r="Z71" s="81">
        <v>4088.2799999999997</v>
      </c>
      <c r="AA71" s="100">
        <f t="shared" si="12"/>
        <v>4088.2799999999997</v>
      </c>
      <c r="AB71" s="100">
        <f t="shared" ref="AB71:AB102" si="28">IF((Z71+T71)=0,0,AA71/(Z71+T71)*100)</f>
        <v>100</v>
      </c>
      <c r="AC71" s="100">
        <f t="shared" si="13"/>
        <v>4088.2799999999997</v>
      </c>
      <c r="AD71" s="100">
        <v>100</v>
      </c>
      <c r="AE71" s="100">
        <v>0</v>
      </c>
      <c r="AF71" s="100">
        <f t="shared" ref="AF71:AF103" si="29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96">
        <v>30.45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23"/>
        <v>77.89473684210526</v>
      </c>
      <c r="O72" s="100">
        <v>52440.76</v>
      </c>
      <c r="P72" s="100">
        <v>52440.76</v>
      </c>
      <c r="Q72" s="100">
        <f t="shared" si="24"/>
        <v>100</v>
      </c>
      <c r="R72" s="100">
        <f t="shared" si="15"/>
        <v>52440.76</v>
      </c>
      <c r="S72" s="100">
        <f t="shared" si="25"/>
        <v>100</v>
      </c>
      <c r="T72" s="100">
        <v>0</v>
      </c>
      <c r="U72" s="100">
        <f t="shared" si="26"/>
        <v>0</v>
      </c>
      <c r="V72" s="99">
        <v>20</v>
      </c>
      <c r="W72" s="99">
        <v>30</v>
      </c>
      <c r="X72" s="99">
        <v>3</v>
      </c>
      <c r="Y72" s="100">
        <f t="shared" si="27"/>
        <v>21.052631578947366</v>
      </c>
      <c r="Z72" s="81">
        <v>42648.59</v>
      </c>
      <c r="AA72" s="100">
        <f t="shared" si="12"/>
        <v>42648.59</v>
      </c>
      <c r="AB72" s="100">
        <f t="shared" si="28"/>
        <v>100</v>
      </c>
      <c r="AC72" s="100">
        <f t="shared" si="13"/>
        <v>42648.59</v>
      </c>
      <c r="AD72" s="100">
        <v>0</v>
      </c>
      <c r="AE72" s="100">
        <v>0</v>
      </c>
      <c r="AF72" s="100">
        <f t="shared" si="29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96">
        <v>30.45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23"/>
        <v>78.94736842105263</v>
      </c>
      <c r="O73" s="100">
        <v>26374.26</v>
      </c>
      <c r="P73" s="100">
        <v>26374.26</v>
      </c>
      <c r="Q73" s="100">
        <f t="shared" si="24"/>
        <v>100</v>
      </c>
      <c r="R73" s="100">
        <f t="shared" si="15"/>
        <v>26374.26</v>
      </c>
      <c r="S73" s="100">
        <f t="shared" si="25"/>
        <v>100</v>
      </c>
      <c r="T73" s="100">
        <v>0</v>
      </c>
      <c r="U73" s="100">
        <f t="shared" si="26"/>
        <v>0</v>
      </c>
      <c r="V73" s="99">
        <v>7</v>
      </c>
      <c r="W73" s="99">
        <v>8</v>
      </c>
      <c r="X73" s="99">
        <v>1</v>
      </c>
      <c r="Y73" s="100">
        <f t="shared" si="27"/>
        <v>18.421052631578945</v>
      </c>
      <c r="Z73" s="81">
        <f>3463.93+553.41</f>
        <v>4017.3399999999997</v>
      </c>
      <c r="AA73" s="100">
        <f t="shared" si="12"/>
        <v>4017.3399999999997</v>
      </c>
      <c r="AB73" s="100">
        <f t="shared" si="28"/>
        <v>100</v>
      </c>
      <c r="AC73" s="100">
        <f t="shared" si="13"/>
        <v>553.40999999999985</v>
      </c>
      <c r="AD73" s="100">
        <v>0</v>
      </c>
      <c r="AE73" s="100">
        <v>3463.93</v>
      </c>
      <c r="AF73" s="100">
        <f t="shared" si="29"/>
        <v>86.224466935833163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96">
        <v>30.45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23"/>
        <v>96.875</v>
      </c>
      <c r="O74" s="100">
        <v>28592.3</v>
      </c>
      <c r="P74" s="100">
        <v>28592.3</v>
      </c>
      <c r="Q74" s="100">
        <f t="shared" si="24"/>
        <v>100</v>
      </c>
      <c r="R74" s="100">
        <f t="shared" si="15"/>
        <v>28592.3</v>
      </c>
      <c r="S74" s="100">
        <f t="shared" si="25"/>
        <v>100</v>
      </c>
      <c r="T74" s="100">
        <v>0</v>
      </c>
      <c r="U74" s="100">
        <f t="shared" si="26"/>
        <v>0</v>
      </c>
      <c r="V74" s="99">
        <v>5</v>
      </c>
      <c r="W74" s="99">
        <v>5</v>
      </c>
      <c r="X74" s="99">
        <v>1</v>
      </c>
      <c r="Y74" s="100">
        <f t="shared" si="27"/>
        <v>15.625</v>
      </c>
      <c r="Z74" s="81">
        <v>7615.63</v>
      </c>
      <c r="AA74" s="100">
        <f t="shared" si="12"/>
        <v>7615.63</v>
      </c>
      <c r="AB74" s="100">
        <f t="shared" si="28"/>
        <v>100</v>
      </c>
      <c r="AC74" s="100">
        <f t="shared" si="13"/>
        <v>0</v>
      </c>
      <c r="AD74" s="100">
        <v>0</v>
      </c>
      <c r="AE74" s="100">
        <v>7615.63</v>
      </c>
      <c r="AF74" s="100">
        <f t="shared" si="29"/>
        <v>100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96">
        <v>30.45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23"/>
        <v>66.666666666666657</v>
      </c>
      <c r="O75" s="100">
        <v>1981.3</v>
      </c>
      <c r="P75" s="100">
        <v>1981.3</v>
      </c>
      <c r="Q75" s="100">
        <f t="shared" si="24"/>
        <v>100</v>
      </c>
      <c r="R75" s="100">
        <f t="shared" si="15"/>
        <v>1981.3</v>
      </c>
      <c r="S75" s="100">
        <f t="shared" si="25"/>
        <v>100</v>
      </c>
      <c r="T75" s="100">
        <v>0</v>
      </c>
      <c r="U75" s="100">
        <f t="shared" si="26"/>
        <v>0</v>
      </c>
      <c r="V75" s="99">
        <v>0</v>
      </c>
      <c r="W75" s="99">
        <v>0</v>
      </c>
      <c r="X75" s="99">
        <v>0</v>
      </c>
      <c r="Y75" s="100">
        <f t="shared" si="27"/>
        <v>0</v>
      </c>
      <c r="Z75" s="81">
        <v>0</v>
      </c>
      <c r="AA75" s="100">
        <f t="shared" si="12"/>
        <v>0</v>
      </c>
      <c r="AB75" s="100">
        <f t="shared" si="28"/>
        <v>0</v>
      </c>
      <c r="AC75" s="100">
        <f t="shared" si="13"/>
        <v>0</v>
      </c>
      <c r="AD75" s="100">
        <v>0</v>
      </c>
      <c r="AE75" s="100">
        <v>0</v>
      </c>
      <c r="AF75" s="100">
        <f t="shared" si="29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96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23"/>
        <v>0</v>
      </c>
      <c r="O76" s="100">
        <v>0</v>
      </c>
      <c r="P76" s="100">
        <v>0</v>
      </c>
      <c r="Q76" s="100">
        <v>0</v>
      </c>
      <c r="R76" s="100">
        <f t="shared" si="15"/>
        <v>0</v>
      </c>
      <c r="S76" s="100">
        <v>0</v>
      </c>
      <c r="T76" s="100">
        <v>0</v>
      </c>
      <c r="U76" s="100">
        <v>0</v>
      </c>
      <c r="V76" s="99">
        <v>2</v>
      </c>
      <c r="W76" s="99">
        <v>3</v>
      </c>
      <c r="X76" s="99">
        <v>1</v>
      </c>
      <c r="Y76" s="100">
        <f t="shared" si="27"/>
        <v>66.666666666666657</v>
      </c>
      <c r="Z76" s="81">
        <f>825.08+91.35</f>
        <v>916.43000000000006</v>
      </c>
      <c r="AA76" s="100">
        <f t="shared" ref="AA76:AA102" si="30">T76+Z76</f>
        <v>916.43000000000006</v>
      </c>
      <c r="AB76" s="100">
        <f t="shared" si="28"/>
        <v>100</v>
      </c>
      <c r="AC76" s="100">
        <f t="shared" ref="AC76:AC102" si="31">AA76-AE76</f>
        <v>91.350000000000023</v>
      </c>
      <c r="AD76" s="100">
        <v>0</v>
      </c>
      <c r="AE76" s="100">
        <v>825.08</v>
      </c>
      <c r="AF76" s="100">
        <f t="shared" si="29"/>
        <v>90.031971890924567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96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23"/>
        <v>0</v>
      </c>
      <c r="O77" s="100">
        <v>0</v>
      </c>
      <c r="P77" s="100">
        <v>0</v>
      </c>
      <c r="Q77" s="100">
        <v>0</v>
      </c>
      <c r="R77" s="100">
        <f t="shared" si="15"/>
        <v>0</v>
      </c>
      <c r="S77" s="100">
        <v>0</v>
      </c>
      <c r="T77" s="100">
        <v>0</v>
      </c>
      <c r="U77" s="100">
        <v>0</v>
      </c>
      <c r="V77" s="99">
        <v>0</v>
      </c>
      <c r="W77" s="99">
        <v>0</v>
      </c>
      <c r="X77" s="99">
        <v>0</v>
      </c>
      <c r="Y77" s="100">
        <f t="shared" si="27"/>
        <v>0</v>
      </c>
      <c r="Z77" s="81">
        <v>0</v>
      </c>
      <c r="AA77" s="100">
        <f t="shared" si="30"/>
        <v>0</v>
      </c>
      <c r="AB77" s="100">
        <f t="shared" si="28"/>
        <v>0</v>
      </c>
      <c r="AC77" s="100">
        <f t="shared" si="31"/>
        <v>0</v>
      </c>
      <c r="AD77" s="100">
        <v>0</v>
      </c>
      <c r="AE77" s="100">
        <v>0</v>
      </c>
      <c r="AF77" s="100">
        <f t="shared" si="29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96">
        <v>30.45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23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5"/>
        <v>3715.8299999999995</v>
      </c>
      <c r="S78" s="100">
        <f>R78/P78*100</f>
        <v>100</v>
      </c>
      <c r="T78" s="100">
        <v>0</v>
      </c>
      <c r="U78" s="100">
        <f>T78/P78*100</f>
        <v>0</v>
      </c>
      <c r="V78" s="99">
        <v>0</v>
      </c>
      <c r="W78" s="99">
        <v>0</v>
      </c>
      <c r="X78" s="99">
        <v>0</v>
      </c>
      <c r="Y78" s="100">
        <f t="shared" si="27"/>
        <v>0</v>
      </c>
      <c r="Z78" s="81">
        <v>0</v>
      </c>
      <c r="AA78" s="100">
        <f t="shared" si="30"/>
        <v>0</v>
      </c>
      <c r="AB78" s="100">
        <f t="shared" si="28"/>
        <v>0</v>
      </c>
      <c r="AC78" s="100">
        <f t="shared" si="31"/>
        <v>0</v>
      </c>
      <c r="AD78" s="100">
        <v>0</v>
      </c>
      <c r="AE78" s="100">
        <v>0</v>
      </c>
      <c r="AF78" s="100">
        <f t="shared" si="29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96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5"/>
        <v>0</v>
      </c>
      <c r="S79" s="100">
        <v>0</v>
      </c>
      <c r="T79" s="100">
        <v>0</v>
      </c>
      <c r="U79" s="100">
        <v>0</v>
      </c>
      <c r="V79" s="99">
        <v>0</v>
      </c>
      <c r="W79" s="99">
        <v>0</v>
      </c>
      <c r="X79" s="99">
        <v>0</v>
      </c>
      <c r="Y79" s="100">
        <f t="shared" si="27"/>
        <v>0</v>
      </c>
      <c r="Z79" s="81">
        <v>0</v>
      </c>
      <c r="AA79" s="100">
        <f t="shared" si="30"/>
        <v>0</v>
      </c>
      <c r="AB79" s="100">
        <f t="shared" si="28"/>
        <v>0</v>
      </c>
      <c r="AC79" s="100">
        <f t="shared" si="31"/>
        <v>0</v>
      </c>
      <c r="AD79" s="100">
        <v>0</v>
      </c>
      <c r="AE79" s="100">
        <v>0</v>
      </c>
      <c r="AF79" s="100">
        <f t="shared" si="29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96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32">K80/H80*100</f>
        <v>0</v>
      </c>
      <c r="O80" s="100">
        <v>0</v>
      </c>
      <c r="P80" s="100">
        <v>0</v>
      </c>
      <c r="Q80" s="100">
        <v>0</v>
      </c>
      <c r="R80" s="100">
        <f t="shared" si="15"/>
        <v>0</v>
      </c>
      <c r="S80" s="100">
        <v>0</v>
      </c>
      <c r="T80" s="100">
        <v>0</v>
      </c>
      <c r="U80" s="100">
        <v>0</v>
      </c>
      <c r="V80" s="99">
        <v>0</v>
      </c>
      <c r="W80" s="99">
        <v>0</v>
      </c>
      <c r="X80" s="99">
        <v>0</v>
      </c>
      <c r="Y80" s="100">
        <f t="shared" si="27"/>
        <v>0</v>
      </c>
      <c r="Z80" s="81">
        <v>0</v>
      </c>
      <c r="AA80" s="100">
        <f t="shared" si="30"/>
        <v>0</v>
      </c>
      <c r="AB80" s="100">
        <f t="shared" si="28"/>
        <v>0</v>
      </c>
      <c r="AC80" s="100">
        <f t="shared" si="31"/>
        <v>0</v>
      </c>
      <c r="AD80" s="100">
        <v>0</v>
      </c>
      <c r="AE80" s="100">
        <v>0</v>
      </c>
      <c r="AF80" s="100">
        <f t="shared" si="29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96">
        <v>30.45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32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5"/>
        <v>2194.65</v>
      </c>
      <c r="S81" s="100">
        <f>R81/P81*100</f>
        <v>100</v>
      </c>
      <c r="T81" s="100">
        <v>0</v>
      </c>
      <c r="U81" s="100">
        <f>T81/P81*100</f>
        <v>0</v>
      </c>
      <c r="V81" s="99">
        <v>8</v>
      </c>
      <c r="W81" s="99">
        <v>10</v>
      </c>
      <c r="X81" s="99">
        <v>3</v>
      </c>
      <c r="Y81" s="100">
        <f t="shared" si="27"/>
        <v>57.142857142857139</v>
      </c>
      <c r="Z81" s="81">
        <f>825.96+6523.34</f>
        <v>7349.3</v>
      </c>
      <c r="AA81" s="100">
        <f t="shared" si="30"/>
        <v>7349.3</v>
      </c>
      <c r="AB81" s="100">
        <f t="shared" si="28"/>
        <v>100</v>
      </c>
      <c r="AC81" s="100">
        <f t="shared" si="31"/>
        <v>6523.34</v>
      </c>
      <c r="AD81" s="100">
        <v>0</v>
      </c>
      <c r="AE81" s="100">
        <v>825.96</v>
      </c>
      <c r="AF81" s="100">
        <f t="shared" si="29"/>
        <v>11.238621365300098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96">
        <v>30.45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32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5"/>
        <v>2991.8400000000006</v>
      </c>
      <c r="S82" s="100">
        <f>R82/P82*100</f>
        <v>100</v>
      </c>
      <c r="T82" s="100">
        <v>0</v>
      </c>
      <c r="U82" s="100">
        <f>T82/P82*100</f>
        <v>0</v>
      </c>
      <c r="V82" s="99">
        <v>0</v>
      </c>
      <c r="W82" s="99">
        <v>0</v>
      </c>
      <c r="X82" s="99">
        <v>0</v>
      </c>
      <c r="Y82" s="100">
        <f t="shared" si="27"/>
        <v>0</v>
      </c>
      <c r="Z82" s="81">
        <v>0</v>
      </c>
      <c r="AA82" s="100">
        <f t="shared" si="30"/>
        <v>0</v>
      </c>
      <c r="AB82" s="100">
        <f t="shared" si="28"/>
        <v>0</v>
      </c>
      <c r="AC82" s="100">
        <f t="shared" si="31"/>
        <v>0</v>
      </c>
      <c r="AD82" s="100">
        <v>0</v>
      </c>
      <c r="AE82" s="100">
        <v>0</v>
      </c>
      <c r="AF82" s="100">
        <f t="shared" si="29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96">
        <v>30.45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32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5"/>
        <v>2291.38</v>
      </c>
      <c r="S83" s="100">
        <f>R83/P83*100</f>
        <v>100</v>
      </c>
      <c r="T83" s="100">
        <v>0</v>
      </c>
      <c r="U83" s="100">
        <f>T83/P83*100</f>
        <v>0</v>
      </c>
      <c r="V83" s="99">
        <v>3</v>
      </c>
      <c r="W83" s="99">
        <v>3</v>
      </c>
      <c r="X83" s="99">
        <v>2</v>
      </c>
      <c r="Y83" s="100">
        <f t="shared" si="27"/>
        <v>25</v>
      </c>
      <c r="Z83" s="81">
        <v>1432.92</v>
      </c>
      <c r="AA83" s="100">
        <f t="shared" si="30"/>
        <v>1432.92</v>
      </c>
      <c r="AB83" s="100">
        <f t="shared" si="28"/>
        <v>100</v>
      </c>
      <c r="AC83" s="100">
        <f t="shared" si="31"/>
        <v>1432.92</v>
      </c>
      <c r="AD83" s="100">
        <v>0</v>
      </c>
      <c r="AE83" s="100">
        <v>0</v>
      </c>
      <c r="AF83" s="100">
        <f t="shared" si="29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96">
        <v>30.45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32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5"/>
        <v>48671.73</v>
      </c>
      <c r="S84" s="100">
        <f>R84/P84*100</f>
        <v>100</v>
      </c>
      <c r="T84" s="100">
        <v>0</v>
      </c>
      <c r="U84" s="100">
        <f>T84/P84*100</f>
        <v>0</v>
      </c>
      <c r="V84" s="99">
        <v>11</v>
      </c>
      <c r="W84" s="99">
        <v>12</v>
      </c>
      <c r="X84" s="99">
        <v>1</v>
      </c>
      <c r="Y84" s="100">
        <f t="shared" si="27"/>
        <v>16.417910447761194</v>
      </c>
      <c r="Z84" s="81">
        <f>1528.22+23020.34</f>
        <v>24548.560000000001</v>
      </c>
      <c r="AA84" s="100">
        <f t="shared" si="30"/>
        <v>24548.560000000001</v>
      </c>
      <c r="AB84" s="100">
        <f t="shared" si="28"/>
        <v>100</v>
      </c>
      <c r="AC84" s="100">
        <f t="shared" si="31"/>
        <v>24548.560000000001</v>
      </c>
      <c r="AD84" s="100">
        <v>100</v>
      </c>
      <c r="AE84" s="100">
        <v>0</v>
      </c>
      <c r="AF84" s="100">
        <f t="shared" si="29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96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32"/>
        <v>0</v>
      </c>
      <c r="O85" s="100">
        <v>0</v>
      </c>
      <c r="P85" s="100">
        <v>0</v>
      </c>
      <c r="Q85" s="100">
        <v>0</v>
      </c>
      <c r="R85" s="100">
        <f t="shared" si="15"/>
        <v>0</v>
      </c>
      <c r="S85" s="100">
        <v>0</v>
      </c>
      <c r="T85" s="100">
        <v>0</v>
      </c>
      <c r="U85" s="100">
        <v>0</v>
      </c>
      <c r="V85" s="99">
        <v>0</v>
      </c>
      <c r="W85" s="99">
        <v>0</v>
      </c>
      <c r="X85" s="99">
        <v>0</v>
      </c>
      <c r="Y85" s="100">
        <f t="shared" si="27"/>
        <v>0</v>
      </c>
      <c r="Z85" s="81">
        <v>0</v>
      </c>
      <c r="AA85" s="100">
        <f t="shared" si="30"/>
        <v>0</v>
      </c>
      <c r="AB85" s="100">
        <f t="shared" si="28"/>
        <v>0</v>
      </c>
      <c r="AC85" s="100">
        <f t="shared" si="31"/>
        <v>0</v>
      </c>
      <c r="AD85" s="100">
        <v>0</v>
      </c>
      <c r="AE85" s="100">
        <v>0</v>
      </c>
      <c r="AF85" s="100">
        <f t="shared" si="29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96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32"/>
        <v>0</v>
      </c>
      <c r="O86" s="100">
        <v>0</v>
      </c>
      <c r="P86" s="100">
        <v>0</v>
      </c>
      <c r="Q86" s="100">
        <v>0</v>
      </c>
      <c r="R86" s="100">
        <f t="shared" ref="R86:R102" si="33">P86</f>
        <v>0</v>
      </c>
      <c r="S86" s="100">
        <v>0</v>
      </c>
      <c r="T86" s="100">
        <v>0</v>
      </c>
      <c r="U86" s="100">
        <v>0</v>
      </c>
      <c r="V86" s="99">
        <v>0</v>
      </c>
      <c r="W86" s="99">
        <v>0</v>
      </c>
      <c r="X86" s="99">
        <v>0</v>
      </c>
      <c r="Y86" s="100">
        <f t="shared" si="27"/>
        <v>0</v>
      </c>
      <c r="Z86" s="81">
        <v>0</v>
      </c>
      <c r="AA86" s="100">
        <f t="shared" si="30"/>
        <v>0</v>
      </c>
      <c r="AB86" s="100">
        <f t="shared" si="28"/>
        <v>0</v>
      </c>
      <c r="AC86" s="100">
        <f t="shared" si="31"/>
        <v>0</v>
      </c>
      <c r="AD86" s="100">
        <v>0</v>
      </c>
      <c r="AE86" s="100">
        <v>0</v>
      </c>
      <c r="AF86" s="100">
        <f t="shared" si="29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96">
        <v>30.45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32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33"/>
        <v>27394.17</v>
      </c>
      <c r="S87" s="100">
        <f>R87/P87*100</f>
        <v>100</v>
      </c>
      <c r="T87" s="100">
        <v>0</v>
      </c>
      <c r="U87" s="100">
        <f>T87/P87*100</f>
        <v>0</v>
      </c>
      <c r="V87" s="99">
        <v>7</v>
      </c>
      <c r="W87" s="99">
        <v>7</v>
      </c>
      <c r="X87" s="99">
        <v>3</v>
      </c>
      <c r="Y87" s="100">
        <f t="shared" si="27"/>
        <v>21.212121212121211</v>
      </c>
      <c r="Z87" s="81">
        <v>4344.63</v>
      </c>
      <c r="AA87" s="100">
        <f t="shared" si="30"/>
        <v>4344.63</v>
      </c>
      <c r="AB87" s="100">
        <f t="shared" si="28"/>
        <v>100</v>
      </c>
      <c r="AC87" s="100">
        <f t="shared" si="31"/>
        <v>0</v>
      </c>
      <c r="AD87" s="100">
        <v>0</v>
      </c>
      <c r="AE87" s="100">
        <v>4344.63</v>
      </c>
      <c r="AF87" s="100">
        <f t="shared" si="29"/>
        <v>100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96">
        <v>30.45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32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33"/>
        <v>7948</v>
      </c>
      <c r="S88" s="100">
        <f>R88/P88*100</f>
        <v>100</v>
      </c>
      <c r="T88" s="100">
        <v>0</v>
      </c>
      <c r="U88" s="100">
        <f>T88/P88*100</f>
        <v>0</v>
      </c>
      <c r="V88" s="99">
        <v>0</v>
      </c>
      <c r="W88" s="99">
        <v>0</v>
      </c>
      <c r="X88" s="99">
        <v>0</v>
      </c>
      <c r="Y88" s="100">
        <f t="shared" si="27"/>
        <v>0</v>
      </c>
      <c r="Z88" s="81">
        <v>0</v>
      </c>
      <c r="AA88" s="100">
        <f t="shared" si="30"/>
        <v>0</v>
      </c>
      <c r="AB88" s="100">
        <f t="shared" si="28"/>
        <v>0</v>
      </c>
      <c r="AC88" s="100">
        <f t="shared" si="31"/>
        <v>0</v>
      </c>
      <c r="AD88" s="100">
        <v>0</v>
      </c>
      <c r="AE88" s="100">
        <v>0</v>
      </c>
      <c r="AF88" s="100">
        <f t="shared" si="29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96">
        <v>30.45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32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33"/>
        <v>25249.41</v>
      </c>
      <c r="S89" s="100">
        <f>R89/P89*100</f>
        <v>100</v>
      </c>
      <c r="T89" s="100">
        <v>0</v>
      </c>
      <c r="U89" s="100">
        <f>T89/P89*100</f>
        <v>0</v>
      </c>
      <c r="V89" s="99">
        <v>9</v>
      </c>
      <c r="W89" s="99">
        <v>9</v>
      </c>
      <c r="X89" s="99">
        <v>5</v>
      </c>
      <c r="Y89" s="100">
        <f t="shared" si="27"/>
        <v>18</v>
      </c>
      <c r="Z89" s="81">
        <v>4585.41</v>
      </c>
      <c r="AA89" s="100">
        <f t="shared" si="30"/>
        <v>4585.41</v>
      </c>
      <c r="AB89" s="100">
        <f t="shared" si="28"/>
        <v>100</v>
      </c>
      <c r="AC89" s="100">
        <f t="shared" si="31"/>
        <v>4585.41</v>
      </c>
      <c r="AD89" s="100">
        <v>100</v>
      </c>
      <c r="AE89" s="100">
        <v>0</v>
      </c>
      <c r="AF89" s="100">
        <f t="shared" si="29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96">
        <v>30.45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32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33"/>
        <v>16467.23</v>
      </c>
      <c r="S90" s="100">
        <f>R90/P90*100</f>
        <v>100</v>
      </c>
      <c r="T90" s="100">
        <v>0</v>
      </c>
      <c r="U90" s="100">
        <f>T90/P90*100</f>
        <v>0</v>
      </c>
      <c r="V90" s="99">
        <v>11</v>
      </c>
      <c r="W90" s="99">
        <v>11</v>
      </c>
      <c r="X90" s="99">
        <v>5</v>
      </c>
      <c r="Y90" s="100">
        <f t="shared" si="27"/>
        <v>45.833333333333329</v>
      </c>
      <c r="Z90" s="81">
        <f>3593.19+4986.03</f>
        <v>8579.2199999999993</v>
      </c>
      <c r="AA90" s="100">
        <f t="shared" si="30"/>
        <v>8579.2199999999993</v>
      </c>
      <c r="AB90" s="100">
        <f t="shared" si="28"/>
        <v>100</v>
      </c>
      <c r="AC90" s="100">
        <f t="shared" si="31"/>
        <v>4986.0299999999988</v>
      </c>
      <c r="AD90" s="100">
        <v>100</v>
      </c>
      <c r="AE90" s="100">
        <v>3593.19</v>
      </c>
      <c r="AF90" s="100">
        <f t="shared" si="29"/>
        <v>41.882478826746485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96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32"/>
        <v>0</v>
      </c>
      <c r="O91" s="100">
        <v>0</v>
      </c>
      <c r="P91" s="100">
        <v>0</v>
      </c>
      <c r="Q91" s="100">
        <v>0</v>
      </c>
      <c r="R91" s="100">
        <f t="shared" si="33"/>
        <v>0</v>
      </c>
      <c r="S91" s="100">
        <v>0</v>
      </c>
      <c r="T91" s="100">
        <v>0</v>
      </c>
      <c r="U91" s="100">
        <v>0</v>
      </c>
      <c r="V91" s="99">
        <v>0</v>
      </c>
      <c r="W91" s="99">
        <v>0</v>
      </c>
      <c r="X91" s="99">
        <v>0</v>
      </c>
      <c r="Y91" s="100">
        <f t="shared" si="27"/>
        <v>0</v>
      </c>
      <c r="Z91" s="81">
        <v>0</v>
      </c>
      <c r="AA91" s="100">
        <f t="shared" si="30"/>
        <v>0</v>
      </c>
      <c r="AB91" s="100">
        <f t="shared" si="28"/>
        <v>0</v>
      </c>
      <c r="AC91" s="100">
        <f t="shared" si="31"/>
        <v>0</v>
      </c>
      <c r="AD91" s="100">
        <v>0</v>
      </c>
      <c r="AE91" s="100">
        <v>0</v>
      </c>
      <c r="AF91" s="100">
        <f t="shared" si="29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96">
        <v>30.45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32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33"/>
        <v>9389.1600000000017</v>
      </c>
      <c r="S92" s="100">
        <f>R92/P92*100</f>
        <v>100</v>
      </c>
      <c r="T92" s="100">
        <v>0</v>
      </c>
      <c r="U92" s="100">
        <f>T92/P92*100</f>
        <v>0</v>
      </c>
      <c r="V92" s="99">
        <v>0</v>
      </c>
      <c r="W92" s="99">
        <v>0</v>
      </c>
      <c r="X92" s="99">
        <v>0</v>
      </c>
      <c r="Y92" s="100">
        <f t="shared" si="27"/>
        <v>0</v>
      </c>
      <c r="Z92" s="81">
        <v>0</v>
      </c>
      <c r="AA92" s="100">
        <f t="shared" si="30"/>
        <v>0</v>
      </c>
      <c r="AB92" s="100">
        <f t="shared" si="28"/>
        <v>0</v>
      </c>
      <c r="AC92" s="100">
        <f t="shared" si="31"/>
        <v>0</v>
      </c>
      <c r="AD92" s="100">
        <v>0</v>
      </c>
      <c r="AE92" s="100">
        <v>0</v>
      </c>
      <c r="AF92" s="100">
        <f t="shared" si="29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96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32"/>
        <v>0</v>
      </c>
      <c r="O93" s="100">
        <v>0</v>
      </c>
      <c r="P93" s="100">
        <v>0</v>
      </c>
      <c r="Q93" s="100">
        <v>0</v>
      </c>
      <c r="R93" s="100">
        <f t="shared" si="33"/>
        <v>0</v>
      </c>
      <c r="S93" s="100">
        <v>0</v>
      </c>
      <c r="T93" s="100">
        <v>0</v>
      </c>
      <c r="U93" s="100">
        <v>0</v>
      </c>
      <c r="V93" s="99">
        <v>0</v>
      </c>
      <c r="W93" s="99">
        <v>0</v>
      </c>
      <c r="X93" s="99">
        <v>0</v>
      </c>
      <c r="Y93" s="100">
        <f t="shared" si="27"/>
        <v>0</v>
      </c>
      <c r="Z93" s="81">
        <v>0</v>
      </c>
      <c r="AA93" s="100">
        <f t="shared" si="30"/>
        <v>0</v>
      </c>
      <c r="AB93" s="100">
        <f t="shared" si="28"/>
        <v>0</v>
      </c>
      <c r="AC93" s="100">
        <f t="shared" si="31"/>
        <v>0</v>
      </c>
      <c r="AD93" s="100">
        <v>0</v>
      </c>
      <c r="AE93" s="100">
        <v>0</v>
      </c>
      <c r="AF93" s="100">
        <f t="shared" si="29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96">
        <v>30.45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32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33"/>
        <v>12376.46</v>
      </c>
      <c r="S94" s="100">
        <f>R94/P94*100</f>
        <v>100</v>
      </c>
      <c r="T94" s="100">
        <v>0</v>
      </c>
      <c r="U94" s="100">
        <f>T94/P94*100</f>
        <v>0</v>
      </c>
      <c r="V94" s="99">
        <v>1</v>
      </c>
      <c r="W94" s="99">
        <v>2</v>
      </c>
      <c r="X94" s="99">
        <v>0</v>
      </c>
      <c r="Y94" s="100">
        <f>IF(H94=0,0,V94/H94)*100</f>
        <v>5</v>
      </c>
      <c r="Z94" s="81">
        <v>1206.3699999999999</v>
      </c>
      <c r="AA94" s="100">
        <f t="shared" si="30"/>
        <v>1206.3699999999999</v>
      </c>
      <c r="AB94" s="100">
        <f t="shared" si="28"/>
        <v>100</v>
      </c>
      <c r="AC94" s="100">
        <f t="shared" si="31"/>
        <v>1206.3699999999999</v>
      </c>
      <c r="AD94" s="100">
        <v>0</v>
      </c>
      <c r="AE94" s="100">
        <v>0</v>
      </c>
      <c r="AF94" s="100">
        <f t="shared" si="29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96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32"/>
        <v>0</v>
      </c>
      <c r="O95" s="100">
        <v>0</v>
      </c>
      <c r="P95" s="100">
        <v>0</v>
      </c>
      <c r="Q95" s="100">
        <v>0</v>
      </c>
      <c r="R95" s="100">
        <f t="shared" si="33"/>
        <v>0</v>
      </c>
      <c r="S95" s="100">
        <v>0</v>
      </c>
      <c r="T95" s="100">
        <v>0</v>
      </c>
      <c r="U95" s="100">
        <v>0</v>
      </c>
      <c r="V95" s="99">
        <v>0</v>
      </c>
      <c r="W95" s="99">
        <v>0</v>
      </c>
      <c r="X95" s="99">
        <v>0</v>
      </c>
      <c r="Y95" s="100">
        <f t="shared" si="27"/>
        <v>0</v>
      </c>
      <c r="Z95" s="81">
        <v>0</v>
      </c>
      <c r="AA95" s="100">
        <f t="shared" si="30"/>
        <v>0</v>
      </c>
      <c r="AB95" s="100">
        <f t="shared" si="28"/>
        <v>0</v>
      </c>
      <c r="AC95" s="100">
        <f t="shared" si="31"/>
        <v>0</v>
      </c>
      <c r="AD95" s="100">
        <v>0</v>
      </c>
      <c r="AE95" s="100">
        <v>0</v>
      </c>
      <c r="AF95" s="100">
        <f t="shared" si="29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96">
        <v>30.45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32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33"/>
        <v>24507.16</v>
      </c>
      <c r="S96" s="100">
        <f>R96/P96*100</f>
        <v>100</v>
      </c>
      <c r="T96" s="100">
        <v>0</v>
      </c>
      <c r="U96" s="100">
        <f>T96/P96*100</f>
        <v>0</v>
      </c>
      <c r="V96" s="99">
        <v>0</v>
      </c>
      <c r="W96" s="99">
        <v>0</v>
      </c>
      <c r="X96" s="99">
        <v>0</v>
      </c>
      <c r="Y96" s="100">
        <f t="shared" si="27"/>
        <v>0</v>
      </c>
      <c r="Z96" s="81">
        <v>0</v>
      </c>
      <c r="AA96" s="100">
        <f t="shared" si="30"/>
        <v>0</v>
      </c>
      <c r="AB96" s="100">
        <f t="shared" si="28"/>
        <v>0</v>
      </c>
      <c r="AC96" s="100">
        <f t="shared" si="31"/>
        <v>0</v>
      </c>
      <c r="AD96" s="100">
        <v>0</v>
      </c>
      <c r="AE96" s="100">
        <v>0</v>
      </c>
      <c r="AF96" s="100">
        <f t="shared" si="29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96">
        <v>30.45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32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33"/>
        <v>5946.55</v>
      </c>
      <c r="S97" s="100">
        <f>R97/P97*100</f>
        <v>100</v>
      </c>
      <c r="T97" s="100">
        <v>0</v>
      </c>
      <c r="U97" s="100">
        <f>T97/P97*100</f>
        <v>0</v>
      </c>
      <c r="V97" s="99">
        <v>2</v>
      </c>
      <c r="W97" s="99">
        <v>2</v>
      </c>
      <c r="X97" s="99">
        <v>0</v>
      </c>
      <c r="Y97" s="100">
        <f t="shared" si="27"/>
        <v>22.222222222222221</v>
      </c>
      <c r="Z97" s="81">
        <v>1930.88</v>
      </c>
      <c r="AA97" s="100">
        <f t="shared" si="30"/>
        <v>1930.88</v>
      </c>
      <c r="AB97" s="100">
        <f t="shared" si="28"/>
        <v>100</v>
      </c>
      <c r="AC97" s="100">
        <f t="shared" si="31"/>
        <v>1930.88</v>
      </c>
      <c r="AD97" s="100">
        <v>0</v>
      </c>
      <c r="AE97" s="100">
        <v>0</v>
      </c>
      <c r="AF97" s="100">
        <f t="shared" si="29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96">
        <v>30.45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32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33"/>
        <v>3487.89</v>
      </c>
      <c r="S98" s="100">
        <f>R98/P98*100</f>
        <v>100</v>
      </c>
      <c r="T98" s="100">
        <v>0</v>
      </c>
      <c r="U98" s="100">
        <f>T98/P98*100</f>
        <v>0</v>
      </c>
      <c r="V98" s="99">
        <v>0</v>
      </c>
      <c r="W98" s="99">
        <v>0</v>
      </c>
      <c r="X98" s="99">
        <v>0</v>
      </c>
      <c r="Y98" s="100">
        <f t="shared" si="27"/>
        <v>0</v>
      </c>
      <c r="Z98" s="81">
        <v>0</v>
      </c>
      <c r="AA98" s="100">
        <f t="shared" si="30"/>
        <v>0</v>
      </c>
      <c r="AB98" s="100">
        <f t="shared" si="28"/>
        <v>0</v>
      </c>
      <c r="AC98" s="100">
        <f t="shared" si="31"/>
        <v>0</v>
      </c>
      <c r="AD98" s="100">
        <v>0</v>
      </c>
      <c r="AE98" s="100">
        <v>0</v>
      </c>
      <c r="AF98" s="100">
        <f t="shared" si="29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96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32"/>
        <v>0</v>
      </c>
      <c r="O99" s="100">
        <v>0</v>
      </c>
      <c r="P99" s="100">
        <v>0</v>
      </c>
      <c r="Q99" s="100">
        <v>0</v>
      </c>
      <c r="R99" s="100">
        <f t="shared" si="33"/>
        <v>0</v>
      </c>
      <c r="S99" s="100">
        <v>0</v>
      </c>
      <c r="T99" s="100">
        <v>0</v>
      </c>
      <c r="U99" s="100">
        <v>0</v>
      </c>
      <c r="V99" s="99">
        <v>2</v>
      </c>
      <c r="W99" s="99">
        <v>2</v>
      </c>
      <c r="X99" s="99">
        <v>2</v>
      </c>
      <c r="Y99" s="100">
        <f t="shared" si="27"/>
        <v>66.666666666666657</v>
      </c>
      <c r="Z99" s="81">
        <v>1133.8399999999999</v>
      </c>
      <c r="AA99" s="100">
        <f t="shared" si="30"/>
        <v>1133.8399999999999</v>
      </c>
      <c r="AB99" s="100">
        <f t="shared" si="28"/>
        <v>100</v>
      </c>
      <c r="AC99" s="100">
        <f t="shared" si="31"/>
        <v>1133.8399999999999</v>
      </c>
      <c r="AD99" s="100">
        <v>0</v>
      </c>
      <c r="AE99" s="100">
        <v>0</v>
      </c>
      <c r="AF99" s="100">
        <f t="shared" si="29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96">
        <v>30.45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32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33"/>
        <v>18749.07</v>
      </c>
      <c r="S100" s="100">
        <f>R100/P100*100</f>
        <v>100</v>
      </c>
      <c r="T100" s="100">
        <v>0</v>
      </c>
      <c r="U100" s="100">
        <f>T100/P100*100</f>
        <v>0</v>
      </c>
      <c r="V100" s="99">
        <v>0</v>
      </c>
      <c r="W100" s="99">
        <v>0</v>
      </c>
      <c r="X100" s="99">
        <v>0</v>
      </c>
      <c r="Y100" s="100">
        <f t="shared" si="27"/>
        <v>0</v>
      </c>
      <c r="Z100" s="81">
        <v>0</v>
      </c>
      <c r="AA100" s="100">
        <f t="shared" si="30"/>
        <v>0</v>
      </c>
      <c r="AB100" s="100">
        <f t="shared" si="28"/>
        <v>0</v>
      </c>
      <c r="AC100" s="100">
        <f t="shared" si="31"/>
        <v>0</v>
      </c>
      <c r="AD100" s="100">
        <v>0</v>
      </c>
      <c r="AE100" s="100">
        <v>0</v>
      </c>
      <c r="AF100" s="100">
        <f t="shared" si="29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96">
        <v>30.45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32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33"/>
        <v>336.17</v>
      </c>
      <c r="S101" s="100">
        <f>R101/P101*100</f>
        <v>100</v>
      </c>
      <c r="T101" s="100">
        <v>0</v>
      </c>
      <c r="U101" s="100">
        <f>T101/P101*100</f>
        <v>0</v>
      </c>
      <c r="V101" s="99">
        <v>0</v>
      </c>
      <c r="W101" s="99">
        <v>0</v>
      </c>
      <c r="X101" s="99">
        <v>0</v>
      </c>
      <c r="Y101" s="100">
        <f t="shared" si="27"/>
        <v>0</v>
      </c>
      <c r="Z101" s="81">
        <v>0</v>
      </c>
      <c r="AA101" s="100">
        <f t="shared" si="30"/>
        <v>0</v>
      </c>
      <c r="AB101" s="100">
        <f t="shared" si="28"/>
        <v>0</v>
      </c>
      <c r="AC101" s="100">
        <f t="shared" si="31"/>
        <v>0</v>
      </c>
      <c r="AD101" s="100">
        <v>0</v>
      </c>
      <c r="AE101" s="100">
        <v>0</v>
      </c>
      <c r="AF101" s="100">
        <f t="shared" si="29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96">
        <v>30.45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32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33"/>
        <v>19670.13</v>
      </c>
      <c r="S102" s="100">
        <f>R102/P102*100</f>
        <v>100</v>
      </c>
      <c r="T102" s="100">
        <v>0</v>
      </c>
      <c r="U102" s="100">
        <f>T102/P102*100</f>
        <v>0</v>
      </c>
      <c r="V102" s="99">
        <v>0</v>
      </c>
      <c r="W102" s="99">
        <v>0</v>
      </c>
      <c r="X102" s="99">
        <v>0</v>
      </c>
      <c r="Y102" s="100">
        <f t="shared" si="27"/>
        <v>0</v>
      </c>
      <c r="Z102" s="81">
        <v>0</v>
      </c>
      <c r="AA102" s="100">
        <f t="shared" si="30"/>
        <v>0</v>
      </c>
      <c r="AB102" s="100">
        <f t="shared" si="28"/>
        <v>0</v>
      </c>
      <c r="AC102" s="100">
        <f t="shared" si="31"/>
        <v>0</v>
      </c>
      <c r="AD102" s="100">
        <v>0</v>
      </c>
      <c r="AE102" s="100">
        <v>0</v>
      </c>
      <c r="AF102" s="100">
        <f t="shared" si="29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32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34">T103/P103*100</f>
        <v>0</v>
      </c>
      <c r="V103" s="89">
        <f>SUM(V7:V102)</f>
        <v>404</v>
      </c>
      <c r="W103" s="89">
        <f t="shared" ref="W103:AE103" si="35">SUM(W7:W102)</f>
        <v>458</v>
      </c>
      <c r="X103" s="89">
        <f>SUM(X7:X102)</f>
        <v>136</v>
      </c>
      <c r="Y103" s="91">
        <f>X103/H103*100</f>
        <v>4.7602380119005954</v>
      </c>
      <c r="Z103" s="91">
        <f>SUM(Z7:Z102)</f>
        <v>442977.92</v>
      </c>
      <c r="AA103" s="91">
        <f t="shared" si="35"/>
        <v>442977.92</v>
      </c>
      <c r="AB103" s="90">
        <f t="shared" ref="AB103" si="36">IF((Z103+T103)=0,0,AA103/(Z103+T103)*100)</f>
        <v>100</v>
      </c>
      <c r="AC103" s="91">
        <f t="shared" si="35"/>
        <v>352529.39999999997</v>
      </c>
      <c r="AD103" s="90">
        <f t="shared" ref="AD103" si="37">IF(AA103=0,0,AC103/AA103)*100</f>
        <v>79.581709174127681</v>
      </c>
      <c r="AE103" s="91">
        <f t="shared" si="35"/>
        <v>90448.520000000033</v>
      </c>
      <c r="AF103" s="90">
        <f t="shared" si="29"/>
        <v>20.418290825872322</v>
      </c>
      <c r="AG103" s="42"/>
      <c r="AH103" s="42"/>
      <c r="AI103" s="42"/>
      <c r="AJ103" s="42"/>
      <c r="AK103" s="42"/>
    </row>
    <row r="105" spans="1:37" x14ac:dyDescent="0.2">
      <c r="Z105" s="94"/>
    </row>
  </sheetData>
  <sheetProtection password="C41F" sheet="1" objects="1" scenarios="1"/>
  <mergeCells count="35"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workbookViewId="0">
      <selection activeCell="B9" sqref="B9"/>
    </sheetView>
  </sheetViews>
  <sheetFormatPr defaultColWidth="9.7109375" defaultRowHeight="12.75" x14ac:dyDescent="0.2"/>
  <cols>
    <col min="1" max="1" width="6" style="9" customWidth="1"/>
    <col min="2" max="2" width="19.28515625" style="9" customWidth="1"/>
    <col min="3" max="3" width="23.42578125" style="9" customWidth="1"/>
    <col min="4" max="4" width="34.85546875" style="9" customWidth="1"/>
    <col min="5" max="5" width="24.5703125" style="18" customWidth="1"/>
    <col min="6" max="6" width="9.28515625" style="106" customWidth="1"/>
    <col min="7" max="7" width="10.28515625" style="106" customWidth="1"/>
    <col min="8" max="8" width="9.28515625" style="106" customWidth="1"/>
    <col min="9" max="10" width="9.28515625" style="93" customWidth="1"/>
    <col min="11" max="13" width="6.7109375" style="106" customWidth="1"/>
    <col min="14" max="14" width="9.140625" style="106" customWidth="1"/>
    <col min="15" max="15" width="11.7109375" style="107" customWidth="1"/>
    <col min="16" max="16" width="16.42578125" style="107" customWidth="1"/>
    <col min="17" max="17" width="9.28515625" style="107" customWidth="1"/>
    <col min="18" max="18" width="11.28515625" style="107" customWidth="1"/>
    <col min="19" max="19" width="10.42578125" style="107" customWidth="1"/>
    <col min="20" max="21" width="9.28515625" style="107" customWidth="1"/>
    <col min="22" max="25" width="9.28515625" style="106" customWidth="1"/>
    <col min="26" max="26" width="14.42578125" style="93" customWidth="1"/>
    <col min="27" max="27" width="11.42578125" style="106" customWidth="1"/>
    <col min="28" max="28" width="12" style="106" customWidth="1"/>
    <col min="29" max="29" width="11.140625" style="106" customWidth="1"/>
    <col min="30" max="30" width="11.85546875" style="106" customWidth="1"/>
    <col min="31" max="31" width="10.5703125" style="106" customWidth="1"/>
    <col min="32" max="32" width="11.5703125" style="106" customWidth="1"/>
    <col min="33" max="37" width="9.7109375" style="34"/>
    <col min="38" max="16384" width="9.7109375" style="9"/>
  </cols>
  <sheetData>
    <row r="1" spans="1:37" s="8" customFormat="1" ht="36.75" customHeight="1" x14ac:dyDescent="0.25">
      <c r="A1" s="155" t="s">
        <v>253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33"/>
      <c r="AH1" s="33"/>
      <c r="AI1" s="33"/>
      <c r="AJ1" s="33"/>
      <c r="AK1" s="33"/>
    </row>
    <row r="2" spans="1:37" s="33" customFormat="1" ht="15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28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40.5" customHeight="1" x14ac:dyDescent="0.25">
      <c r="A3" s="129"/>
      <c r="B3" s="129"/>
      <c r="C3" s="129"/>
      <c r="D3" s="129"/>
      <c r="E3" s="129"/>
      <c r="F3" s="129"/>
      <c r="G3" s="129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50.25" customHeight="1" x14ac:dyDescent="0.25">
      <c r="A4" s="129"/>
      <c r="B4" s="129"/>
      <c r="C4" s="129"/>
      <c r="D4" s="129"/>
      <c r="E4" s="129"/>
      <c r="F4" s="129"/>
      <c r="G4" s="129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(гр."&amp;V6&amp;"/гр."&amp;'[3]23.03.15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19.25" customHeight="1" x14ac:dyDescent="0.25">
      <c r="A5" s="130"/>
      <c r="B5" s="130"/>
      <c r="C5" s="130"/>
      <c r="D5" s="130"/>
      <c r="E5" s="130"/>
      <c r="F5" s="130"/>
      <c r="G5" s="130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.75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>C6+1</f>
        <v>4</v>
      </c>
      <c r="E6" s="6">
        <f t="shared" si="0"/>
        <v>5</v>
      </c>
      <c r="F6" s="6">
        <f t="shared" si="0"/>
        <v>6</v>
      </c>
      <c r="G6" s="6">
        <f t="shared" si="0"/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 t="shared" si="0"/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>
        <v>0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99">
        <v>0</v>
      </c>
      <c r="W7" s="99">
        <v>0</v>
      </c>
      <c r="X7" s="99">
        <v>0</v>
      </c>
      <c r="Y7" s="100">
        <f t="shared" ref="Y7:Y70" si="2">IF(H7=0,0,V7/H7)*100</f>
        <v>0</v>
      </c>
      <c r="Z7" s="81">
        <v>0</v>
      </c>
      <c r="AA7" s="100">
        <f t="shared" ref="AA7:AA10" si="3">T7+Z7</f>
        <v>0</v>
      </c>
      <c r="AB7" s="100">
        <f t="shared" ref="AB7:AB70" si="4">IF((Z7+T7)=0,0,AA7/(Z7+T7)*100)</f>
        <v>0</v>
      </c>
      <c r="AC7" s="100">
        <v>0</v>
      </c>
      <c r="AD7" s="100">
        <f t="shared" ref="AD7:AD11" si="5">IF(AA7=0,0,AC7/AA7)*100</f>
        <v>0</v>
      </c>
      <c r="AE7" s="100">
        <v>0</v>
      </c>
      <c r="AF7" s="100">
        <f t="shared" ref="AF7:AF70" si="6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7">P8/O8*100</f>
        <v>100</v>
      </c>
      <c r="R8" s="100">
        <f t="shared" ref="R8:R20" si="8">P8</f>
        <v>8664.0299999999988</v>
      </c>
      <c r="S8" s="100">
        <f t="shared" ref="S8:S13" si="9">R8/P8*100</f>
        <v>100</v>
      </c>
      <c r="T8" s="100">
        <v>0</v>
      </c>
      <c r="U8" s="100">
        <f t="shared" ref="U8:U13" si="10">T8/P8*100</f>
        <v>0</v>
      </c>
      <c r="V8" s="99">
        <v>1</v>
      </c>
      <c r="W8" s="99">
        <v>1</v>
      </c>
      <c r="X8" s="99">
        <v>0</v>
      </c>
      <c r="Y8" s="100">
        <f t="shared" si="2"/>
        <v>5</v>
      </c>
      <c r="Z8" s="81">
        <v>365.4</v>
      </c>
      <c r="AA8" s="100">
        <f t="shared" si="3"/>
        <v>365.4</v>
      </c>
      <c r="AB8" s="100">
        <f t="shared" si="4"/>
        <v>100</v>
      </c>
      <c r="AC8" s="100">
        <f t="shared" ref="AC8:AC10" si="11">AA8-AE8</f>
        <v>365.4</v>
      </c>
      <c r="AD8" s="100">
        <f t="shared" si="5"/>
        <v>100</v>
      </c>
      <c r="AE8" s="100">
        <v>0</v>
      </c>
      <c r="AF8" s="100">
        <f t="shared" si="6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7"/>
        <v>100</v>
      </c>
      <c r="R9" s="100">
        <f t="shared" si="8"/>
        <v>20412.350000000002</v>
      </c>
      <c r="S9" s="100">
        <f t="shared" si="9"/>
        <v>100</v>
      </c>
      <c r="T9" s="100">
        <v>0</v>
      </c>
      <c r="U9" s="100">
        <f t="shared" si="10"/>
        <v>0</v>
      </c>
      <c r="V9" s="99">
        <v>0</v>
      </c>
      <c r="W9" s="99">
        <v>0</v>
      </c>
      <c r="X9" s="99">
        <v>0</v>
      </c>
      <c r="Y9" s="100">
        <f t="shared" si="2"/>
        <v>0</v>
      </c>
      <c r="Z9" s="81">
        <v>0</v>
      </c>
      <c r="AA9" s="100">
        <f t="shared" si="3"/>
        <v>0</v>
      </c>
      <c r="AB9" s="100">
        <f t="shared" si="4"/>
        <v>0</v>
      </c>
      <c r="AC9" s="100">
        <f t="shared" si="11"/>
        <v>0</v>
      </c>
      <c r="AD9" s="100">
        <f t="shared" si="5"/>
        <v>0</v>
      </c>
      <c r="AE9" s="100">
        <v>0</v>
      </c>
      <c r="AF9" s="100">
        <f t="shared" si="6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7"/>
        <v>100</v>
      </c>
      <c r="R10" s="100">
        <f t="shared" si="8"/>
        <v>58.36</v>
      </c>
      <c r="S10" s="100">
        <f t="shared" si="9"/>
        <v>100</v>
      </c>
      <c r="T10" s="100">
        <v>0</v>
      </c>
      <c r="U10" s="100">
        <f t="shared" si="10"/>
        <v>0</v>
      </c>
      <c r="V10" s="99">
        <v>0</v>
      </c>
      <c r="W10" s="99">
        <v>0</v>
      </c>
      <c r="X10" s="99">
        <v>0</v>
      </c>
      <c r="Y10" s="100">
        <f t="shared" si="2"/>
        <v>0</v>
      </c>
      <c r="Z10" s="81">
        <v>0</v>
      </c>
      <c r="AA10" s="100">
        <f t="shared" si="3"/>
        <v>0</v>
      </c>
      <c r="AB10" s="100">
        <f t="shared" si="4"/>
        <v>0</v>
      </c>
      <c r="AC10" s="100">
        <f t="shared" si="11"/>
        <v>0</v>
      </c>
      <c r="AD10" s="100">
        <f t="shared" si="5"/>
        <v>0</v>
      </c>
      <c r="AE10" s="100">
        <v>0</v>
      </c>
      <c r="AF10" s="100">
        <f t="shared" si="6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7"/>
        <v>100</v>
      </c>
      <c r="R11" s="100">
        <f t="shared" si="8"/>
        <v>7226.18</v>
      </c>
      <c r="S11" s="100">
        <f t="shared" si="9"/>
        <v>100</v>
      </c>
      <c r="T11" s="100">
        <v>0</v>
      </c>
      <c r="U11" s="100">
        <f t="shared" si="10"/>
        <v>0</v>
      </c>
      <c r="V11" s="99">
        <v>5</v>
      </c>
      <c r="W11" s="99">
        <v>5</v>
      </c>
      <c r="X11" s="99">
        <v>0</v>
      </c>
      <c r="Y11" s="100">
        <f>IF(H11=0,0,V11/H11)*100</f>
        <v>29.411764705882355</v>
      </c>
      <c r="Z11" s="81">
        <f>868.69+5851.79</f>
        <v>6720.48</v>
      </c>
      <c r="AA11" s="100">
        <f>T11+Z11</f>
        <v>6720.48</v>
      </c>
      <c r="AB11" s="100">
        <f t="shared" si="4"/>
        <v>100</v>
      </c>
      <c r="AC11" s="100">
        <f>AA11-AE11</f>
        <v>5851.7899999999991</v>
      </c>
      <c r="AD11" s="100">
        <f t="shared" si="5"/>
        <v>87.073988762707415</v>
      </c>
      <c r="AE11" s="100">
        <v>868.69</v>
      </c>
      <c r="AF11" s="100">
        <f t="shared" si="6"/>
        <v>12.926011237292576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7"/>
        <v>100</v>
      </c>
      <c r="R12" s="100">
        <f t="shared" si="8"/>
        <v>10060.76</v>
      </c>
      <c r="S12" s="100">
        <f t="shared" si="9"/>
        <v>100</v>
      </c>
      <c r="T12" s="100">
        <v>0</v>
      </c>
      <c r="U12" s="100">
        <f t="shared" si="10"/>
        <v>0</v>
      </c>
      <c r="V12" s="99">
        <v>3</v>
      </c>
      <c r="W12" s="99">
        <v>3</v>
      </c>
      <c r="X12" s="99">
        <v>0</v>
      </c>
      <c r="Y12" s="100">
        <f t="shared" si="2"/>
        <v>17.647058823529413</v>
      </c>
      <c r="Z12" s="81">
        <v>4537.1899999999996</v>
      </c>
      <c r="AA12" s="100">
        <f t="shared" ref="AA12:AA75" si="12">T12+Z12</f>
        <v>4537.1899999999996</v>
      </c>
      <c r="AB12" s="100">
        <f t="shared" si="4"/>
        <v>100</v>
      </c>
      <c r="AC12" s="100">
        <f t="shared" ref="AC12:AC75" si="13">AA12-AE12</f>
        <v>4537.1899999999996</v>
      </c>
      <c r="AD12" s="100">
        <v>100</v>
      </c>
      <c r="AE12" s="100">
        <v>0</v>
      </c>
      <c r="AF12" s="100">
        <f t="shared" si="6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7"/>
        <v>100</v>
      </c>
      <c r="R13" s="100">
        <f t="shared" si="8"/>
        <v>2679.6</v>
      </c>
      <c r="S13" s="100">
        <f t="shared" si="9"/>
        <v>100</v>
      </c>
      <c r="T13" s="100">
        <v>0</v>
      </c>
      <c r="U13" s="100">
        <f t="shared" si="10"/>
        <v>0</v>
      </c>
      <c r="V13" s="99">
        <v>0</v>
      </c>
      <c r="W13" s="99">
        <v>0</v>
      </c>
      <c r="X13" s="99">
        <v>0</v>
      </c>
      <c r="Y13" s="100">
        <f t="shared" si="2"/>
        <v>0</v>
      </c>
      <c r="Z13" s="81">
        <v>0</v>
      </c>
      <c r="AA13" s="100">
        <f t="shared" si="12"/>
        <v>0</v>
      </c>
      <c r="AB13" s="100">
        <f t="shared" si="4"/>
        <v>0</v>
      </c>
      <c r="AC13" s="100">
        <f t="shared" si="13"/>
        <v>0</v>
      </c>
      <c r="AD13" s="100">
        <v>0</v>
      </c>
      <c r="AE13" s="100">
        <v>0</v>
      </c>
      <c r="AF13" s="100">
        <f t="shared" si="6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8"/>
        <v>0</v>
      </c>
      <c r="S14" s="100">
        <v>0</v>
      </c>
      <c r="T14" s="100">
        <v>0</v>
      </c>
      <c r="U14" s="100">
        <v>0</v>
      </c>
      <c r="V14" s="99">
        <v>0</v>
      </c>
      <c r="W14" s="99">
        <v>0</v>
      </c>
      <c r="X14" s="99">
        <v>0</v>
      </c>
      <c r="Y14" s="100">
        <f t="shared" si="2"/>
        <v>0</v>
      </c>
      <c r="Z14" s="81">
        <v>0</v>
      </c>
      <c r="AA14" s="100">
        <f t="shared" si="12"/>
        <v>0</v>
      </c>
      <c r="AB14" s="100">
        <f t="shared" si="4"/>
        <v>0</v>
      </c>
      <c r="AC14" s="100">
        <f t="shared" si="13"/>
        <v>0</v>
      </c>
      <c r="AD14" s="100">
        <v>0</v>
      </c>
      <c r="AE14" s="100">
        <v>0</v>
      </c>
      <c r="AF14" s="100">
        <f t="shared" si="6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4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8"/>
        <v>51732.32</v>
      </c>
      <c r="S15" s="100">
        <f>R15/P15*100</f>
        <v>100</v>
      </c>
      <c r="T15" s="100">
        <v>0</v>
      </c>
      <c r="U15" s="100">
        <f>T15/P15*100</f>
        <v>0</v>
      </c>
      <c r="V15" s="99">
        <v>11</v>
      </c>
      <c r="W15" s="99">
        <v>12</v>
      </c>
      <c r="X15" s="99">
        <v>3</v>
      </c>
      <c r="Y15" s="100">
        <f t="shared" si="2"/>
        <v>13.253012048192772</v>
      </c>
      <c r="Z15" s="81">
        <v>12197.45</v>
      </c>
      <c r="AA15" s="100">
        <f t="shared" si="12"/>
        <v>12197.45</v>
      </c>
      <c r="AB15" s="100">
        <f t="shared" si="4"/>
        <v>100</v>
      </c>
      <c r="AC15" s="100">
        <f t="shared" si="13"/>
        <v>11198.35</v>
      </c>
      <c r="AD15" s="100">
        <v>0</v>
      </c>
      <c r="AE15" s="100">
        <v>999.1</v>
      </c>
      <c r="AF15" s="100">
        <f t="shared" si="6"/>
        <v>8.1910563273471091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4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8"/>
        <v>12706.95</v>
      </c>
      <c r="S16" s="100">
        <f>R16/P16*100</f>
        <v>100</v>
      </c>
      <c r="T16" s="100">
        <v>0</v>
      </c>
      <c r="U16" s="100">
        <f>T16/P16*100</f>
        <v>0</v>
      </c>
      <c r="V16" s="99">
        <v>0</v>
      </c>
      <c r="W16" s="99">
        <v>0</v>
      </c>
      <c r="X16" s="99">
        <v>0</v>
      </c>
      <c r="Y16" s="100">
        <f t="shared" si="2"/>
        <v>0</v>
      </c>
      <c r="Z16" s="81">
        <v>0</v>
      </c>
      <c r="AA16" s="100">
        <f t="shared" si="12"/>
        <v>0</v>
      </c>
      <c r="AB16" s="100">
        <f t="shared" si="4"/>
        <v>0</v>
      </c>
      <c r="AC16" s="100">
        <f t="shared" si="13"/>
        <v>0</v>
      </c>
      <c r="AD16" s="100">
        <v>0</v>
      </c>
      <c r="AE16" s="100">
        <v>0</v>
      </c>
      <c r="AF16" s="100">
        <f t="shared" si="6"/>
        <v>0</v>
      </c>
    </row>
    <row r="17" spans="1:37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4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8"/>
        <v>32504.67</v>
      </c>
      <c r="S17" s="100">
        <f>R17/P17*100</f>
        <v>100</v>
      </c>
      <c r="T17" s="100">
        <v>0</v>
      </c>
      <c r="U17" s="100">
        <f>T17/P17*100</f>
        <v>0</v>
      </c>
      <c r="V17" s="99">
        <v>9</v>
      </c>
      <c r="W17" s="99">
        <v>11</v>
      </c>
      <c r="X17" s="99">
        <v>1</v>
      </c>
      <c r="Y17" s="100">
        <f t="shared" si="2"/>
        <v>18.367346938775512</v>
      </c>
      <c r="Z17" s="81">
        <f>3221.86+6908.78</f>
        <v>10130.64</v>
      </c>
      <c r="AA17" s="100">
        <f t="shared" si="12"/>
        <v>10130.64</v>
      </c>
      <c r="AB17" s="100">
        <f t="shared" si="4"/>
        <v>100</v>
      </c>
      <c r="AC17" s="100">
        <f t="shared" si="13"/>
        <v>6908.7799999999988</v>
      </c>
      <c r="AD17" s="100">
        <v>100</v>
      </c>
      <c r="AE17" s="100">
        <v>3221.86</v>
      </c>
      <c r="AF17" s="100">
        <f t="shared" si="6"/>
        <v>31.803123988217923</v>
      </c>
      <c r="AG17" s="9"/>
      <c r="AH17" s="9"/>
      <c r="AI17" s="9"/>
      <c r="AJ17" s="9"/>
      <c r="AK17" s="9"/>
    </row>
    <row r="18" spans="1:37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4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8"/>
        <v>15821.75</v>
      </c>
      <c r="S18" s="100">
        <f>R18/P18*100</f>
        <v>100</v>
      </c>
      <c r="T18" s="100">
        <v>0</v>
      </c>
      <c r="U18" s="100">
        <f>T18/P18*100</f>
        <v>0</v>
      </c>
      <c r="V18" s="99">
        <v>4</v>
      </c>
      <c r="W18" s="99">
        <v>4</v>
      </c>
      <c r="X18" s="99">
        <v>0</v>
      </c>
      <c r="Y18" s="100">
        <f t="shared" si="2"/>
        <v>15.384615384615385</v>
      </c>
      <c r="Z18" s="81">
        <v>3496.6</v>
      </c>
      <c r="AA18" s="100">
        <f t="shared" si="12"/>
        <v>3496.6</v>
      </c>
      <c r="AB18" s="100">
        <f t="shared" si="4"/>
        <v>100</v>
      </c>
      <c r="AC18" s="100">
        <f t="shared" si="13"/>
        <v>3496.6</v>
      </c>
      <c r="AD18" s="100">
        <v>0</v>
      </c>
      <c r="AE18" s="100">
        <v>0</v>
      </c>
      <c r="AF18" s="100">
        <f t="shared" si="6"/>
        <v>0</v>
      </c>
      <c r="AG18" s="9"/>
      <c r="AH18" s="9"/>
      <c r="AI18" s="9"/>
      <c r="AJ18" s="9"/>
      <c r="AK18" s="9"/>
    </row>
    <row r="19" spans="1:37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4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8"/>
        <v>46398.919999999991</v>
      </c>
      <c r="S19" s="100">
        <f>R19/P19*100</f>
        <v>100</v>
      </c>
      <c r="T19" s="100">
        <v>0</v>
      </c>
      <c r="U19" s="100">
        <f>T19/P19*100</f>
        <v>0</v>
      </c>
      <c r="V19" s="99">
        <v>11</v>
      </c>
      <c r="W19" s="99">
        <v>13</v>
      </c>
      <c r="X19" s="99">
        <v>3</v>
      </c>
      <c r="Y19" s="100">
        <f>IF(H19=0,0,V19/H19)*100</f>
        <v>18.96551724137931</v>
      </c>
      <c r="Z19" s="81">
        <f>7442.69+10238.2</f>
        <v>17680.89</v>
      </c>
      <c r="AA19" s="100">
        <f t="shared" si="12"/>
        <v>17680.89</v>
      </c>
      <c r="AB19" s="100">
        <f t="shared" si="4"/>
        <v>100</v>
      </c>
      <c r="AC19" s="100">
        <f t="shared" si="13"/>
        <v>10238.200000000001</v>
      </c>
      <c r="AD19" s="100">
        <v>0</v>
      </c>
      <c r="AE19" s="100">
        <v>7442.69</v>
      </c>
      <c r="AF19" s="100">
        <f t="shared" si="6"/>
        <v>42.094543883254744</v>
      </c>
      <c r="AG19" s="9"/>
      <c r="AH19" s="9"/>
      <c r="AI19" s="9"/>
      <c r="AJ19" s="9"/>
      <c r="AK19" s="9"/>
    </row>
    <row r="20" spans="1:37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4"/>
        <v>0</v>
      </c>
      <c r="O20" s="100">
        <v>0</v>
      </c>
      <c r="P20" s="100">
        <v>0</v>
      </c>
      <c r="Q20" s="100">
        <v>0</v>
      </c>
      <c r="R20" s="100">
        <f t="shared" si="8"/>
        <v>0</v>
      </c>
      <c r="S20" s="100">
        <v>0</v>
      </c>
      <c r="T20" s="100">
        <v>0</v>
      </c>
      <c r="U20" s="100">
        <v>0</v>
      </c>
      <c r="V20" s="99">
        <v>0</v>
      </c>
      <c r="W20" s="99">
        <v>0</v>
      </c>
      <c r="X20" s="99">
        <v>0</v>
      </c>
      <c r="Y20" s="100">
        <f t="shared" si="2"/>
        <v>0</v>
      </c>
      <c r="Z20" s="81">
        <v>0</v>
      </c>
      <c r="AA20" s="100">
        <f t="shared" si="12"/>
        <v>0</v>
      </c>
      <c r="AB20" s="100">
        <f t="shared" si="4"/>
        <v>0</v>
      </c>
      <c r="AC20" s="100">
        <f t="shared" si="13"/>
        <v>0</v>
      </c>
      <c r="AD20" s="100">
        <v>0</v>
      </c>
      <c r="AE20" s="100">
        <v>0</v>
      </c>
      <c r="AF20" s="100">
        <f t="shared" si="6"/>
        <v>0</v>
      </c>
      <c r="AG20" s="9"/>
      <c r="AH20" s="9"/>
      <c r="AI20" s="9"/>
      <c r="AJ20" s="9"/>
      <c r="AK20" s="9"/>
    </row>
    <row r="21" spans="1:37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4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>R21/P21*100</f>
        <v>100</v>
      </c>
      <c r="T21" s="100">
        <v>0</v>
      </c>
      <c r="U21" s="100">
        <f>T21/P21*100</f>
        <v>0</v>
      </c>
      <c r="V21" s="99">
        <v>0</v>
      </c>
      <c r="W21" s="99">
        <v>0</v>
      </c>
      <c r="X21" s="99">
        <v>0</v>
      </c>
      <c r="Y21" s="100">
        <f t="shared" si="2"/>
        <v>0</v>
      </c>
      <c r="Z21" s="81">
        <v>0</v>
      </c>
      <c r="AA21" s="100">
        <f t="shared" si="12"/>
        <v>0</v>
      </c>
      <c r="AB21" s="100">
        <f t="shared" si="4"/>
        <v>0</v>
      </c>
      <c r="AC21" s="100">
        <f t="shared" si="13"/>
        <v>0</v>
      </c>
      <c r="AD21" s="100">
        <v>0</v>
      </c>
      <c r="AE21" s="100">
        <v>0</v>
      </c>
      <c r="AF21" s="100">
        <f t="shared" si="6"/>
        <v>0</v>
      </c>
      <c r="AG21" s="9"/>
      <c r="AH21" s="9"/>
      <c r="AI21" s="9"/>
      <c r="AJ21" s="9"/>
      <c r="AK21" s="9"/>
    </row>
    <row r="22" spans="1:37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4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5">P22</f>
        <v>19091.53</v>
      </c>
      <c r="S22" s="100">
        <f>R22/P22*100</f>
        <v>100</v>
      </c>
      <c r="T22" s="100">
        <v>0</v>
      </c>
      <c r="U22" s="100">
        <f>T22/P22*100</f>
        <v>0</v>
      </c>
      <c r="V22" s="99">
        <v>1</v>
      </c>
      <c r="W22" s="99">
        <v>2</v>
      </c>
      <c r="X22" s="99">
        <v>0</v>
      </c>
      <c r="Y22" s="100">
        <f t="shared" si="2"/>
        <v>2.4390243902439024</v>
      </c>
      <c r="Z22" s="81">
        <v>5580.14</v>
      </c>
      <c r="AA22" s="100">
        <f t="shared" si="12"/>
        <v>5580.14</v>
      </c>
      <c r="AB22" s="100">
        <f t="shared" si="4"/>
        <v>100</v>
      </c>
      <c r="AC22" s="100">
        <f t="shared" si="13"/>
        <v>0</v>
      </c>
      <c r="AD22" s="100">
        <v>0</v>
      </c>
      <c r="AE22" s="100">
        <v>5580.14</v>
      </c>
      <c r="AF22" s="100">
        <f t="shared" si="6"/>
        <v>100</v>
      </c>
      <c r="AG22" s="9"/>
      <c r="AH22" s="9"/>
      <c r="AI22" s="9"/>
      <c r="AJ22" s="9"/>
      <c r="AK22" s="9"/>
    </row>
    <row r="23" spans="1:37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4"/>
        <v>0</v>
      </c>
      <c r="O23" s="100">
        <v>0</v>
      </c>
      <c r="P23" s="100">
        <v>0</v>
      </c>
      <c r="Q23" s="100">
        <v>0</v>
      </c>
      <c r="R23" s="100">
        <f t="shared" si="15"/>
        <v>0</v>
      </c>
      <c r="S23" s="100">
        <v>0</v>
      </c>
      <c r="T23" s="100">
        <v>0</v>
      </c>
      <c r="U23" s="100">
        <v>0</v>
      </c>
      <c r="V23" s="99">
        <v>0</v>
      </c>
      <c r="W23" s="99">
        <v>0</v>
      </c>
      <c r="X23" s="99">
        <v>0</v>
      </c>
      <c r="Y23" s="100">
        <f t="shared" si="2"/>
        <v>0</v>
      </c>
      <c r="Z23" s="81">
        <v>0</v>
      </c>
      <c r="AA23" s="100">
        <f t="shared" si="12"/>
        <v>0</v>
      </c>
      <c r="AB23" s="100">
        <f t="shared" si="4"/>
        <v>0</v>
      </c>
      <c r="AC23" s="100">
        <f t="shared" si="13"/>
        <v>0</v>
      </c>
      <c r="AD23" s="100">
        <v>0</v>
      </c>
      <c r="AE23" s="100">
        <v>0</v>
      </c>
      <c r="AF23" s="100">
        <f t="shared" si="6"/>
        <v>0</v>
      </c>
      <c r="AG23" s="9"/>
      <c r="AH23" s="9"/>
      <c r="AI23" s="9"/>
      <c r="AJ23" s="9"/>
      <c r="AK23" s="9"/>
    </row>
    <row r="24" spans="1:37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4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5"/>
        <v>31605.72</v>
      </c>
      <c r="S24" s="100">
        <f>R24/P24*100</f>
        <v>100</v>
      </c>
      <c r="T24" s="100">
        <v>0</v>
      </c>
      <c r="U24" s="100">
        <f>T24/P24*100</f>
        <v>0</v>
      </c>
      <c r="V24" s="99">
        <v>31</v>
      </c>
      <c r="W24" s="99">
        <v>40</v>
      </c>
      <c r="X24" s="99">
        <v>21</v>
      </c>
      <c r="Y24" s="100">
        <f t="shared" si="2"/>
        <v>43.661971830985912</v>
      </c>
      <c r="Z24" s="81">
        <f>3521.99+24188.44</f>
        <v>27710.43</v>
      </c>
      <c r="AA24" s="100">
        <f t="shared" si="12"/>
        <v>27710.43</v>
      </c>
      <c r="AB24" s="100">
        <f t="shared" si="4"/>
        <v>100</v>
      </c>
      <c r="AC24" s="100">
        <f t="shared" si="13"/>
        <v>24188.440000000002</v>
      </c>
      <c r="AD24" s="100">
        <v>100</v>
      </c>
      <c r="AE24" s="100">
        <v>3521.99</v>
      </c>
      <c r="AF24" s="100">
        <f t="shared" si="6"/>
        <v>12.709979599739157</v>
      </c>
      <c r="AG24" s="9"/>
      <c r="AH24" s="9"/>
      <c r="AI24" s="9"/>
      <c r="AJ24" s="9"/>
      <c r="AK24" s="9"/>
    </row>
    <row r="25" spans="1:37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4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5"/>
        <v>43809.06</v>
      </c>
      <c r="S25" s="100">
        <f>R25/P25*100</f>
        <v>100</v>
      </c>
      <c r="T25" s="100">
        <v>0</v>
      </c>
      <c r="U25" s="100">
        <f>T25/P25*100</f>
        <v>0</v>
      </c>
      <c r="V25" s="99">
        <v>24</v>
      </c>
      <c r="W25" s="99">
        <v>25</v>
      </c>
      <c r="X25" s="99">
        <v>5</v>
      </c>
      <c r="Y25" s="100">
        <f t="shared" si="2"/>
        <v>11.650485436893204</v>
      </c>
      <c r="Z25" s="81">
        <f>12298.14+7850.3</f>
        <v>20148.439999999999</v>
      </c>
      <c r="AA25" s="100">
        <f t="shared" si="12"/>
        <v>20148.439999999999</v>
      </c>
      <c r="AB25" s="100">
        <f t="shared" si="4"/>
        <v>100</v>
      </c>
      <c r="AC25" s="100">
        <f t="shared" si="13"/>
        <v>20148.439999999999</v>
      </c>
      <c r="AD25" s="100">
        <v>100</v>
      </c>
      <c r="AE25" s="100">
        <v>0</v>
      </c>
      <c r="AF25" s="100">
        <f t="shared" si="6"/>
        <v>0</v>
      </c>
      <c r="AG25" s="9"/>
      <c r="AH25" s="9"/>
      <c r="AI25" s="9"/>
      <c r="AJ25" s="9"/>
      <c r="AK25" s="9"/>
    </row>
    <row r="26" spans="1:37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4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5"/>
        <v>13200.15</v>
      </c>
      <c r="S26" s="100">
        <f>R26/P26*100</f>
        <v>100</v>
      </c>
      <c r="T26" s="100">
        <v>0</v>
      </c>
      <c r="U26" s="100">
        <f>T26/P26*100</f>
        <v>0</v>
      </c>
      <c r="V26" s="99">
        <v>4</v>
      </c>
      <c r="W26" s="99">
        <v>4</v>
      </c>
      <c r="X26" s="99">
        <v>0</v>
      </c>
      <c r="Y26" s="100">
        <f t="shared" si="2"/>
        <v>16.666666666666664</v>
      </c>
      <c r="Z26" s="81">
        <v>3650.74</v>
      </c>
      <c r="AA26" s="100">
        <f t="shared" si="12"/>
        <v>3650.74</v>
      </c>
      <c r="AB26" s="100">
        <f t="shared" si="4"/>
        <v>100</v>
      </c>
      <c r="AC26" s="100">
        <f t="shared" si="13"/>
        <v>3650.74</v>
      </c>
      <c r="AD26" s="100">
        <v>0</v>
      </c>
      <c r="AE26" s="100">
        <v>0</v>
      </c>
      <c r="AF26" s="100">
        <f t="shared" si="6"/>
        <v>0</v>
      </c>
      <c r="AG26" s="9"/>
      <c r="AH26" s="9"/>
      <c r="AI26" s="9"/>
      <c r="AJ26" s="9"/>
      <c r="AK26" s="9"/>
    </row>
    <row r="27" spans="1:37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4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5"/>
        <v>12723.78</v>
      </c>
      <c r="S27" s="100">
        <f>R27/P27*100</f>
        <v>100</v>
      </c>
      <c r="T27" s="100">
        <v>0</v>
      </c>
      <c r="U27" s="100">
        <f>T27/P27*100</f>
        <v>0</v>
      </c>
      <c r="V27" s="99">
        <v>4</v>
      </c>
      <c r="W27" s="99">
        <v>6</v>
      </c>
      <c r="X27" s="99">
        <v>1</v>
      </c>
      <c r="Y27" s="100">
        <f t="shared" si="2"/>
        <v>25</v>
      </c>
      <c r="Z27" s="81">
        <v>3466.92</v>
      </c>
      <c r="AA27" s="100">
        <f t="shared" si="12"/>
        <v>3466.92</v>
      </c>
      <c r="AB27" s="100">
        <f t="shared" si="4"/>
        <v>100</v>
      </c>
      <c r="AC27" s="100">
        <f t="shared" si="13"/>
        <v>3466.92</v>
      </c>
      <c r="AD27" s="100">
        <v>0</v>
      </c>
      <c r="AE27" s="100">
        <v>0</v>
      </c>
      <c r="AF27" s="100">
        <f t="shared" si="6"/>
        <v>0</v>
      </c>
      <c r="AG27" s="9"/>
      <c r="AH27" s="9"/>
      <c r="AI27" s="9"/>
      <c r="AJ27" s="9"/>
      <c r="AK27" s="9"/>
    </row>
    <row r="28" spans="1:37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4"/>
        <v>0</v>
      </c>
      <c r="O28" s="100">
        <v>0</v>
      </c>
      <c r="P28" s="100">
        <v>0</v>
      </c>
      <c r="Q28" s="100">
        <v>0</v>
      </c>
      <c r="R28" s="100">
        <f t="shared" si="15"/>
        <v>0</v>
      </c>
      <c r="S28" s="100">
        <v>0</v>
      </c>
      <c r="T28" s="100">
        <v>0</v>
      </c>
      <c r="U28" s="100">
        <v>0</v>
      </c>
      <c r="V28" s="99">
        <v>5</v>
      </c>
      <c r="W28" s="99">
        <v>6</v>
      </c>
      <c r="X28" s="99">
        <v>4</v>
      </c>
      <c r="Y28" s="100">
        <f t="shared" si="2"/>
        <v>55.555555555555557</v>
      </c>
      <c r="Z28" s="81">
        <v>3007.13</v>
      </c>
      <c r="AA28" s="100">
        <f t="shared" si="12"/>
        <v>3007.13</v>
      </c>
      <c r="AB28" s="100">
        <f t="shared" si="4"/>
        <v>100</v>
      </c>
      <c r="AC28" s="100">
        <f t="shared" si="13"/>
        <v>0</v>
      </c>
      <c r="AD28" s="100">
        <v>0</v>
      </c>
      <c r="AE28" s="100">
        <v>3007.13</v>
      </c>
      <c r="AF28" s="100">
        <f t="shared" si="6"/>
        <v>100</v>
      </c>
      <c r="AG28" s="9"/>
      <c r="AH28" s="9"/>
      <c r="AI28" s="9"/>
      <c r="AJ28" s="9"/>
      <c r="AK28" s="9"/>
    </row>
    <row r="29" spans="1:37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4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5"/>
        <v>5460.41</v>
      </c>
      <c r="S29" s="100">
        <f>R29/P29*100</f>
        <v>100</v>
      </c>
      <c r="T29" s="100">
        <v>0</v>
      </c>
      <c r="U29" s="100">
        <f>T29/P29*100</f>
        <v>0</v>
      </c>
      <c r="V29" s="99">
        <v>3</v>
      </c>
      <c r="W29" s="99">
        <v>4</v>
      </c>
      <c r="X29" s="99">
        <v>0</v>
      </c>
      <c r="Y29" s="100">
        <f t="shared" si="2"/>
        <v>37.5</v>
      </c>
      <c r="Z29" s="81">
        <v>1811.81</v>
      </c>
      <c r="AA29" s="100">
        <f t="shared" si="12"/>
        <v>1811.81</v>
      </c>
      <c r="AB29" s="100">
        <f t="shared" si="4"/>
        <v>100</v>
      </c>
      <c r="AC29" s="100">
        <f t="shared" si="13"/>
        <v>0</v>
      </c>
      <c r="AD29" s="100">
        <v>0</v>
      </c>
      <c r="AE29" s="100">
        <v>1811.81</v>
      </c>
      <c r="AF29" s="100">
        <f t="shared" si="6"/>
        <v>100</v>
      </c>
      <c r="AG29" s="9"/>
      <c r="AH29" s="9"/>
      <c r="AI29" s="9"/>
      <c r="AJ29" s="9"/>
      <c r="AK29" s="9"/>
    </row>
    <row r="30" spans="1:37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5"/>
        <v>0</v>
      </c>
      <c r="S30" s="100">
        <v>0</v>
      </c>
      <c r="T30" s="100">
        <v>0</v>
      </c>
      <c r="U30" s="100">
        <v>0</v>
      </c>
      <c r="V30" s="99">
        <v>0</v>
      </c>
      <c r="W30" s="99">
        <v>0</v>
      </c>
      <c r="X30" s="99">
        <v>0</v>
      </c>
      <c r="Y30" s="100">
        <f t="shared" si="2"/>
        <v>0</v>
      </c>
      <c r="Z30" s="81">
        <v>0</v>
      </c>
      <c r="AA30" s="100">
        <f t="shared" si="12"/>
        <v>0</v>
      </c>
      <c r="AB30" s="100">
        <f t="shared" si="4"/>
        <v>0</v>
      </c>
      <c r="AC30" s="100">
        <f t="shared" si="13"/>
        <v>0</v>
      </c>
      <c r="AD30" s="100">
        <v>0</v>
      </c>
      <c r="AE30" s="100">
        <v>0</v>
      </c>
      <c r="AF30" s="100">
        <f t="shared" si="6"/>
        <v>0</v>
      </c>
      <c r="AG30" s="9"/>
      <c r="AH30" s="9"/>
      <c r="AI30" s="9"/>
      <c r="AJ30" s="9"/>
      <c r="AK30" s="9"/>
    </row>
    <row r="31" spans="1:37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6">K31/H31*100</f>
        <v>88.043478260869563</v>
      </c>
      <c r="O31" s="100">
        <v>84151.14</v>
      </c>
      <c r="P31" s="100">
        <v>84151.14</v>
      </c>
      <c r="Q31" s="100">
        <f t="shared" ref="Q31:Q38" si="17">P31/O31*100</f>
        <v>100</v>
      </c>
      <c r="R31" s="100">
        <f t="shared" si="15"/>
        <v>84151.14</v>
      </c>
      <c r="S31" s="100">
        <f t="shared" ref="S31:S38" si="18">R31/P31*100</f>
        <v>100</v>
      </c>
      <c r="T31" s="100">
        <v>0</v>
      </c>
      <c r="U31" s="100">
        <f t="shared" ref="U31:U38" si="19">T31/P31*100</f>
        <v>0</v>
      </c>
      <c r="V31" s="99">
        <v>15</v>
      </c>
      <c r="W31" s="99">
        <v>18</v>
      </c>
      <c r="X31" s="99">
        <v>3</v>
      </c>
      <c r="Y31" s="100">
        <f t="shared" si="2"/>
        <v>16.304347826086957</v>
      </c>
      <c r="Z31" s="81">
        <f>303.74+19229.7</f>
        <v>19533.440000000002</v>
      </c>
      <c r="AA31" s="100">
        <f t="shared" si="12"/>
        <v>19533.440000000002</v>
      </c>
      <c r="AB31" s="100">
        <f t="shared" si="4"/>
        <v>100</v>
      </c>
      <c r="AC31" s="100">
        <f t="shared" si="13"/>
        <v>19229.7</v>
      </c>
      <c r="AD31" s="100">
        <v>0</v>
      </c>
      <c r="AE31" s="100">
        <v>303.74</v>
      </c>
      <c r="AF31" s="100">
        <f t="shared" si="6"/>
        <v>1.5549744438255626</v>
      </c>
      <c r="AG31" s="9"/>
      <c r="AH31" s="9"/>
      <c r="AI31" s="9"/>
      <c r="AJ31" s="9"/>
      <c r="AK31" s="9"/>
    </row>
    <row r="32" spans="1:37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6"/>
        <v>45</v>
      </c>
      <c r="O32" s="100">
        <v>3061.7499999999995</v>
      </c>
      <c r="P32" s="100">
        <v>3061.7499999999995</v>
      </c>
      <c r="Q32" s="100">
        <f t="shared" si="17"/>
        <v>100</v>
      </c>
      <c r="R32" s="100">
        <f t="shared" si="15"/>
        <v>3061.7499999999995</v>
      </c>
      <c r="S32" s="100">
        <f t="shared" si="18"/>
        <v>100</v>
      </c>
      <c r="T32" s="100">
        <v>0</v>
      </c>
      <c r="U32" s="100">
        <f t="shared" si="19"/>
        <v>0</v>
      </c>
      <c r="V32" s="99">
        <v>0</v>
      </c>
      <c r="W32" s="99">
        <v>0</v>
      </c>
      <c r="X32" s="99">
        <v>0</v>
      </c>
      <c r="Y32" s="100">
        <f t="shared" si="2"/>
        <v>0</v>
      </c>
      <c r="Z32" s="81">
        <v>0</v>
      </c>
      <c r="AA32" s="100">
        <f t="shared" si="12"/>
        <v>0</v>
      </c>
      <c r="AB32" s="100">
        <f t="shared" si="4"/>
        <v>0</v>
      </c>
      <c r="AC32" s="100">
        <f t="shared" si="13"/>
        <v>0</v>
      </c>
      <c r="AD32" s="100">
        <v>0</v>
      </c>
      <c r="AE32" s="100">
        <v>0</v>
      </c>
      <c r="AF32" s="100">
        <f t="shared" si="6"/>
        <v>0</v>
      </c>
      <c r="AG32" s="9"/>
      <c r="AH32" s="9"/>
      <c r="AI32" s="9"/>
      <c r="AJ32" s="9"/>
      <c r="AK32" s="9"/>
    </row>
    <row r="33" spans="1:37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6"/>
        <v>50</v>
      </c>
      <c r="O33" s="100">
        <v>215.69</v>
      </c>
      <c r="P33" s="100">
        <v>215.69</v>
      </c>
      <c r="Q33" s="100">
        <f t="shared" si="17"/>
        <v>100</v>
      </c>
      <c r="R33" s="100">
        <f t="shared" si="15"/>
        <v>215.69</v>
      </c>
      <c r="S33" s="100">
        <f t="shared" si="18"/>
        <v>100</v>
      </c>
      <c r="T33" s="100">
        <v>0</v>
      </c>
      <c r="U33" s="100">
        <f t="shared" si="19"/>
        <v>0</v>
      </c>
      <c r="V33" s="99">
        <v>0</v>
      </c>
      <c r="W33" s="99">
        <v>0</v>
      </c>
      <c r="X33" s="99">
        <v>0</v>
      </c>
      <c r="Y33" s="100">
        <f t="shared" si="2"/>
        <v>0</v>
      </c>
      <c r="Z33" s="81">
        <v>0</v>
      </c>
      <c r="AA33" s="100">
        <f t="shared" si="12"/>
        <v>0</v>
      </c>
      <c r="AB33" s="100">
        <f t="shared" si="4"/>
        <v>0</v>
      </c>
      <c r="AC33" s="100">
        <f t="shared" si="13"/>
        <v>0</v>
      </c>
      <c r="AD33" s="100">
        <v>0</v>
      </c>
      <c r="AE33" s="100">
        <v>0</v>
      </c>
      <c r="AF33" s="100">
        <f t="shared" si="6"/>
        <v>0</v>
      </c>
      <c r="AG33" s="9"/>
      <c r="AH33" s="9"/>
      <c r="AI33" s="9"/>
      <c r="AJ33" s="9"/>
      <c r="AK33" s="9"/>
    </row>
    <row r="34" spans="1:37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6"/>
        <v>80.769230769230774</v>
      </c>
      <c r="O34" s="100">
        <v>17458.7</v>
      </c>
      <c r="P34" s="100">
        <v>17458.7</v>
      </c>
      <c r="Q34" s="100">
        <f t="shared" si="17"/>
        <v>100</v>
      </c>
      <c r="R34" s="100">
        <f t="shared" si="15"/>
        <v>17458.7</v>
      </c>
      <c r="S34" s="100">
        <f t="shared" si="18"/>
        <v>100</v>
      </c>
      <c r="T34" s="100">
        <v>0</v>
      </c>
      <c r="U34" s="100">
        <f t="shared" si="19"/>
        <v>0</v>
      </c>
      <c r="V34" s="99">
        <v>0</v>
      </c>
      <c r="W34" s="99">
        <v>0</v>
      </c>
      <c r="X34" s="99">
        <v>0</v>
      </c>
      <c r="Y34" s="100">
        <f t="shared" si="2"/>
        <v>0</v>
      </c>
      <c r="Z34" s="81">
        <v>0</v>
      </c>
      <c r="AA34" s="100">
        <f t="shared" si="12"/>
        <v>0</v>
      </c>
      <c r="AB34" s="100">
        <f t="shared" si="4"/>
        <v>0</v>
      </c>
      <c r="AC34" s="100">
        <f t="shared" si="13"/>
        <v>0</v>
      </c>
      <c r="AD34" s="100">
        <v>0</v>
      </c>
      <c r="AE34" s="100">
        <v>0</v>
      </c>
      <c r="AF34" s="100">
        <f t="shared" si="6"/>
        <v>0</v>
      </c>
      <c r="AG34" s="9"/>
      <c r="AH34" s="9"/>
      <c r="AI34" s="9"/>
      <c r="AJ34" s="9"/>
      <c r="AK34" s="9"/>
    </row>
    <row r="35" spans="1:37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6"/>
        <v>75.862068965517238</v>
      </c>
      <c r="O35" s="100">
        <v>31182.29</v>
      </c>
      <c r="P35" s="100">
        <v>31182.29</v>
      </c>
      <c r="Q35" s="100">
        <f t="shared" si="17"/>
        <v>100</v>
      </c>
      <c r="R35" s="100">
        <f t="shared" si="15"/>
        <v>31182.29</v>
      </c>
      <c r="S35" s="100">
        <f t="shared" si="18"/>
        <v>100</v>
      </c>
      <c r="T35" s="100">
        <v>0</v>
      </c>
      <c r="U35" s="100">
        <f t="shared" si="19"/>
        <v>0</v>
      </c>
      <c r="V35" s="99">
        <v>14</v>
      </c>
      <c r="W35" s="99">
        <v>14</v>
      </c>
      <c r="X35" s="99">
        <v>2</v>
      </c>
      <c r="Y35" s="100">
        <f t="shared" si="2"/>
        <v>24.137931034482758</v>
      </c>
      <c r="Z35" s="81">
        <f>1830.29+8011.47</f>
        <v>9841.76</v>
      </c>
      <c r="AA35" s="100">
        <f t="shared" si="12"/>
        <v>9841.76</v>
      </c>
      <c r="AB35" s="100">
        <f t="shared" si="4"/>
        <v>100</v>
      </c>
      <c r="AC35" s="100">
        <f t="shared" si="13"/>
        <v>8011.47</v>
      </c>
      <c r="AD35" s="100">
        <v>0</v>
      </c>
      <c r="AE35" s="100">
        <v>1830.29</v>
      </c>
      <c r="AF35" s="100">
        <f t="shared" si="6"/>
        <v>18.597181804880428</v>
      </c>
      <c r="AG35" s="9"/>
      <c r="AH35" s="9"/>
      <c r="AI35" s="9"/>
      <c r="AJ35" s="9"/>
      <c r="AK35" s="9"/>
    </row>
    <row r="36" spans="1:37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6"/>
        <v>63.636363636363633</v>
      </c>
      <c r="O36" s="100">
        <v>837.48</v>
      </c>
      <c r="P36" s="100">
        <v>837.48</v>
      </c>
      <c r="Q36" s="100">
        <f t="shared" si="17"/>
        <v>100</v>
      </c>
      <c r="R36" s="100">
        <f t="shared" si="15"/>
        <v>837.48</v>
      </c>
      <c r="S36" s="100">
        <f t="shared" si="18"/>
        <v>100</v>
      </c>
      <c r="T36" s="100">
        <v>0</v>
      </c>
      <c r="U36" s="100">
        <f t="shared" si="19"/>
        <v>0</v>
      </c>
      <c r="V36" s="99">
        <v>0</v>
      </c>
      <c r="W36" s="99">
        <v>0</v>
      </c>
      <c r="X36" s="99">
        <v>0</v>
      </c>
      <c r="Y36" s="100">
        <f t="shared" si="2"/>
        <v>0</v>
      </c>
      <c r="Z36" s="81">
        <v>0</v>
      </c>
      <c r="AA36" s="100">
        <f t="shared" si="12"/>
        <v>0</v>
      </c>
      <c r="AB36" s="100">
        <f t="shared" si="4"/>
        <v>0</v>
      </c>
      <c r="AC36" s="100">
        <f t="shared" si="13"/>
        <v>0</v>
      </c>
      <c r="AD36" s="100">
        <v>0</v>
      </c>
      <c r="AE36" s="100">
        <v>0</v>
      </c>
      <c r="AF36" s="100">
        <f t="shared" si="6"/>
        <v>0</v>
      </c>
      <c r="AG36" s="9"/>
      <c r="AH36" s="9"/>
      <c r="AI36" s="9"/>
      <c r="AJ36" s="9"/>
      <c r="AK36" s="9"/>
    </row>
    <row r="37" spans="1:37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6"/>
        <v>93.333333333333329</v>
      </c>
      <c r="O37" s="100">
        <v>8820.61</v>
      </c>
      <c r="P37" s="100">
        <v>8820.61</v>
      </c>
      <c r="Q37" s="100">
        <f t="shared" si="17"/>
        <v>100</v>
      </c>
      <c r="R37" s="100">
        <f t="shared" si="15"/>
        <v>8820.61</v>
      </c>
      <c r="S37" s="100">
        <f t="shared" si="18"/>
        <v>100</v>
      </c>
      <c r="T37" s="100">
        <v>0</v>
      </c>
      <c r="U37" s="100">
        <f t="shared" si="19"/>
        <v>0</v>
      </c>
      <c r="V37" s="99">
        <v>0</v>
      </c>
      <c r="W37" s="99">
        <v>0</v>
      </c>
      <c r="X37" s="99">
        <v>0</v>
      </c>
      <c r="Y37" s="100">
        <f t="shared" si="2"/>
        <v>0</v>
      </c>
      <c r="Z37" s="81">
        <v>0</v>
      </c>
      <c r="AA37" s="100">
        <f t="shared" si="12"/>
        <v>0</v>
      </c>
      <c r="AB37" s="100">
        <f t="shared" si="4"/>
        <v>0</v>
      </c>
      <c r="AC37" s="100">
        <f t="shared" si="13"/>
        <v>0</v>
      </c>
      <c r="AD37" s="100">
        <v>0</v>
      </c>
      <c r="AE37" s="100">
        <v>0</v>
      </c>
      <c r="AF37" s="100">
        <f t="shared" si="6"/>
        <v>0</v>
      </c>
      <c r="AG37" s="9"/>
      <c r="AH37" s="9"/>
      <c r="AI37" s="9"/>
      <c r="AJ37" s="9"/>
      <c r="AK37" s="9"/>
    </row>
    <row r="38" spans="1:37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6"/>
        <v>44.827586206896555</v>
      </c>
      <c r="O38" s="100">
        <v>17539.870000000003</v>
      </c>
      <c r="P38" s="100">
        <v>17539.870000000003</v>
      </c>
      <c r="Q38" s="100">
        <f t="shared" si="17"/>
        <v>100</v>
      </c>
      <c r="R38" s="100">
        <f t="shared" si="15"/>
        <v>17539.870000000003</v>
      </c>
      <c r="S38" s="100">
        <f t="shared" si="18"/>
        <v>100</v>
      </c>
      <c r="T38" s="100">
        <v>0</v>
      </c>
      <c r="U38" s="100">
        <f t="shared" si="19"/>
        <v>0</v>
      </c>
      <c r="V38" s="99">
        <v>0</v>
      </c>
      <c r="W38" s="99">
        <v>0</v>
      </c>
      <c r="X38" s="99">
        <v>0</v>
      </c>
      <c r="Y38" s="100">
        <f t="shared" si="2"/>
        <v>0</v>
      </c>
      <c r="Z38" s="81">
        <v>0</v>
      </c>
      <c r="AA38" s="100">
        <f t="shared" si="12"/>
        <v>0</v>
      </c>
      <c r="AB38" s="100">
        <f t="shared" si="4"/>
        <v>0</v>
      </c>
      <c r="AC38" s="100">
        <f t="shared" si="13"/>
        <v>0</v>
      </c>
      <c r="AD38" s="100">
        <v>0</v>
      </c>
      <c r="AE38" s="100">
        <v>0</v>
      </c>
      <c r="AF38" s="100">
        <f t="shared" si="6"/>
        <v>0</v>
      </c>
      <c r="AG38" s="9"/>
      <c r="AH38" s="9"/>
      <c r="AI38" s="9"/>
      <c r="AJ38" s="9"/>
      <c r="AK38" s="9"/>
    </row>
    <row r="39" spans="1:37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6"/>
        <v>0</v>
      </c>
      <c r="O39" s="100">
        <v>0</v>
      </c>
      <c r="P39" s="100">
        <v>0</v>
      </c>
      <c r="Q39" s="100">
        <v>0</v>
      </c>
      <c r="R39" s="100">
        <f t="shared" si="15"/>
        <v>0</v>
      </c>
      <c r="S39" s="100">
        <v>0</v>
      </c>
      <c r="T39" s="100">
        <v>0</v>
      </c>
      <c r="U39" s="100">
        <v>0</v>
      </c>
      <c r="V39" s="99">
        <v>0</v>
      </c>
      <c r="W39" s="99">
        <v>0</v>
      </c>
      <c r="X39" s="99">
        <v>0</v>
      </c>
      <c r="Y39" s="100">
        <f t="shared" si="2"/>
        <v>0</v>
      </c>
      <c r="Z39" s="81">
        <v>0</v>
      </c>
      <c r="AA39" s="100">
        <f t="shared" si="12"/>
        <v>0</v>
      </c>
      <c r="AB39" s="100">
        <f t="shared" si="4"/>
        <v>0</v>
      </c>
      <c r="AC39" s="100">
        <f t="shared" si="13"/>
        <v>0</v>
      </c>
      <c r="AD39" s="100">
        <v>0</v>
      </c>
      <c r="AE39" s="100">
        <v>0</v>
      </c>
      <c r="AF39" s="100">
        <f t="shared" si="6"/>
        <v>0</v>
      </c>
      <c r="AG39" s="9"/>
      <c r="AH39" s="9"/>
      <c r="AI39" s="9"/>
      <c r="AJ39" s="9"/>
      <c r="AK39" s="9"/>
    </row>
    <row r="40" spans="1:37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6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5"/>
        <v>81.2</v>
      </c>
      <c r="S40" s="100">
        <f>R40/P40*100</f>
        <v>100</v>
      </c>
      <c r="T40" s="100">
        <v>0</v>
      </c>
      <c r="U40" s="100">
        <f>T40/P40*100</f>
        <v>0</v>
      </c>
      <c r="V40" s="99">
        <v>0</v>
      </c>
      <c r="W40" s="99">
        <v>0</v>
      </c>
      <c r="X40" s="99">
        <v>0</v>
      </c>
      <c r="Y40" s="100">
        <f t="shared" si="2"/>
        <v>0</v>
      </c>
      <c r="Z40" s="81">
        <v>0</v>
      </c>
      <c r="AA40" s="100">
        <f t="shared" si="12"/>
        <v>0</v>
      </c>
      <c r="AB40" s="100">
        <f t="shared" si="4"/>
        <v>0</v>
      </c>
      <c r="AC40" s="100">
        <f t="shared" si="13"/>
        <v>0</v>
      </c>
      <c r="AD40" s="100">
        <v>0</v>
      </c>
      <c r="AE40" s="100">
        <v>0</v>
      </c>
      <c r="AF40" s="100">
        <f t="shared" si="6"/>
        <v>0</v>
      </c>
      <c r="AG40" s="9"/>
      <c r="AH40" s="9"/>
      <c r="AI40" s="9"/>
      <c r="AJ40" s="9"/>
      <c r="AK40" s="9"/>
    </row>
    <row r="41" spans="1:37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6"/>
        <v>0</v>
      </c>
      <c r="O41" s="100">
        <v>0</v>
      </c>
      <c r="P41" s="100">
        <v>0</v>
      </c>
      <c r="Q41" s="100">
        <v>0</v>
      </c>
      <c r="R41" s="100">
        <f t="shared" si="15"/>
        <v>0</v>
      </c>
      <c r="S41" s="100">
        <v>0</v>
      </c>
      <c r="T41" s="100">
        <v>0</v>
      </c>
      <c r="U41" s="100">
        <v>0</v>
      </c>
      <c r="V41" s="99">
        <v>1</v>
      </c>
      <c r="W41" s="99">
        <v>1</v>
      </c>
      <c r="X41" s="99">
        <v>1</v>
      </c>
      <c r="Y41" s="100">
        <f t="shared" si="2"/>
        <v>50</v>
      </c>
      <c r="Z41" s="81">
        <v>570.94000000000005</v>
      </c>
      <c r="AA41" s="100">
        <f t="shared" si="12"/>
        <v>570.94000000000005</v>
      </c>
      <c r="AB41" s="100">
        <f t="shared" si="4"/>
        <v>100</v>
      </c>
      <c r="AC41" s="100">
        <f t="shared" si="13"/>
        <v>570.94000000000005</v>
      </c>
      <c r="AD41" s="100">
        <v>0</v>
      </c>
      <c r="AE41" s="100">
        <v>0</v>
      </c>
      <c r="AF41" s="100">
        <f t="shared" si="6"/>
        <v>0</v>
      </c>
      <c r="AG41" s="9"/>
      <c r="AH41" s="9"/>
      <c r="AI41" s="9"/>
      <c r="AJ41" s="9"/>
      <c r="AK41" s="9"/>
    </row>
    <row r="42" spans="1:37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6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5"/>
        <v>51486.1</v>
      </c>
      <c r="S42" s="100">
        <f>R42/P42*100</f>
        <v>100</v>
      </c>
      <c r="T42" s="100">
        <v>0</v>
      </c>
      <c r="U42" s="100">
        <f>T42/P42*100</f>
        <v>0</v>
      </c>
      <c r="V42" s="99">
        <v>26</v>
      </c>
      <c r="W42" s="99">
        <v>25</v>
      </c>
      <c r="X42" s="99">
        <v>8</v>
      </c>
      <c r="Y42" s="100">
        <f t="shared" si="2"/>
        <v>49.056603773584904</v>
      </c>
      <c r="Z42" s="81">
        <f>11232.45+18771.16</f>
        <v>30003.61</v>
      </c>
      <c r="AA42" s="100">
        <f t="shared" si="12"/>
        <v>30003.61</v>
      </c>
      <c r="AB42" s="100">
        <f t="shared" si="4"/>
        <v>100</v>
      </c>
      <c r="AC42" s="100">
        <f t="shared" si="13"/>
        <v>18771.16</v>
      </c>
      <c r="AD42" s="100">
        <v>100</v>
      </c>
      <c r="AE42" s="100">
        <v>11232.45</v>
      </c>
      <c r="AF42" s="100">
        <f t="shared" si="6"/>
        <v>37.436995081591853</v>
      </c>
      <c r="AG42" s="9"/>
      <c r="AH42" s="9"/>
      <c r="AI42" s="9"/>
      <c r="AJ42" s="9"/>
      <c r="AK42" s="9"/>
    </row>
    <row r="43" spans="1:37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6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5"/>
        <v>16141.45</v>
      </c>
      <c r="S43" s="100">
        <f>R43/P43*100</f>
        <v>100</v>
      </c>
      <c r="T43" s="100">
        <v>0</v>
      </c>
      <c r="U43" s="100">
        <f>T43/P43*100</f>
        <v>0</v>
      </c>
      <c r="V43" s="99">
        <v>6</v>
      </c>
      <c r="W43" s="99">
        <v>6</v>
      </c>
      <c r="X43" s="99">
        <v>3</v>
      </c>
      <c r="Y43" s="100">
        <f t="shared" si="2"/>
        <v>21.428571428571427</v>
      </c>
      <c r="Z43" s="81">
        <f>1944.87+1587.67</f>
        <v>3532.54</v>
      </c>
      <c r="AA43" s="100">
        <f t="shared" si="12"/>
        <v>3532.54</v>
      </c>
      <c r="AB43" s="100">
        <f t="shared" si="4"/>
        <v>100</v>
      </c>
      <c r="AC43" s="100">
        <f t="shared" si="13"/>
        <v>1587.67</v>
      </c>
      <c r="AD43" s="100">
        <v>0</v>
      </c>
      <c r="AE43" s="100">
        <v>1944.87</v>
      </c>
      <c r="AF43" s="100">
        <f t="shared" si="6"/>
        <v>55.055852163032824</v>
      </c>
      <c r="AG43" s="9"/>
      <c r="AH43" s="9"/>
      <c r="AI43" s="9"/>
      <c r="AJ43" s="9"/>
      <c r="AK43" s="9"/>
    </row>
    <row r="44" spans="1:37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6"/>
        <v>0</v>
      </c>
      <c r="O44" s="100">
        <v>0</v>
      </c>
      <c r="P44" s="100">
        <v>0</v>
      </c>
      <c r="Q44" s="100">
        <v>0</v>
      </c>
      <c r="R44" s="100">
        <f t="shared" si="15"/>
        <v>0</v>
      </c>
      <c r="S44" s="100">
        <v>0</v>
      </c>
      <c r="T44" s="100">
        <v>0</v>
      </c>
      <c r="U44" s="100">
        <v>0</v>
      </c>
      <c r="V44" s="99">
        <v>0</v>
      </c>
      <c r="W44" s="99">
        <v>0</v>
      </c>
      <c r="X44" s="99">
        <v>0</v>
      </c>
      <c r="Y44" s="100">
        <f t="shared" si="2"/>
        <v>0</v>
      </c>
      <c r="Z44" s="81">
        <v>0</v>
      </c>
      <c r="AA44" s="100">
        <f t="shared" si="12"/>
        <v>0</v>
      </c>
      <c r="AB44" s="100">
        <f t="shared" si="4"/>
        <v>0</v>
      </c>
      <c r="AC44" s="100">
        <f t="shared" si="13"/>
        <v>0</v>
      </c>
      <c r="AD44" s="100">
        <v>0</v>
      </c>
      <c r="AE44" s="100">
        <v>0</v>
      </c>
      <c r="AF44" s="100">
        <f t="shared" si="6"/>
        <v>0</v>
      </c>
      <c r="AG44" s="9"/>
      <c r="AH44" s="9"/>
      <c r="AI44" s="9"/>
      <c r="AJ44" s="9"/>
      <c r="AK44" s="9"/>
    </row>
    <row r="45" spans="1:37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6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5"/>
        <v>18630.71</v>
      </c>
      <c r="S45" s="100">
        <f>R45/P45*100</f>
        <v>100</v>
      </c>
      <c r="T45" s="100">
        <v>0</v>
      </c>
      <c r="U45" s="100">
        <f>T45/P45*100</f>
        <v>0</v>
      </c>
      <c r="V45" s="99">
        <v>9</v>
      </c>
      <c r="W45" s="99">
        <v>9</v>
      </c>
      <c r="X45" s="99">
        <v>9</v>
      </c>
      <c r="Y45" s="100">
        <f t="shared" si="2"/>
        <v>42.857142857142854</v>
      </c>
      <c r="Z45" s="81">
        <f>3029.71+9510.45</f>
        <v>12540.16</v>
      </c>
      <c r="AA45" s="100">
        <f t="shared" si="12"/>
        <v>12540.16</v>
      </c>
      <c r="AB45" s="100">
        <f t="shared" si="4"/>
        <v>100</v>
      </c>
      <c r="AC45" s="100">
        <f>AA45-AE45</f>
        <v>12540.16</v>
      </c>
      <c r="AD45" s="100">
        <v>100</v>
      </c>
      <c r="AE45" s="100">
        <v>0</v>
      </c>
      <c r="AF45" s="100">
        <f t="shared" si="6"/>
        <v>0</v>
      </c>
      <c r="AG45" s="9"/>
      <c r="AH45" s="9"/>
      <c r="AI45" s="9"/>
      <c r="AJ45" s="9"/>
      <c r="AK45" s="9"/>
    </row>
    <row r="46" spans="1:37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6"/>
        <v>0</v>
      </c>
      <c r="O46" s="100">
        <v>0</v>
      </c>
      <c r="P46" s="100">
        <v>0</v>
      </c>
      <c r="Q46" s="100">
        <v>0</v>
      </c>
      <c r="R46" s="100">
        <f t="shared" si="15"/>
        <v>0</v>
      </c>
      <c r="S46" s="100">
        <v>0</v>
      </c>
      <c r="T46" s="100">
        <v>0</v>
      </c>
      <c r="U46" s="100">
        <v>0</v>
      </c>
      <c r="V46" s="99">
        <v>1</v>
      </c>
      <c r="W46" s="99">
        <v>1</v>
      </c>
      <c r="X46" s="99">
        <v>1</v>
      </c>
      <c r="Y46" s="100">
        <f t="shared" si="2"/>
        <v>100</v>
      </c>
      <c r="Z46" s="81">
        <v>121.8</v>
      </c>
      <c r="AA46" s="100">
        <f t="shared" si="12"/>
        <v>121.8</v>
      </c>
      <c r="AB46" s="100">
        <f t="shared" si="4"/>
        <v>100</v>
      </c>
      <c r="AC46" s="100">
        <f t="shared" si="13"/>
        <v>121.8</v>
      </c>
      <c r="AD46" s="100">
        <v>0</v>
      </c>
      <c r="AE46" s="100">
        <v>0</v>
      </c>
      <c r="AF46" s="100">
        <f t="shared" si="6"/>
        <v>0</v>
      </c>
      <c r="AG46" s="9"/>
      <c r="AH46" s="9"/>
      <c r="AI46" s="9"/>
      <c r="AJ46" s="9"/>
      <c r="AK46" s="9"/>
    </row>
    <row r="47" spans="1:37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6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5"/>
        <v>29395.079999999998</v>
      </c>
      <c r="S47" s="100">
        <f>R47/P47*100</f>
        <v>100</v>
      </c>
      <c r="T47" s="100">
        <v>0</v>
      </c>
      <c r="U47" s="100">
        <f>T47/P47*100</f>
        <v>0</v>
      </c>
      <c r="V47" s="99">
        <v>8</v>
      </c>
      <c r="W47" s="99">
        <v>8</v>
      </c>
      <c r="X47" s="99">
        <v>5</v>
      </c>
      <c r="Y47" s="100">
        <f t="shared" si="2"/>
        <v>21.621621621621621</v>
      </c>
      <c r="Z47" s="81">
        <f>751.34+2766.88</f>
        <v>3518.2200000000003</v>
      </c>
      <c r="AA47" s="100">
        <f t="shared" si="12"/>
        <v>3518.2200000000003</v>
      </c>
      <c r="AB47" s="100">
        <f t="shared" si="4"/>
        <v>100</v>
      </c>
      <c r="AC47" s="100">
        <f t="shared" si="13"/>
        <v>2766.88</v>
      </c>
      <c r="AD47" s="100">
        <v>0</v>
      </c>
      <c r="AE47" s="100">
        <v>751.34</v>
      </c>
      <c r="AF47" s="100">
        <f t="shared" si="6"/>
        <v>21.355685545531546</v>
      </c>
      <c r="AG47" s="9"/>
      <c r="AH47" s="9"/>
      <c r="AI47" s="9"/>
      <c r="AJ47" s="9"/>
      <c r="AK47" s="9"/>
    </row>
    <row r="48" spans="1:37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6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5"/>
        <v>13283.6</v>
      </c>
      <c r="S48" s="100">
        <f>R48/P48*100</f>
        <v>100</v>
      </c>
      <c r="T48" s="100">
        <v>0</v>
      </c>
      <c r="U48" s="100">
        <f>T48/P48*100</f>
        <v>0</v>
      </c>
      <c r="V48" s="99">
        <v>0</v>
      </c>
      <c r="W48" s="99">
        <v>0</v>
      </c>
      <c r="X48" s="99">
        <v>0</v>
      </c>
      <c r="Y48" s="100">
        <f t="shared" si="2"/>
        <v>0</v>
      </c>
      <c r="Z48" s="81">
        <v>0</v>
      </c>
      <c r="AA48" s="100">
        <f t="shared" si="12"/>
        <v>0</v>
      </c>
      <c r="AB48" s="100">
        <f t="shared" si="4"/>
        <v>0</v>
      </c>
      <c r="AC48" s="100">
        <f t="shared" si="13"/>
        <v>0</v>
      </c>
      <c r="AD48" s="100">
        <v>0</v>
      </c>
      <c r="AE48" s="100">
        <v>0</v>
      </c>
      <c r="AF48" s="100">
        <f t="shared" si="6"/>
        <v>0</v>
      </c>
      <c r="AG48" s="9"/>
      <c r="AH48" s="9"/>
      <c r="AI48" s="9"/>
      <c r="AJ48" s="9"/>
      <c r="AK48" s="9"/>
    </row>
    <row r="49" spans="1:37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6"/>
        <v>0</v>
      </c>
      <c r="O49" s="100">
        <v>0</v>
      </c>
      <c r="P49" s="100">
        <v>0</v>
      </c>
      <c r="Q49" s="100">
        <v>0</v>
      </c>
      <c r="R49" s="100">
        <f t="shared" si="15"/>
        <v>0</v>
      </c>
      <c r="S49" s="100">
        <v>0</v>
      </c>
      <c r="T49" s="100">
        <v>0</v>
      </c>
      <c r="U49" s="100">
        <v>0</v>
      </c>
      <c r="V49" s="99">
        <v>0</v>
      </c>
      <c r="W49" s="99">
        <v>0</v>
      </c>
      <c r="X49" s="99">
        <v>0</v>
      </c>
      <c r="Y49" s="100">
        <f t="shared" si="2"/>
        <v>0</v>
      </c>
      <c r="Z49" s="81">
        <v>0</v>
      </c>
      <c r="AA49" s="100">
        <f t="shared" si="12"/>
        <v>0</v>
      </c>
      <c r="AB49" s="100">
        <f t="shared" si="4"/>
        <v>0</v>
      </c>
      <c r="AC49" s="100">
        <f t="shared" si="13"/>
        <v>0</v>
      </c>
      <c r="AD49" s="100">
        <v>0</v>
      </c>
      <c r="AE49" s="100">
        <v>0</v>
      </c>
      <c r="AF49" s="100">
        <f t="shared" si="6"/>
        <v>0</v>
      </c>
      <c r="AG49" s="9"/>
      <c r="AH49" s="9"/>
      <c r="AI49" s="9"/>
      <c r="AJ49" s="9"/>
      <c r="AK49" s="9"/>
    </row>
    <row r="50" spans="1:37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6"/>
        <v>93.333333333333329</v>
      </c>
      <c r="O50" s="100">
        <v>28019.85</v>
      </c>
      <c r="P50" s="100">
        <v>28019.85</v>
      </c>
      <c r="Q50" s="100">
        <f t="shared" ref="Q50:Q61" si="20">P50/O50*100</f>
        <v>100</v>
      </c>
      <c r="R50" s="100">
        <f t="shared" si="15"/>
        <v>28019.85</v>
      </c>
      <c r="S50" s="100">
        <f t="shared" ref="S50:S61" si="21">R50/P50*100</f>
        <v>100</v>
      </c>
      <c r="T50" s="100">
        <v>0</v>
      </c>
      <c r="U50" s="100">
        <f t="shared" ref="U50:U61" si="22">T50/P50*100</f>
        <v>0</v>
      </c>
      <c r="V50" s="99">
        <v>4</v>
      </c>
      <c r="W50" s="99">
        <v>4</v>
      </c>
      <c r="X50" s="99">
        <v>0</v>
      </c>
      <c r="Y50" s="100">
        <f t="shared" si="2"/>
        <v>8.8888888888888893</v>
      </c>
      <c r="Z50" s="81">
        <f>964.66+4948.57</f>
        <v>5913.23</v>
      </c>
      <c r="AA50" s="100">
        <f t="shared" si="12"/>
        <v>5913.23</v>
      </c>
      <c r="AB50" s="100">
        <f t="shared" si="4"/>
        <v>100</v>
      </c>
      <c r="AC50" s="100">
        <f t="shared" si="13"/>
        <v>4948.57</v>
      </c>
      <c r="AD50" s="100">
        <v>0</v>
      </c>
      <c r="AE50" s="100">
        <v>964.66</v>
      </c>
      <c r="AF50" s="100">
        <f t="shared" si="6"/>
        <v>16.31358834342652</v>
      </c>
      <c r="AG50" s="9"/>
      <c r="AH50" s="9"/>
      <c r="AI50" s="9"/>
      <c r="AJ50" s="9"/>
      <c r="AK50" s="9"/>
    </row>
    <row r="51" spans="1:37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6"/>
        <v>74.285714285714292</v>
      </c>
      <c r="O51" s="100">
        <v>24374.81</v>
      </c>
      <c r="P51" s="100">
        <v>24374.81</v>
      </c>
      <c r="Q51" s="100">
        <f t="shared" si="20"/>
        <v>100</v>
      </c>
      <c r="R51" s="100">
        <f t="shared" si="15"/>
        <v>24374.81</v>
      </c>
      <c r="S51" s="100">
        <f t="shared" si="21"/>
        <v>100</v>
      </c>
      <c r="T51" s="100">
        <v>0</v>
      </c>
      <c r="U51" s="100">
        <f t="shared" si="22"/>
        <v>0</v>
      </c>
      <c r="V51" s="99">
        <v>8</v>
      </c>
      <c r="W51" s="99">
        <v>10</v>
      </c>
      <c r="X51" s="99">
        <v>3</v>
      </c>
      <c r="Y51" s="100">
        <f t="shared" si="2"/>
        <v>22.857142857142858</v>
      </c>
      <c r="Z51" s="81">
        <f>1813.66+1853.19</f>
        <v>3666.8500000000004</v>
      </c>
      <c r="AA51" s="100">
        <f t="shared" si="12"/>
        <v>3666.8500000000004</v>
      </c>
      <c r="AB51" s="100">
        <f t="shared" si="4"/>
        <v>100</v>
      </c>
      <c r="AC51" s="100">
        <f t="shared" si="13"/>
        <v>1853.1900000000003</v>
      </c>
      <c r="AD51" s="100">
        <v>100</v>
      </c>
      <c r="AE51" s="100">
        <v>1813.66</v>
      </c>
      <c r="AF51" s="100">
        <f t="shared" si="6"/>
        <v>49.460981496379723</v>
      </c>
      <c r="AG51" s="9"/>
      <c r="AH51" s="9"/>
      <c r="AI51" s="9"/>
      <c r="AJ51" s="9"/>
      <c r="AK51" s="9"/>
    </row>
    <row r="52" spans="1:37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6"/>
        <v>80.952380952380949</v>
      </c>
      <c r="O52" s="100">
        <v>15413.759999999998</v>
      </c>
      <c r="P52" s="100">
        <v>15413.759999999998</v>
      </c>
      <c r="Q52" s="100">
        <f t="shared" si="20"/>
        <v>100</v>
      </c>
      <c r="R52" s="100">
        <f t="shared" si="15"/>
        <v>15413.759999999998</v>
      </c>
      <c r="S52" s="100">
        <f t="shared" si="21"/>
        <v>100</v>
      </c>
      <c r="T52" s="100">
        <v>0</v>
      </c>
      <c r="U52" s="100">
        <f t="shared" si="22"/>
        <v>0</v>
      </c>
      <c r="V52" s="99">
        <v>4</v>
      </c>
      <c r="W52" s="99">
        <v>4</v>
      </c>
      <c r="X52" s="99">
        <v>0</v>
      </c>
      <c r="Y52" s="100">
        <f t="shared" si="2"/>
        <v>19.047619047619047</v>
      </c>
      <c r="Z52" s="81">
        <f>6438.63+1649.35</f>
        <v>8087.98</v>
      </c>
      <c r="AA52" s="100">
        <f t="shared" si="12"/>
        <v>8087.98</v>
      </c>
      <c r="AB52" s="100">
        <f t="shared" si="4"/>
        <v>100</v>
      </c>
      <c r="AC52" s="100">
        <f t="shared" si="13"/>
        <v>1649.3499999999995</v>
      </c>
      <c r="AD52" s="100">
        <v>100</v>
      </c>
      <c r="AE52" s="100">
        <v>6438.63</v>
      </c>
      <c r="AF52" s="100">
        <f t="shared" si="6"/>
        <v>79.60739269879501</v>
      </c>
      <c r="AG52" s="9"/>
      <c r="AH52" s="9"/>
      <c r="AI52" s="9"/>
      <c r="AJ52" s="9"/>
      <c r="AK52" s="9"/>
    </row>
    <row r="53" spans="1:37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6"/>
        <v>74.468085106382972</v>
      </c>
      <c r="O53" s="100">
        <v>42972.38</v>
      </c>
      <c r="P53" s="100">
        <v>42972.38</v>
      </c>
      <c r="Q53" s="100">
        <f t="shared" si="20"/>
        <v>100</v>
      </c>
      <c r="R53" s="100">
        <f t="shared" si="15"/>
        <v>42972.38</v>
      </c>
      <c r="S53" s="100">
        <f t="shared" si="21"/>
        <v>100</v>
      </c>
      <c r="T53" s="100">
        <v>0</v>
      </c>
      <c r="U53" s="100">
        <f t="shared" si="22"/>
        <v>0</v>
      </c>
      <c r="V53" s="99">
        <v>10</v>
      </c>
      <c r="W53" s="99">
        <v>13</v>
      </c>
      <c r="X53" s="99">
        <v>2</v>
      </c>
      <c r="Y53" s="100">
        <f t="shared" si="2"/>
        <v>21.276595744680851</v>
      </c>
      <c r="Z53" s="81">
        <f>5586.48+20196.76</f>
        <v>25783.239999999998</v>
      </c>
      <c r="AA53" s="100">
        <f t="shared" si="12"/>
        <v>25783.239999999998</v>
      </c>
      <c r="AB53" s="100">
        <f t="shared" si="4"/>
        <v>100</v>
      </c>
      <c r="AC53" s="100">
        <f t="shared" si="13"/>
        <v>20196.759999999998</v>
      </c>
      <c r="AD53" s="100">
        <v>100</v>
      </c>
      <c r="AE53" s="100">
        <v>5586.48</v>
      </c>
      <c r="AF53" s="100">
        <f t="shared" si="6"/>
        <v>21.66709847172039</v>
      </c>
      <c r="AG53" s="9"/>
      <c r="AH53" s="9"/>
      <c r="AI53" s="9"/>
      <c r="AJ53" s="9"/>
      <c r="AK53" s="9"/>
    </row>
    <row r="54" spans="1:37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6"/>
        <v>87.5</v>
      </c>
      <c r="O54" s="100">
        <v>11942.29</v>
      </c>
      <c r="P54" s="100">
        <v>11942.29</v>
      </c>
      <c r="Q54" s="100">
        <f t="shared" si="20"/>
        <v>100</v>
      </c>
      <c r="R54" s="100">
        <f t="shared" si="15"/>
        <v>11942.29</v>
      </c>
      <c r="S54" s="100">
        <f t="shared" si="21"/>
        <v>100</v>
      </c>
      <c r="T54" s="100">
        <v>0</v>
      </c>
      <c r="U54" s="100">
        <f t="shared" si="22"/>
        <v>0</v>
      </c>
      <c r="V54" s="99">
        <v>6</v>
      </c>
      <c r="W54" s="99">
        <v>6</v>
      </c>
      <c r="X54" s="99">
        <v>1</v>
      </c>
      <c r="Y54" s="100">
        <f t="shared" si="2"/>
        <v>37.5</v>
      </c>
      <c r="Z54" s="81">
        <f>3212.69+1942.71</f>
        <v>5155.3999999999996</v>
      </c>
      <c r="AA54" s="100">
        <f t="shared" si="12"/>
        <v>5155.3999999999996</v>
      </c>
      <c r="AB54" s="100">
        <f t="shared" si="4"/>
        <v>100</v>
      </c>
      <c r="AC54" s="100">
        <f t="shared" si="13"/>
        <v>1942.7099999999996</v>
      </c>
      <c r="AD54" s="100">
        <v>0</v>
      </c>
      <c r="AE54" s="100">
        <v>3212.69</v>
      </c>
      <c r="AF54" s="100">
        <f t="shared" si="6"/>
        <v>62.316988012569354</v>
      </c>
      <c r="AG54" s="9"/>
      <c r="AH54" s="9"/>
      <c r="AI54" s="9"/>
      <c r="AJ54" s="9"/>
      <c r="AK54" s="9"/>
    </row>
    <row r="55" spans="1:37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6"/>
        <v>50</v>
      </c>
      <c r="O55" s="100">
        <v>2319.79</v>
      </c>
      <c r="P55" s="100">
        <v>2319.79</v>
      </c>
      <c r="Q55" s="100">
        <f t="shared" si="20"/>
        <v>100</v>
      </c>
      <c r="R55" s="100">
        <f t="shared" si="15"/>
        <v>2319.79</v>
      </c>
      <c r="S55" s="100">
        <f t="shared" si="21"/>
        <v>100</v>
      </c>
      <c r="T55" s="100">
        <v>0</v>
      </c>
      <c r="U55" s="100">
        <f t="shared" si="22"/>
        <v>0</v>
      </c>
      <c r="V55" s="99">
        <v>0</v>
      </c>
      <c r="W55" s="99">
        <v>0</v>
      </c>
      <c r="X55" s="99">
        <v>0</v>
      </c>
      <c r="Y55" s="100">
        <f t="shared" si="2"/>
        <v>0</v>
      </c>
      <c r="Z55" s="81">
        <v>0</v>
      </c>
      <c r="AA55" s="100">
        <f t="shared" si="12"/>
        <v>0</v>
      </c>
      <c r="AB55" s="100">
        <f t="shared" si="4"/>
        <v>0</v>
      </c>
      <c r="AC55" s="100">
        <f t="shared" si="13"/>
        <v>0</v>
      </c>
      <c r="AD55" s="100">
        <v>0</v>
      </c>
      <c r="AE55" s="100">
        <v>0</v>
      </c>
      <c r="AF55" s="100">
        <f t="shared" si="6"/>
        <v>0</v>
      </c>
      <c r="AG55" s="9"/>
      <c r="AH55" s="9"/>
      <c r="AI55" s="9"/>
      <c r="AJ55" s="9"/>
      <c r="AK55" s="9"/>
    </row>
    <row r="56" spans="1:37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6"/>
        <v>69.642857142857139</v>
      </c>
      <c r="O56" s="100">
        <v>33646.5</v>
      </c>
      <c r="P56" s="100">
        <v>33646.5</v>
      </c>
      <c r="Q56" s="100">
        <f t="shared" si="20"/>
        <v>100</v>
      </c>
      <c r="R56" s="100">
        <f t="shared" si="15"/>
        <v>33646.5</v>
      </c>
      <c r="S56" s="100">
        <f t="shared" si="21"/>
        <v>100</v>
      </c>
      <c r="T56" s="100">
        <v>0</v>
      </c>
      <c r="U56" s="100">
        <f t="shared" si="22"/>
        <v>0</v>
      </c>
      <c r="V56" s="99">
        <v>3</v>
      </c>
      <c r="W56" s="99">
        <v>3</v>
      </c>
      <c r="X56" s="99">
        <v>0</v>
      </c>
      <c r="Y56" s="100">
        <f t="shared" si="2"/>
        <v>5.3571428571428568</v>
      </c>
      <c r="Z56" s="81">
        <f>850.54+576.11</f>
        <v>1426.65</v>
      </c>
      <c r="AA56" s="100">
        <f t="shared" si="12"/>
        <v>1426.65</v>
      </c>
      <c r="AB56" s="100">
        <f t="shared" si="4"/>
        <v>100</v>
      </c>
      <c r="AC56" s="100">
        <f t="shared" si="13"/>
        <v>576.11000000000013</v>
      </c>
      <c r="AD56" s="100">
        <v>0</v>
      </c>
      <c r="AE56" s="100">
        <v>850.54</v>
      </c>
      <c r="AF56" s="100">
        <f t="shared" si="6"/>
        <v>59.617986191427462</v>
      </c>
      <c r="AG56" s="9"/>
      <c r="AH56" s="9"/>
      <c r="AI56" s="9"/>
      <c r="AJ56" s="9"/>
      <c r="AK56" s="9"/>
    </row>
    <row r="57" spans="1:37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6"/>
        <v>94.117647058823522</v>
      </c>
      <c r="O57" s="100">
        <v>5389.26</v>
      </c>
      <c r="P57" s="100">
        <v>5389.26</v>
      </c>
      <c r="Q57" s="100">
        <f t="shared" si="20"/>
        <v>100</v>
      </c>
      <c r="R57" s="100">
        <f t="shared" si="15"/>
        <v>5389.26</v>
      </c>
      <c r="S57" s="100">
        <f t="shared" si="21"/>
        <v>100</v>
      </c>
      <c r="T57" s="100">
        <v>0</v>
      </c>
      <c r="U57" s="100">
        <f t="shared" si="22"/>
        <v>0</v>
      </c>
      <c r="V57" s="99">
        <v>2</v>
      </c>
      <c r="W57" s="99">
        <v>2</v>
      </c>
      <c r="X57" s="99">
        <v>0</v>
      </c>
      <c r="Y57" s="100">
        <f t="shared" si="2"/>
        <v>11.76470588235294</v>
      </c>
      <c r="Z57" s="81">
        <v>1403.51</v>
      </c>
      <c r="AA57" s="100">
        <f t="shared" si="12"/>
        <v>1403.51</v>
      </c>
      <c r="AB57" s="100">
        <f t="shared" si="4"/>
        <v>100</v>
      </c>
      <c r="AC57" s="100">
        <f t="shared" si="13"/>
        <v>1403.51</v>
      </c>
      <c r="AD57" s="100">
        <v>0</v>
      </c>
      <c r="AE57" s="100">
        <v>0</v>
      </c>
      <c r="AF57" s="100">
        <f t="shared" si="6"/>
        <v>0</v>
      </c>
      <c r="AG57" s="9"/>
      <c r="AH57" s="9"/>
      <c r="AI57" s="9"/>
      <c r="AJ57" s="9"/>
      <c r="AK57" s="9"/>
    </row>
    <row r="58" spans="1:37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6"/>
        <v>76.271186440677965</v>
      </c>
      <c r="O58" s="100">
        <v>51157.919999999998</v>
      </c>
      <c r="P58" s="100">
        <v>51157.919999999998</v>
      </c>
      <c r="Q58" s="100">
        <f t="shared" si="20"/>
        <v>100</v>
      </c>
      <c r="R58" s="100">
        <f t="shared" si="15"/>
        <v>51157.919999999998</v>
      </c>
      <c r="S58" s="100">
        <f t="shared" si="21"/>
        <v>100</v>
      </c>
      <c r="T58" s="100">
        <v>0</v>
      </c>
      <c r="U58" s="100">
        <f t="shared" si="22"/>
        <v>0</v>
      </c>
      <c r="V58" s="99">
        <v>5</v>
      </c>
      <c r="W58" s="99">
        <v>5</v>
      </c>
      <c r="X58" s="99">
        <v>3</v>
      </c>
      <c r="Y58" s="100">
        <f t="shared" si="2"/>
        <v>8.4745762711864394</v>
      </c>
      <c r="Z58" s="81">
        <v>2969.49</v>
      </c>
      <c r="AA58" s="100">
        <f t="shared" si="12"/>
        <v>2969.49</v>
      </c>
      <c r="AB58" s="100">
        <f t="shared" si="4"/>
        <v>100</v>
      </c>
      <c r="AC58" s="100">
        <f t="shared" si="13"/>
        <v>2969.49</v>
      </c>
      <c r="AD58" s="100">
        <v>0</v>
      </c>
      <c r="AE58" s="100">
        <v>0</v>
      </c>
      <c r="AF58" s="100">
        <f t="shared" si="6"/>
        <v>0</v>
      </c>
      <c r="AG58" s="9"/>
      <c r="AH58" s="9"/>
      <c r="AI58" s="9"/>
      <c r="AJ58" s="9"/>
      <c r="AK58" s="9"/>
    </row>
    <row r="59" spans="1:37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6"/>
        <v>51.724137931034484</v>
      </c>
      <c r="O59" s="100">
        <v>2869.51</v>
      </c>
      <c r="P59" s="100">
        <v>2869.51</v>
      </c>
      <c r="Q59" s="100">
        <f t="shared" si="20"/>
        <v>100</v>
      </c>
      <c r="R59" s="100">
        <f t="shared" si="15"/>
        <v>2869.51</v>
      </c>
      <c r="S59" s="100">
        <f t="shared" si="21"/>
        <v>100</v>
      </c>
      <c r="T59" s="100">
        <v>0</v>
      </c>
      <c r="U59" s="100">
        <f t="shared" si="22"/>
        <v>0</v>
      </c>
      <c r="V59" s="99">
        <v>0</v>
      </c>
      <c r="W59" s="99">
        <v>0</v>
      </c>
      <c r="X59" s="99">
        <v>0</v>
      </c>
      <c r="Y59" s="100">
        <f t="shared" si="2"/>
        <v>0</v>
      </c>
      <c r="Z59" s="81">
        <v>0</v>
      </c>
      <c r="AA59" s="100">
        <f t="shared" si="12"/>
        <v>0</v>
      </c>
      <c r="AB59" s="100">
        <f t="shared" si="4"/>
        <v>0</v>
      </c>
      <c r="AC59" s="100">
        <f t="shared" si="13"/>
        <v>0</v>
      </c>
      <c r="AD59" s="100">
        <v>0</v>
      </c>
      <c r="AE59" s="100">
        <v>0</v>
      </c>
      <c r="AF59" s="100">
        <f t="shared" si="6"/>
        <v>0</v>
      </c>
      <c r="AG59" s="9"/>
      <c r="AH59" s="9"/>
      <c r="AI59" s="9"/>
      <c r="AJ59" s="9"/>
      <c r="AK59" s="9"/>
    </row>
    <row r="60" spans="1:37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6"/>
        <v>91.525423728813564</v>
      </c>
      <c r="O60" s="100">
        <v>15158.790000000003</v>
      </c>
      <c r="P60" s="100">
        <v>15158.790000000003</v>
      </c>
      <c r="Q60" s="100">
        <f t="shared" si="20"/>
        <v>100</v>
      </c>
      <c r="R60" s="100">
        <f t="shared" si="15"/>
        <v>15158.790000000003</v>
      </c>
      <c r="S60" s="100">
        <f t="shared" si="21"/>
        <v>100</v>
      </c>
      <c r="T60" s="100">
        <v>0</v>
      </c>
      <c r="U60" s="100">
        <f t="shared" si="22"/>
        <v>0</v>
      </c>
      <c r="V60" s="99">
        <v>0</v>
      </c>
      <c r="W60" s="99">
        <v>0</v>
      </c>
      <c r="X60" s="99">
        <v>0</v>
      </c>
      <c r="Y60" s="100">
        <f t="shared" si="2"/>
        <v>0</v>
      </c>
      <c r="Z60" s="81">
        <v>0</v>
      </c>
      <c r="AA60" s="100">
        <f t="shared" si="12"/>
        <v>0</v>
      </c>
      <c r="AB60" s="100">
        <f t="shared" si="4"/>
        <v>0</v>
      </c>
      <c r="AC60" s="100">
        <f t="shared" si="13"/>
        <v>0</v>
      </c>
      <c r="AD60" s="100">
        <v>0</v>
      </c>
      <c r="AE60" s="100">
        <v>0</v>
      </c>
      <c r="AF60" s="100">
        <f t="shared" si="6"/>
        <v>0</v>
      </c>
      <c r="AG60" s="9"/>
      <c r="AH60" s="9"/>
      <c r="AI60" s="9"/>
      <c r="AJ60" s="9"/>
      <c r="AK60" s="9"/>
    </row>
    <row r="61" spans="1:37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6"/>
        <v>67.901234567901241</v>
      </c>
      <c r="O61" s="100">
        <v>71249.460000000036</v>
      </c>
      <c r="P61" s="100">
        <v>71249.460000000036</v>
      </c>
      <c r="Q61" s="100">
        <f t="shared" si="20"/>
        <v>100</v>
      </c>
      <c r="R61" s="100">
        <f t="shared" si="15"/>
        <v>71249.460000000036</v>
      </c>
      <c r="S61" s="100">
        <f t="shared" si="21"/>
        <v>100</v>
      </c>
      <c r="T61" s="100">
        <v>0</v>
      </c>
      <c r="U61" s="100">
        <f t="shared" si="22"/>
        <v>0</v>
      </c>
      <c r="V61" s="99">
        <v>27</v>
      </c>
      <c r="W61" s="99">
        <v>35</v>
      </c>
      <c r="X61" s="99">
        <v>18</v>
      </c>
      <c r="Y61" s="100">
        <f t="shared" si="2"/>
        <v>16.666666666666664</v>
      </c>
      <c r="Z61" s="81">
        <f>121.8+16750.75</f>
        <v>16872.55</v>
      </c>
      <c r="AA61" s="100">
        <f t="shared" si="12"/>
        <v>16872.55</v>
      </c>
      <c r="AB61" s="100">
        <f t="shared" si="4"/>
        <v>100</v>
      </c>
      <c r="AC61" s="100">
        <f t="shared" si="13"/>
        <v>16750.75</v>
      </c>
      <c r="AD61" s="100">
        <v>0</v>
      </c>
      <c r="AE61" s="100">
        <v>121.8</v>
      </c>
      <c r="AF61" s="100">
        <f t="shared" si="6"/>
        <v>0.72188258443448083</v>
      </c>
      <c r="AG61" s="9"/>
      <c r="AH61" s="9"/>
      <c r="AI61" s="9"/>
      <c r="AJ61" s="9"/>
      <c r="AK61" s="9"/>
    </row>
    <row r="62" spans="1:37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5"/>
        <v>0</v>
      </c>
      <c r="S62" s="100">
        <v>0</v>
      </c>
      <c r="T62" s="100">
        <v>0</v>
      </c>
      <c r="U62" s="100">
        <v>0</v>
      </c>
      <c r="V62" s="99">
        <v>0</v>
      </c>
      <c r="W62" s="99">
        <v>0</v>
      </c>
      <c r="X62" s="99">
        <v>0</v>
      </c>
      <c r="Y62" s="100">
        <f t="shared" si="2"/>
        <v>0</v>
      </c>
      <c r="Z62" s="81">
        <v>0</v>
      </c>
      <c r="AA62" s="100">
        <f t="shared" si="12"/>
        <v>0</v>
      </c>
      <c r="AB62" s="100">
        <f t="shared" si="4"/>
        <v>0</v>
      </c>
      <c r="AC62" s="100">
        <f t="shared" si="13"/>
        <v>0</v>
      </c>
      <c r="AD62" s="100">
        <v>0</v>
      </c>
      <c r="AE62" s="100">
        <v>0</v>
      </c>
      <c r="AF62" s="100">
        <f t="shared" si="6"/>
        <v>0</v>
      </c>
      <c r="AG62" s="9"/>
      <c r="AH62" s="9"/>
      <c r="AI62" s="9"/>
      <c r="AJ62" s="9"/>
      <c r="AK62" s="9"/>
    </row>
    <row r="63" spans="1:37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23">K63/H63*100</f>
        <v>0</v>
      </c>
      <c r="O63" s="100">
        <v>0</v>
      </c>
      <c r="P63" s="100">
        <v>0</v>
      </c>
      <c r="Q63" s="100">
        <v>0</v>
      </c>
      <c r="R63" s="100">
        <f t="shared" si="15"/>
        <v>0</v>
      </c>
      <c r="S63" s="100">
        <v>0</v>
      </c>
      <c r="T63" s="100">
        <v>0</v>
      </c>
      <c r="U63" s="100">
        <v>0</v>
      </c>
      <c r="V63" s="99">
        <v>1</v>
      </c>
      <c r="W63" s="99">
        <v>1</v>
      </c>
      <c r="X63" s="99">
        <v>0</v>
      </c>
      <c r="Y63" s="100">
        <f t="shared" si="2"/>
        <v>3.5714285714285712</v>
      </c>
      <c r="Z63" s="81">
        <v>4106.82</v>
      </c>
      <c r="AA63" s="100">
        <f t="shared" si="12"/>
        <v>4106.82</v>
      </c>
      <c r="AB63" s="100">
        <f t="shared" si="4"/>
        <v>100</v>
      </c>
      <c r="AC63" s="100">
        <f t="shared" si="13"/>
        <v>0</v>
      </c>
      <c r="AD63" s="100">
        <v>0</v>
      </c>
      <c r="AE63" s="100">
        <v>4106.82</v>
      </c>
      <c r="AF63" s="100">
        <f t="shared" si="6"/>
        <v>100</v>
      </c>
      <c r="AG63" s="9"/>
      <c r="AH63" s="9"/>
      <c r="AI63" s="9"/>
      <c r="AJ63" s="9"/>
      <c r="AK63" s="9"/>
    </row>
    <row r="64" spans="1:37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23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5"/>
        <v>8254.4500000000007</v>
      </c>
      <c r="S64" s="100">
        <f>R64/P64*100</f>
        <v>100</v>
      </c>
      <c r="T64" s="100">
        <v>0</v>
      </c>
      <c r="U64" s="100">
        <f>T64/P64*100</f>
        <v>0</v>
      </c>
      <c r="V64" s="99">
        <v>0</v>
      </c>
      <c r="W64" s="99">
        <v>0</v>
      </c>
      <c r="X64" s="99">
        <v>0</v>
      </c>
      <c r="Y64" s="100">
        <f t="shared" si="2"/>
        <v>0</v>
      </c>
      <c r="Z64" s="81">
        <v>0</v>
      </c>
      <c r="AA64" s="100">
        <f t="shared" si="12"/>
        <v>0</v>
      </c>
      <c r="AB64" s="100">
        <f t="shared" si="4"/>
        <v>0</v>
      </c>
      <c r="AC64" s="100">
        <f t="shared" si="13"/>
        <v>0</v>
      </c>
      <c r="AD64" s="100">
        <v>0</v>
      </c>
      <c r="AE64" s="100">
        <v>0</v>
      </c>
      <c r="AF64" s="100">
        <f t="shared" si="6"/>
        <v>0</v>
      </c>
      <c r="AG64" s="9"/>
      <c r="AH64" s="9"/>
      <c r="AI64" s="9"/>
      <c r="AJ64" s="9"/>
      <c r="AK64" s="9"/>
    </row>
    <row r="65" spans="1:37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23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5"/>
        <v>16142.51</v>
      </c>
      <c r="S65" s="100">
        <f>R65/P65*100</f>
        <v>100</v>
      </c>
      <c r="T65" s="100">
        <v>0</v>
      </c>
      <c r="U65" s="100">
        <f>T65/P65*100</f>
        <v>0</v>
      </c>
      <c r="V65" s="99">
        <v>8</v>
      </c>
      <c r="W65" s="99">
        <v>8</v>
      </c>
      <c r="X65" s="99">
        <v>2</v>
      </c>
      <c r="Y65" s="100">
        <f t="shared" si="2"/>
        <v>22.857142857142858</v>
      </c>
      <c r="Z65" s="81">
        <v>4168.72</v>
      </c>
      <c r="AA65" s="100">
        <f t="shared" si="12"/>
        <v>4168.72</v>
      </c>
      <c r="AB65" s="100">
        <f t="shared" si="4"/>
        <v>100</v>
      </c>
      <c r="AC65" s="100">
        <f t="shared" si="13"/>
        <v>0</v>
      </c>
      <c r="AD65" s="100">
        <v>0</v>
      </c>
      <c r="AE65" s="100">
        <v>4168.72</v>
      </c>
      <c r="AF65" s="100">
        <f t="shared" si="6"/>
        <v>100</v>
      </c>
      <c r="AG65" s="9"/>
      <c r="AH65" s="9"/>
      <c r="AI65" s="9"/>
      <c r="AJ65" s="9"/>
      <c r="AK65" s="9"/>
    </row>
    <row r="66" spans="1:37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23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5"/>
        <v>94844.19</v>
      </c>
      <c r="S66" s="100">
        <f>R66/P66*100</f>
        <v>100</v>
      </c>
      <c r="T66" s="100">
        <v>0</v>
      </c>
      <c r="U66" s="100">
        <f>T66/P66*100</f>
        <v>0</v>
      </c>
      <c r="V66" s="99">
        <v>15</v>
      </c>
      <c r="W66" s="99">
        <v>16</v>
      </c>
      <c r="X66" s="99">
        <v>5</v>
      </c>
      <c r="Y66" s="100">
        <f t="shared" si="2"/>
        <v>17.045454545454543</v>
      </c>
      <c r="Z66" s="81">
        <v>15440.39</v>
      </c>
      <c r="AA66" s="100">
        <f t="shared" si="12"/>
        <v>15440.39</v>
      </c>
      <c r="AB66" s="100">
        <f t="shared" si="4"/>
        <v>100</v>
      </c>
      <c r="AC66" s="100">
        <f t="shared" si="13"/>
        <v>15440.39</v>
      </c>
      <c r="AD66" s="100">
        <v>0</v>
      </c>
      <c r="AE66" s="100">
        <v>0</v>
      </c>
      <c r="AF66" s="100">
        <f t="shared" si="6"/>
        <v>0</v>
      </c>
      <c r="AG66" s="9"/>
      <c r="AH66" s="9"/>
      <c r="AI66" s="9"/>
      <c r="AJ66" s="9"/>
      <c r="AK66" s="9"/>
    </row>
    <row r="67" spans="1:37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23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5"/>
        <v>1370.25</v>
      </c>
      <c r="S67" s="100">
        <f>R67/P67*100</f>
        <v>100</v>
      </c>
      <c r="T67" s="100">
        <v>0</v>
      </c>
      <c r="U67" s="100">
        <f>T67/P67*100</f>
        <v>0</v>
      </c>
      <c r="V67" s="99">
        <v>0</v>
      </c>
      <c r="W67" s="99">
        <v>0</v>
      </c>
      <c r="X67" s="99">
        <v>0</v>
      </c>
      <c r="Y67" s="100">
        <f t="shared" si="2"/>
        <v>0</v>
      </c>
      <c r="Z67" s="81">
        <v>0</v>
      </c>
      <c r="AA67" s="100">
        <f t="shared" si="12"/>
        <v>0</v>
      </c>
      <c r="AB67" s="100">
        <f t="shared" si="4"/>
        <v>0</v>
      </c>
      <c r="AC67" s="100">
        <f t="shared" si="13"/>
        <v>0</v>
      </c>
      <c r="AD67" s="100">
        <v>0</v>
      </c>
      <c r="AE67" s="100">
        <v>0</v>
      </c>
      <c r="AF67" s="100">
        <f t="shared" si="6"/>
        <v>0</v>
      </c>
      <c r="AG67" s="9"/>
      <c r="AH67" s="9"/>
      <c r="AI67" s="9"/>
      <c r="AJ67" s="9"/>
      <c r="AK67" s="9"/>
    </row>
    <row r="68" spans="1:37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23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5"/>
        <v>62158.37</v>
      </c>
      <c r="S68" s="100">
        <f>R68/P68*100</f>
        <v>100</v>
      </c>
      <c r="T68" s="100">
        <v>0</v>
      </c>
      <c r="U68" s="100">
        <f>T68/P68*100</f>
        <v>0</v>
      </c>
      <c r="V68" s="99">
        <v>12</v>
      </c>
      <c r="W68" s="99">
        <v>12</v>
      </c>
      <c r="X68" s="99">
        <v>2</v>
      </c>
      <c r="Y68" s="100">
        <f t="shared" si="2"/>
        <v>25.531914893617021</v>
      </c>
      <c r="Z68" s="81">
        <f>10846.31+13220.77</f>
        <v>24067.08</v>
      </c>
      <c r="AA68" s="100">
        <f t="shared" si="12"/>
        <v>24067.08</v>
      </c>
      <c r="AB68" s="100">
        <f t="shared" si="4"/>
        <v>100</v>
      </c>
      <c r="AC68" s="100">
        <f t="shared" si="13"/>
        <v>24067.08</v>
      </c>
      <c r="AD68" s="100">
        <v>100</v>
      </c>
      <c r="AE68" s="100">
        <v>0</v>
      </c>
      <c r="AF68" s="100">
        <f t="shared" si="6"/>
        <v>0</v>
      </c>
      <c r="AG68" s="9"/>
      <c r="AH68" s="9"/>
      <c r="AI68" s="9"/>
      <c r="AJ68" s="9"/>
      <c r="AK68" s="9"/>
    </row>
    <row r="69" spans="1:37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23"/>
        <v>0</v>
      </c>
      <c r="O69" s="100">
        <v>0</v>
      </c>
      <c r="P69" s="100">
        <v>0</v>
      </c>
      <c r="Q69" s="100">
        <v>0</v>
      </c>
      <c r="R69" s="100">
        <f t="shared" si="15"/>
        <v>0</v>
      </c>
      <c r="S69" s="100">
        <v>0</v>
      </c>
      <c r="T69" s="100">
        <v>0</v>
      </c>
      <c r="U69" s="100">
        <v>0</v>
      </c>
      <c r="V69" s="99">
        <v>0</v>
      </c>
      <c r="W69" s="99">
        <v>0</v>
      </c>
      <c r="X69" s="99">
        <v>0</v>
      </c>
      <c r="Y69" s="100">
        <f t="shared" si="2"/>
        <v>0</v>
      </c>
      <c r="Z69" s="81">
        <v>0</v>
      </c>
      <c r="AA69" s="100">
        <f t="shared" si="12"/>
        <v>0</v>
      </c>
      <c r="AB69" s="100">
        <f t="shared" si="4"/>
        <v>0</v>
      </c>
      <c r="AC69" s="100">
        <f t="shared" si="13"/>
        <v>0</v>
      </c>
      <c r="AD69" s="100">
        <v>0</v>
      </c>
      <c r="AE69" s="100">
        <v>0</v>
      </c>
      <c r="AF69" s="100">
        <f t="shared" si="6"/>
        <v>0</v>
      </c>
      <c r="AG69" s="9"/>
      <c r="AH69" s="9"/>
      <c r="AI69" s="9"/>
      <c r="AJ69" s="9"/>
      <c r="AK69" s="9"/>
    </row>
    <row r="70" spans="1:37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23"/>
        <v>79.411764705882348</v>
      </c>
      <c r="O70" s="100">
        <v>27386.58</v>
      </c>
      <c r="P70" s="100">
        <v>27386.58</v>
      </c>
      <c r="Q70" s="100">
        <f t="shared" ref="Q70:Q75" si="24">P70/O70*100</f>
        <v>100</v>
      </c>
      <c r="R70" s="100">
        <f t="shared" si="15"/>
        <v>27386.58</v>
      </c>
      <c r="S70" s="100">
        <f t="shared" ref="S70:S75" si="25">R70/P70*100</f>
        <v>100</v>
      </c>
      <c r="T70" s="100">
        <v>0</v>
      </c>
      <c r="U70" s="100">
        <f t="shared" ref="U70:U75" si="26">T70/P70*100</f>
        <v>0</v>
      </c>
      <c r="V70" s="99">
        <v>9</v>
      </c>
      <c r="W70" s="99">
        <v>12</v>
      </c>
      <c r="X70" s="99">
        <v>2</v>
      </c>
      <c r="Y70" s="100">
        <f t="shared" si="2"/>
        <v>26.47058823529412</v>
      </c>
      <c r="Z70" s="81">
        <v>9351.8799999999992</v>
      </c>
      <c r="AA70" s="100">
        <f t="shared" si="12"/>
        <v>9351.8799999999992</v>
      </c>
      <c r="AB70" s="100">
        <f t="shared" si="4"/>
        <v>100</v>
      </c>
      <c r="AC70" s="100">
        <f t="shared" si="13"/>
        <v>9351.8799999999992</v>
      </c>
      <c r="AD70" s="100">
        <v>100</v>
      </c>
      <c r="AE70" s="100">
        <v>0</v>
      </c>
      <c r="AF70" s="100">
        <f t="shared" si="6"/>
        <v>0</v>
      </c>
      <c r="AG70" s="9"/>
      <c r="AH70" s="9"/>
      <c r="AI70" s="9"/>
      <c r="AJ70" s="9"/>
      <c r="AK70" s="9"/>
    </row>
    <row r="71" spans="1:37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23"/>
        <v>61.904761904761905</v>
      </c>
      <c r="O71" s="100">
        <v>7195.07</v>
      </c>
      <c r="P71" s="100">
        <v>7195.07</v>
      </c>
      <c r="Q71" s="100">
        <f t="shared" si="24"/>
        <v>100</v>
      </c>
      <c r="R71" s="100">
        <f t="shared" si="15"/>
        <v>7195.07</v>
      </c>
      <c r="S71" s="100">
        <f t="shared" si="25"/>
        <v>100</v>
      </c>
      <c r="T71" s="100">
        <v>0</v>
      </c>
      <c r="U71" s="100">
        <f t="shared" si="26"/>
        <v>0</v>
      </c>
      <c r="V71" s="99">
        <v>6</v>
      </c>
      <c r="W71" s="99">
        <v>5</v>
      </c>
      <c r="X71" s="99">
        <v>1</v>
      </c>
      <c r="Y71" s="100">
        <f t="shared" ref="Y71:Y102" si="27">IF(H71=0,0,V71/H71)*100</f>
        <v>28.571428571428569</v>
      </c>
      <c r="Z71" s="81">
        <v>4088.2799999999997</v>
      </c>
      <c r="AA71" s="100">
        <f t="shared" si="12"/>
        <v>4088.2799999999997</v>
      </c>
      <c r="AB71" s="100">
        <f t="shared" ref="AB71:AB102" si="28">IF((Z71+T71)=0,0,AA71/(Z71+T71)*100)</f>
        <v>100</v>
      </c>
      <c r="AC71" s="100">
        <f t="shared" si="13"/>
        <v>4088.2799999999997</v>
      </c>
      <c r="AD71" s="100">
        <v>100</v>
      </c>
      <c r="AE71" s="100">
        <v>0</v>
      </c>
      <c r="AF71" s="100">
        <f t="shared" ref="AF71:AF103" si="29">IF(AA71=0,0,AE71/AA71)*100</f>
        <v>0</v>
      </c>
      <c r="AG71" s="9"/>
      <c r="AH71" s="9"/>
      <c r="AI71" s="9"/>
      <c r="AJ71" s="9"/>
      <c r="AK71" s="9"/>
    </row>
    <row r="72" spans="1:37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23"/>
        <v>77.89473684210526</v>
      </c>
      <c r="O72" s="100">
        <v>52440.76</v>
      </c>
      <c r="P72" s="100">
        <v>52440.76</v>
      </c>
      <c r="Q72" s="100">
        <f t="shared" si="24"/>
        <v>100</v>
      </c>
      <c r="R72" s="100">
        <f t="shared" si="15"/>
        <v>52440.76</v>
      </c>
      <c r="S72" s="100">
        <f t="shared" si="25"/>
        <v>100</v>
      </c>
      <c r="T72" s="100">
        <v>0</v>
      </c>
      <c r="U72" s="100">
        <f t="shared" si="26"/>
        <v>0</v>
      </c>
      <c r="V72" s="99">
        <v>20</v>
      </c>
      <c r="W72" s="99">
        <v>30</v>
      </c>
      <c r="X72" s="99">
        <v>3</v>
      </c>
      <c r="Y72" s="100">
        <f t="shared" si="27"/>
        <v>21.052631578947366</v>
      </c>
      <c r="Z72" s="81">
        <v>42648.59</v>
      </c>
      <c r="AA72" s="100">
        <f t="shared" si="12"/>
        <v>42648.59</v>
      </c>
      <c r="AB72" s="100">
        <f t="shared" si="28"/>
        <v>100</v>
      </c>
      <c r="AC72" s="100">
        <f t="shared" si="13"/>
        <v>42648.59</v>
      </c>
      <c r="AD72" s="100">
        <v>0</v>
      </c>
      <c r="AE72" s="100">
        <v>0</v>
      </c>
      <c r="AF72" s="100">
        <f t="shared" si="29"/>
        <v>0</v>
      </c>
      <c r="AG72" s="9"/>
      <c r="AH72" s="9"/>
      <c r="AI72" s="9"/>
      <c r="AJ72" s="9"/>
      <c r="AK72" s="9"/>
    </row>
    <row r="73" spans="1:37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23"/>
        <v>78.94736842105263</v>
      </c>
      <c r="O73" s="100">
        <v>26374.26</v>
      </c>
      <c r="P73" s="100">
        <v>26374.26</v>
      </c>
      <c r="Q73" s="100">
        <f t="shared" si="24"/>
        <v>100</v>
      </c>
      <c r="R73" s="100">
        <f t="shared" si="15"/>
        <v>26374.26</v>
      </c>
      <c r="S73" s="100">
        <f t="shared" si="25"/>
        <v>100</v>
      </c>
      <c r="T73" s="100">
        <v>0</v>
      </c>
      <c r="U73" s="100">
        <f t="shared" si="26"/>
        <v>0</v>
      </c>
      <c r="V73" s="99">
        <v>7</v>
      </c>
      <c r="W73" s="99">
        <v>8</v>
      </c>
      <c r="X73" s="99">
        <v>1</v>
      </c>
      <c r="Y73" s="100">
        <f t="shared" si="27"/>
        <v>18.421052631578945</v>
      </c>
      <c r="Z73" s="81">
        <f>3463.93+553.41</f>
        <v>4017.3399999999997</v>
      </c>
      <c r="AA73" s="100">
        <f t="shared" si="12"/>
        <v>4017.3399999999997</v>
      </c>
      <c r="AB73" s="100">
        <f t="shared" si="28"/>
        <v>100</v>
      </c>
      <c r="AC73" s="100">
        <f t="shared" si="13"/>
        <v>553.40999999999985</v>
      </c>
      <c r="AD73" s="100">
        <v>0</v>
      </c>
      <c r="AE73" s="100">
        <v>3463.93</v>
      </c>
      <c r="AF73" s="100">
        <f t="shared" si="29"/>
        <v>86.224466935833163</v>
      </c>
      <c r="AG73" s="9"/>
      <c r="AH73" s="9"/>
      <c r="AI73" s="9"/>
      <c r="AJ73" s="9"/>
      <c r="AK73" s="9"/>
    </row>
    <row r="74" spans="1:37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23"/>
        <v>96.875</v>
      </c>
      <c r="O74" s="100">
        <v>28592.3</v>
      </c>
      <c r="P74" s="100">
        <v>28592.3</v>
      </c>
      <c r="Q74" s="100">
        <f t="shared" si="24"/>
        <v>100</v>
      </c>
      <c r="R74" s="100">
        <f t="shared" si="15"/>
        <v>28592.3</v>
      </c>
      <c r="S74" s="100">
        <f t="shared" si="25"/>
        <v>100</v>
      </c>
      <c r="T74" s="100">
        <v>0</v>
      </c>
      <c r="U74" s="100">
        <f t="shared" si="26"/>
        <v>0</v>
      </c>
      <c r="V74" s="99">
        <v>5</v>
      </c>
      <c r="W74" s="99">
        <v>5</v>
      </c>
      <c r="X74" s="99">
        <v>1</v>
      </c>
      <c r="Y74" s="100">
        <f t="shared" si="27"/>
        <v>15.625</v>
      </c>
      <c r="Z74" s="81">
        <v>7615.63</v>
      </c>
      <c r="AA74" s="100">
        <f t="shared" si="12"/>
        <v>7615.63</v>
      </c>
      <c r="AB74" s="100">
        <f t="shared" si="28"/>
        <v>100</v>
      </c>
      <c r="AC74" s="100">
        <f t="shared" si="13"/>
        <v>0</v>
      </c>
      <c r="AD74" s="100">
        <v>0</v>
      </c>
      <c r="AE74" s="100">
        <v>7615.63</v>
      </c>
      <c r="AF74" s="100">
        <f t="shared" si="29"/>
        <v>100</v>
      </c>
      <c r="AG74" s="9"/>
      <c r="AH74" s="9"/>
      <c r="AI74" s="9"/>
      <c r="AJ74" s="9"/>
      <c r="AK74" s="9"/>
    </row>
    <row r="75" spans="1:37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23"/>
        <v>66.666666666666657</v>
      </c>
      <c r="O75" s="100">
        <v>1981.3</v>
      </c>
      <c r="P75" s="100">
        <v>1981.3</v>
      </c>
      <c r="Q75" s="100">
        <f t="shared" si="24"/>
        <v>100</v>
      </c>
      <c r="R75" s="100">
        <f t="shared" si="15"/>
        <v>1981.3</v>
      </c>
      <c r="S75" s="100">
        <f t="shared" si="25"/>
        <v>100</v>
      </c>
      <c r="T75" s="100">
        <v>0</v>
      </c>
      <c r="U75" s="100">
        <f t="shared" si="26"/>
        <v>0</v>
      </c>
      <c r="V75" s="99">
        <v>0</v>
      </c>
      <c r="W75" s="99">
        <v>0</v>
      </c>
      <c r="X75" s="99">
        <v>0</v>
      </c>
      <c r="Y75" s="100">
        <f t="shared" si="27"/>
        <v>0</v>
      </c>
      <c r="Z75" s="81">
        <v>0</v>
      </c>
      <c r="AA75" s="100">
        <f t="shared" si="12"/>
        <v>0</v>
      </c>
      <c r="AB75" s="100">
        <f t="shared" si="28"/>
        <v>0</v>
      </c>
      <c r="AC75" s="100">
        <f t="shared" si="13"/>
        <v>0</v>
      </c>
      <c r="AD75" s="100">
        <v>0</v>
      </c>
      <c r="AE75" s="100">
        <v>0</v>
      </c>
      <c r="AF75" s="100">
        <f t="shared" si="29"/>
        <v>0</v>
      </c>
      <c r="AG75" s="9"/>
      <c r="AH75" s="9"/>
      <c r="AI75" s="9"/>
      <c r="AJ75" s="9"/>
      <c r="AK75" s="9"/>
    </row>
    <row r="76" spans="1:37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23"/>
        <v>0</v>
      </c>
      <c r="O76" s="100">
        <v>0</v>
      </c>
      <c r="P76" s="100">
        <v>0</v>
      </c>
      <c r="Q76" s="100">
        <v>0</v>
      </c>
      <c r="R76" s="100">
        <f t="shared" si="15"/>
        <v>0</v>
      </c>
      <c r="S76" s="100">
        <v>0</v>
      </c>
      <c r="T76" s="100">
        <v>0</v>
      </c>
      <c r="U76" s="100">
        <v>0</v>
      </c>
      <c r="V76" s="99">
        <v>2</v>
      </c>
      <c r="W76" s="99">
        <v>3</v>
      </c>
      <c r="X76" s="99">
        <v>1</v>
      </c>
      <c r="Y76" s="100">
        <f t="shared" si="27"/>
        <v>66.666666666666657</v>
      </c>
      <c r="Z76" s="81">
        <f>825.08+91.35</f>
        <v>916.43000000000006</v>
      </c>
      <c r="AA76" s="100">
        <f t="shared" ref="AA76:AA102" si="30">T76+Z76</f>
        <v>916.43000000000006</v>
      </c>
      <c r="AB76" s="100">
        <f t="shared" si="28"/>
        <v>100</v>
      </c>
      <c r="AC76" s="100">
        <f t="shared" ref="AC76:AC102" si="31">AA76-AE76</f>
        <v>91.350000000000023</v>
      </c>
      <c r="AD76" s="100">
        <v>0</v>
      </c>
      <c r="AE76" s="100">
        <v>825.08</v>
      </c>
      <c r="AF76" s="100">
        <f t="shared" si="29"/>
        <v>90.031971890924567</v>
      </c>
      <c r="AG76" s="9"/>
      <c r="AH76" s="9"/>
      <c r="AI76" s="9"/>
      <c r="AJ76" s="9"/>
      <c r="AK76" s="9"/>
    </row>
    <row r="77" spans="1:37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23"/>
        <v>0</v>
      </c>
      <c r="O77" s="100">
        <v>0</v>
      </c>
      <c r="P77" s="100">
        <v>0</v>
      </c>
      <c r="Q77" s="100">
        <v>0</v>
      </c>
      <c r="R77" s="100">
        <f t="shared" si="15"/>
        <v>0</v>
      </c>
      <c r="S77" s="100">
        <v>0</v>
      </c>
      <c r="T77" s="100">
        <v>0</v>
      </c>
      <c r="U77" s="100">
        <v>0</v>
      </c>
      <c r="V77" s="99">
        <v>0</v>
      </c>
      <c r="W77" s="99">
        <v>0</v>
      </c>
      <c r="X77" s="99">
        <v>0</v>
      </c>
      <c r="Y77" s="100">
        <f t="shared" si="27"/>
        <v>0</v>
      </c>
      <c r="Z77" s="81">
        <v>0</v>
      </c>
      <c r="AA77" s="100">
        <f t="shared" si="30"/>
        <v>0</v>
      </c>
      <c r="AB77" s="100">
        <f t="shared" si="28"/>
        <v>0</v>
      </c>
      <c r="AC77" s="100">
        <f t="shared" si="31"/>
        <v>0</v>
      </c>
      <c r="AD77" s="100">
        <v>0</v>
      </c>
      <c r="AE77" s="100">
        <v>0</v>
      </c>
      <c r="AF77" s="100">
        <f t="shared" si="29"/>
        <v>0</v>
      </c>
      <c r="AG77" s="9"/>
      <c r="AH77" s="9"/>
      <c r="AI77" s="9"/>
      <c r="AJ77" s="9"/>
      <c r="AK77" s="9"/>
    </row>
    <row r="78" spans="1:37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23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5"/>
        <v>3715.8299999999995</v>
      </c>
      <c r="S78" s="100">
        <f>R78/P78*100</f>
        <v>100</v>
      </c>
      <c r="T78" s="100">
        <v>0</v>
      </c>
      <c r="U78" s="100">
        <f>T78/P78*100</f>
        <v>0</v>
      </c>
      <c r="V78" s="99">
        <v>0</v>
      </c>
      <c r="W78" s="99">
        <v>0</v>
      </c>
      <c r="X78" s="99">
        <v>0</v>
      </c>
      <c r="Y78" s="100">
        <f t="shared" si="27"/>
        <v>0</v>
      </c>
      <c r="Z78" s="81">
        <v>0</v>
      </c>
      <c r="AA78" s="100">
        <f t="shared" si="30"/>
        <v>0</v>
      </c>
      <c r="AB78" s="100">
        <f t="shared" si="28"/>
        <v>0</v>
      </c>
      <c r="AC78" s="100">
        <f t="shared" si="31"/>
        <v>0</v>
      </c>
      <c r="AD78" s="100">
        <v>0</v>
      </c>
      <c r="AE78" s="100">
        <v>0</v>
      </c>
      <c r="AF78" s="100">
        <f t="shared" si="29"/>
        <v>0</v>
      </c>
      <c r="AG78" s="9"/>
      <c r="AH78" s="9"/>
      <c r="AI78" s="9"/>
      <c r="AJ78" s="9"/>
      <c r="AK78" s="9"/>
    </row>
    <row r="79" spans="1:37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5"/>
        <v>0</v>
      </c>
      <c r="S79" s="100">
        <v>0</v>
      </c>
      <c r="T79" s="100">
        <v>0</v>
      </c>
      <c r="U79" s="100">
        <v>0</v>
      </c>
      <c r="V79" s="99">
        <v>0</v>
      </c>
      <c r="W79" s="99">
        <v>0</v>
      </c>
      <c r="X79" s="99">
        <v>0</v>
      </c>
      <c r="Y79" s="100">
        <f t="shared" si="27"/>
        <v>0</v>
      </c>
      <c r="Z79" s="81">
        <v>0</v>
      </c>
      <c r="AA79" s="100">
        <f t="shared" si="30"/>
        <v>0</v>
      </c>
      <c r="AB79" s="100">
        <f t="shared" si="28"/>
        <v>0</v>
      </c>
      <c r="AC79" s="100">
        <f t="shared" si="31"/>
        <v>0</v>
      </c>
      <c r="AD79" s="100">
        <v>0</v>
      </c>
      <c r="AE79" s="100">
        <v>0</v>
      </c>
      <c r="AF79" s="100">
        <f t="shared" si="29"/>
        <v>0</v>
      </c>
      <c r="AG79" s="9"/>
      <c r="AH79" s="9"/>
      <c r="AI79" s="9"/>
      <c r="AJ79" s="9"/>
      <c r="AK79" s="9"/>
    </row>
    <row r="80" spans="1:37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2" si="32">K80/H80*100</f>
        <v>0</v>
      </c>
      <c r="O80" s="100">
        <v>0</v>
      </c>
      <c r="P80" s="100">
        <v>0</v>
      </c>
      <c r="Q80" s="100">
        <v>0</v>
      </c>
      <c r="R80" s="100">
        <f t="shared" si="15"/>
        <v>0</v>
      </c>
      <c r="S80" s="100">
        <v>0</v>
      </c>
      <c r="T80" s="100">
        <v>0</v>
      </c>
      <c r="U80" s="100">
        <v>0</v>
      </c>
      <c r="V80" s="99">
        <v>0</v>
      </c>
      <c r="W80" s="99">
        <v>0</v>
      </c>
      <c r="X80" s="99">
        <v>0</v>
      </c>
      <c r="Y80" s="100">
        <f t="shared" si="27"/>
        <v>0</v>
      </c>
      <c r="Z80" s="81">
        <v>0</v>
      </c>
      <c r="AA80" s="100">
        <f t="shared" si="30"/>
        <v>0</v>
      </c>
      <c r="AB80" s="100">
        <f t="shared" si="28"/>
        <v>0</v>
      </c>
      <c r="AC80" s="100">
        <f t="shared" si="31"/>
        <v>0</v>
      </c>
      <c r="AD80" s="100">
        <v>0</v>
      </c>
      <c r="AE80" s="100">
        <v>0</v>
      </c>
      <c r="AF80" s="100">
        <f t="shared" si="29"/>
        <v>0</v>
      </c>
      <c r="AG80" s="9"/>
      <c r="AH80" s="9"/>
      <c r="AI80" s="9"/>
      <c r="AJ80" s="9"/>
      <c r="AK80" s="9"/>
    </row>
    <row r="81" spans="1:37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32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5"/>
        <v>2194.65</v>
      </c>
      <c r="S81" s="100">
        <f>R81/P81*100</f>
        <v>100</v>
      </c>
      <c r="T81" s="100">
        <v>0</v>
      </c>
      <c r="U81" s="100">
        <f>T81/P81*100</f>
        <v>0</v>
      </c>
      <c r="V81" s="99">
        <v>8</v>
      </c>
      <c r="W81" s="99">
        <v>10</v>
      </c>
      <c r="X81" s="99">
        <v>3</v>
      </c>
      <c r="Y81" s="100">
        <f t="shared" si="27"/>
        <v>57.142857142857139</v>
      </c>
      <c r="Z81" s="81">
        <f>825.96+6523.34</f>
        <v>7349.3</v>
      </c>
      <c r="AA81" s="100">
        <f t="shared" si="30"/>
        <v>7349.3</v>
      </c>
      <c r="AB81" s="100">
        <f t="shared" si="28"/>
        <v>100</v>
      </c>
      <c r="AC81" s="100">
        <f t="shared" si="31"/>
        <v>6523.34</v>
      </c>
      <c r="AD81" s="100">
        <v>0</v>
      </c>
      <c r="AE81" s="100">
        <v>825.96</v>
      </c>
      <c r="AF81" s="100">
        <f t="shared" si="29"/>
        <v>11.238621365300098</v>
      </c>
      <c r="AG81" s="9"/>
      <c r="AH81" s="9"/>
      <c r="AI81" s="9"/>
      <c r="AJ81" s="9"/>
      <c r="AK81" s="9"/>
    </row>
    <row r="82" spans="1:37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32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5"/>
        <v>2991.8400000000006</v>
      </c>
      <c r="S82" s="100">
        <f>R82/P82*100</f>
        <v>100</v>
      </c>
      <c r="T82" s="100">
        <v>0</v>
      </c>
      <c r="U82" s="100">
        <f>T82/P82*100</f>
        <v>0</v>
      </c>
      <c r="V82" s="99">
        <v>0</v>
      </c>
      <c r="W82" s="99">
        <v>0</v>
      </c>
      <c r="X82" s="99">
        <v>0</v>
      </c>
      <c r="Y82" s="100">
        <f t="shared" si="27"/>
        <v>0</v>
      </c>
      <c r="Z82" s="81">
        <v>0</v>
      </c>
      <c r="AA82" s="100">
        <f t="shared" si="30"/>
        <v>0</v>
      </c>
      <c r="AB82" s="100">
        <f t="shared" si="28"/>
        <v>0</v>
      </c>
      <c r="AC82" s="100">
        <f t="shared" si="31"/>
        <v>0</v>
      </c>
      <c r="AD82" s="100">
        <v>0</v>
      </c>
      <c r="AE82" s="100">
        <v>0</v>
      </c>
      <c r="AF82" s="100">
        <f t="shared" si="29"/>
        <v>0</v>
      </c>
      <c r="AG82" s="9"/>
      <c r="AH82" s="9"/>
      <c r="AI82" s="9"/>
      <c r="AJ82" s="9"/>
      <c r="AK82" s="9"/>
    </row>
    <row r="83" spans="1:37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32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5"/>
        <v>2291.38</v>
      </c>
      <c r="S83" s="100">
        <f>R83/P83*100</f>
        <v>100</v>
      </c>
      <c r="T83" s="100">
        <v>0</v>
      </c>
      <c r="U83" s="100">
        <f>T83/P83*100</f>
        <v>0</v>
      </c>
      <c r="V83" s="99">
        <v>3</v>
      </c>
      <c r="W83" s="99">
        <v>3</v>
      </c>
      <c r="X83" s="99">
        <v>2</v>
      </c>
      <c r="Y83" s="100">
        <f t="shared" si="27"/>
        <v>25</v>
      </c>
      <c r="Z83" s="81">
        <v>1432.92</v>
      </c>
      <c r="AA83" s="100">
        <f t="shared" si="30"/>
        <v>1432.92</v>
      </c>
      <c r="AB83" s="100">
        <f t="shared" si="28"/>
        <v>100</v>
      </c>
      <c r="AC83" s="100">
        <f t="shared" si="31"/>
        <v>1432.92</v>
      </c>
      <c r="AD83" s="100">
        <v>0</v>
      </c>
      <c r="AE83" s="100">
        <v>0</v>
      </c>
      <c r="AF83" s="100">
        <f t="shared" si="29"/>
        <v>0</v>
      </c>
      <c r="AG83" s="9"/>
      <c r="AH83" s="9"/>
      <c r="AI83" s="9"/>
      <c r="AJ83" s="9"/>
      <c r="AK83" s="9"/>
    </row>
    <row r="84" spans="1:37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32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5"/>
        <v>48671.73</v>
      </c>
      <c r="S84" s="100">
        <f>R84/P84*100</f>
        <v>100</v>
      </c>
      <c r="T84" s="100">
        <v>0</v>
      </c>
      <c r="U84" s="100">
        <f>T84/P84*100</f>
        <v>0</v>
      </c>
      <c r="V84" s="99">
        <v>11</v>
      </c>
      <c r="W84" s="99">
        <v>12</v>
      </c>
      <c r="X84" s="99">
        <v>1</v>
      </c>
      <c r="Y84" s="100">
        <f t="shared" si="27"/>
        <v>16.417910447761194</v>
      </c>
      <c r="Z84" s="81">
        <f>1528.22+23020.34</f>
        <v>24548.560000000001</v>
      </c>
      <c r="AA84" s="100">
        <f t="shared" si="30"/>
        <v>24548.560000000001</v>
      </c>
      <c r="AB84" s="100">
        <f t="shared" si="28"/>
        <v>100</v>
      </c>
      <c r="AC84" s="100">
        <f t="shared" si="31"/>
        <v>24548.560000000001</v>
      </c>
      <c r="AD84" s="100">
        <v>100</v>
      </c>
      <c r="AE84" s="100">
        <v>0</v>
      </c>
      <c r="AF84" s="100">
        <f t="shared" si="29"/>
        <v>0</v>
      </c>
      <c r="AG84" s="9"/>
      <c r="AH84" s="9"/>
      <c r="AI84" s="9"/>
      <c r="AJ84" s="9"/>
      <c r="AK84" s="9"/>
    </row>
    <row r="85" spans="1:37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32"/>
        <v>0</v>
      </c>
      <c r="O85" s="100">
        <v>0</v>
      </c>
      <c r="P85" s="100">
        <v>0</v>
      </c>
      <c r="Q85" s="100">
        <v>0</v>
      </c>
      <c r="R85" s="100">
        <f t="shared" si="15"/>
        <v>0</v>
      </c>
      <c r="S85" s="100">
        <v>0</v>
      </c>
      <c r="T85" s="100">
        <v>0</v>
      </c>
      <c r="U85" s="100">
        <v>0</v>
      </c>
      <c r="V85" s="99">
        <v>0</v>
      </c>
      <c r="W85" s="99">
        <v>0</v>
      </c>
      <c r="X85" s="99">
        <v>0</v>
      </c>
      <c r="Y85" s="100">
        <f t="shared" si="27"/>
        <v>0</v>
      </c>
      <c r="Z85" s="81">
        <v>0</v>
      </c>
      <c r="AA85" s="100">
        <f t="shared" si="30"/>
        <v>0</v>
      </c>
      <c r="AB85" s="100">
        <f t="shared" si="28"/>
        <v>0</v>
      </c>
      <c r="AC85" s="100">
        <f t="shared" si="31"/>
        <v>0</v>
      </c>
      <c r="AD85" s="100">
        <v>0</v>
      </c>
      <c r="AE85" s="100">
        <v>0</v>
      </c>
      <c r="AF85" s="100">
        <f t="shared" si="29"/>
        <v>0</v>
      </c>
      <c r="AG85" s="9"/>
      <c r="AH85" s="9"/>
      <c r="AI85" s="9"/>
      <c r="AJ85" s="9"/>
      <c r="AK85" s="9"/>
    </row>
    <row r="86" spans="1:37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32"/>
        <v>0</v>
      </c>
      <c r="O86" s="100">
        <v>0</v>
      </c>
      <c r="P86" s="100">
        <v>0</v>
      </c>
      <c r="Q86" s="100">
        <v>0</v>
      </c>
      <c r="R86" s="100">
        <f t="shared" ref="R86:R102" si="33">P86</f>
        <v>0</v>
      </c>
      <c r="S86" s="100">
        <v>0</v>
      </c>
      <c r="T86" s="100">
        <v>0</v>
      </c>
      <c r="U86" s="100">
        <v>0</v>
      </c>
      <c r="V86" s="99">
        <v>0</v>
      </c>
      <c r="W86" s="99">
        <v>0</v>
      </c>
      <c r="X86" s="99">
        <v>0</v>
      </c>
      <c r="Y86" s="100">
        <f t="shared" si="27"/>
        <v>0</v>
      </c>
      <c r="Z86" s="81">
        <v>0</v>
      </c>
      <c r="AA86" s="100">
        <f t="shared" si="30"/>
        <v>0</v>
      </c>
      <c r="AB86" s="100">
        <f t="shared" si="28"/>
        <v>0</v>
      </c>
      <c r="AC86" s="100">
        <f t="shared" si="31"/>
        <v>0</v>
      </c>
      <c r="AD86" s="100">
        <v>0</v>
      </c>
      <c r="AE86" s="100">
        <v>0</v>
      </c>
      <c r="AF86" s="100">
        <f t="shared" si="29"/>
        <v>0</v>
      </c>
      <c r="AG86" s="9"/>
      <c r="AH86" s="9"/>
      <c r="AI86" s="9"/>
      <c r="AJ86" s="9"/>
      <c r="AK86" s="9"/>
    </row>
    <row r="87" spans="1:37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32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33"/>
        <v>27394.17</v>
      </c>
      <c r="S87" s="100">
        <f>R87/P87*100</f>
        <v>100</v>
      </c>
      <c r="T87" s="100">
        <v>0</v>
      </c>
      <c r="U87" s="100">
        <f>T87/P87*100</f>
        <v>0</v>
      </c>
      <c r="V87" s="99">
        <v>7</v>
      </c>
      <c r="W87" s="99">
        <v>7</v>
      </c>
      <c r="X87" s="99">
        <v>3</v>
      </c>
      <c r="Y87" s="100">
        <f t="shared" si="27"/>
        <v>21.212121212121211</v>
      </c>
      <c r="Z87" s="81">
        <v>4344.63</v>
      </c>
      <c r="AA87" s="100">
        <f t="shared" si="30"/>
        <v>4344.63</v>
      </c>
      <c r="AB87" s="100">
        <f t="shared" si="28"/>
        <v>100</v>
      </c>
      <c r="AC87" s="100">
        <f t="shared" si="31"/>
        <v>0</v>
      </c>
      <c r="AD87" s="100">
        <v>0</v>
      </c>
      <c r="AE87" s="100">
        <v>4344.63</v>
      </c>
      <c r="AF87" s="100">
        <f t="shared" si="29"/>
        <v>100</v>
      </c>
      <c r="AG87" s="9"/>
      <c r="AH87" s="9"/>
      <c r="AI87" s="9"/>
      <c r="AJ87" s="9"/>
      <c r="AK87" s="9"/>
    </row>
    <row r="88" spans="1:37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32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33"/>
        <v>7948</v>
      </c>
      <c r="S88" s="100">
        <f>R88/P88*100</f>
        <v>100</v>
      </c>
      <c r="T88" s="100">
        <v>0</v>
      </c>
      <c r="U88" s="100">
        <f>T88/P88*100</f>
        <v>0</v>
      </c>
      <c r="V88" s="99">
        <v>0</v>
      </c>
      <c r="W88" s="99">
        <v>0</v>
      </c>
      <c r="X88" s="99">
        <v>0</v>
      </c>
      <c r="Y88" s="100">
        <f t="shared" si="27"/>
        <v>0</v>
      </c>
      <c r="Z88" s="81">
        <v>0</v>
      </c>
      <c r="AA88" s="100">
        <f t="shared" si="30"/>
        <v>0</v>
      </c>
      <c r="AB88" s="100">
        <f t="shared" si="28"/>
        <v>0</v>
      </c>
      <c r="AC88" s="100">
        <f t="shared" si="31"/>
        <v>0</v>
      </c>
      <c r="AD88" s="100">
        <v>0</v>
      </c>
      <c r="AE88" s="100">
        <v>0</v>
      </c>
      <c r="AF88" s="100">
        <f t="shared" si="29"/>
        <v>0</v>
      </c>
      <c r="AG88" s="9"/>
      <c r="AH88" s="9"/>
      <c r="AI88" s="9"/>
      <c r="AJ88" s="9"/>
      <c r="AK88" s="9"/>
    </row>
    <row r="89" spans="1:37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32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33"/>
        <v>25249.41</v>
      </c>
      <c r="S89" s="100">
        <f>R89/P89*100</f>
        <v>100</v>
      </c>
      <c r="T89" s="100">
        <v>0</v>
      </c>
      <c r="U89" s="100">
        <f>T89/P89*100</f>
        <v>0</v>
      </c>
      <c r="V89" s="99">
        <v>9</v>
      </c>
      <c r="W89" s="99">
        <v>9</v>
      </c>
      <c r="X89" s="99">
        <v>5</v>
      </c>
      <c r="Y89" s="100">
        <f t="shared" si="27"/>
        <v>18</v>
      </c>
      <c r="Z89" s="81">
        <v>4585.41</v>
      </c>
      <c r="AA89" s="100">
        <f t="shared" si="30"/>
        <v>4585.41</v>
      </c>
      <c r="AB89" s="100">
        <f t="shared" si="28"/>
        <v>100</v>
      </c>
      <c r="AC89" s="100">
        <f t="shared" si="31"/>
        <v>4585.41</v>
      </c>
      <c r="AD89" s="100">
        <v>100</v>
      </c>
      <c r="AE89" s="100">
        <v>0</v>
      </c>
      <c r="AF89" s="100">
        <f t="shared" si="29"/>
        <v>0</v>
      </c>
      <c r="AG89" s="9"/>
      <c r="AH89" s="9"/>
      <c r="AI89" s="9"/>
      <c r="AJ89" s="9"/>
      <c r="AK89" s="9"/>
    </row>
    <row r="90" spans="1:37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32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33"/>
        <v>16467.23</v>
      </c>
      <c r="S90" s="100">
        <f>R90/P90*100</f>
        <v>100</v>
      </c>
      <c r="T90" s="100">
        <v>0</v>
      </c>
      <c r="U90" s="100">
        <f>T90/P90*100</f>
        <v>0</v>
      </c>
      <c r="V90" s="99">
        <v>11</v>
      </c>
      <c r="W90" s="99">
        <v>11</v>
      </c>
      <c r="X90" s="99">
        <v>5</v>
      </c>
      <c r="Y90" s="100">
        <f t="shared" si="27"/>
        <v>45.833333333333329</v>
      </c>
      <c r="Z90" s="81">
        <f>3593.19+4986.03</f>
        <v>8579.2199999999993</v>
      </c>
      <c r="AA90" s="100">
        <f t="shared" si="30"/>
        <v>8579.2199999999993</v>
      </c>
      <c r="AB90" s="100">
        <f t="shared" si="28"/>
        <v>100</v>
      </c>
      <c r="AC90" s="100">
        <f t="shared" si="31"/>
        <v>4986.0299999999988</v>
      </c>
      <c r="AD90" s="100">
        <v>100</v>
      </c>
      <c r="AE90" s="100">
        <v>3593.19</v>
      </c>
      <c r="AF90" s="100">
        <f t="shared" si="29"/>
        <v>41.882478826746485</v>
      </c>
      <c r="AG90" s="9"/>
      <c r="AH90" s="9"/>
      <c r="AI90" s="9"/>
      <c r="AJ90" s="9"/>
      <c r="AK90" s="9"/>
    </row>
    <row r="91" spans="1:37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32"/>
        <v>0</v>
      </c>
      <c r="O91" s="100">
        <v>0</v>
      </c>
      <c r="P91" s="100">
        <v>0</v>
      </c>
      <c r="Q91" s="100">
        <v>0</v>
      </c>
      <c r="R91" s="100">
        <f t="shared" si="33"/>
        <v>0</v>
      </c>
      <c r="S91" s="100">
        <v>0</v>
      </c>
      <c r="T91" s="100">
        <v>0</v>
      </c>
      <c r="U91" s="100">
        <v>0</v>
      </c>
      <c r="V91" s="99">
        <v>0</v>
      </c>
      <c r="W91" s="99">
        <v>0</v>
      </c>
      <c r="X91" s="99">
        <v>0</v>
      </c>
      <c r="Y91" s="100">
        <f t="shared" si="27"/>
        <v>0</v>
      </c>
      <c r="Z91" s="81">
        <v>0</v>
      </c>
      <c r="AA91" s="100">
        <f t="shared" si="30"/>
        <v>0</v>
      </c>
      <c r="AB91" s="100">
        <f t="shared" si="28"/>
        <v>0</v>
      </c>
      <c r="AC91" s="100">
        <f t="shared" si="31"/>
        <v>0</v>
      </c>
      <c r="AD91" s="100">
        <v>0</v>
      </c>
      <c r="AE91" s="100">
        <v>0</v>
      </c>
      <c r="AF91" s="100">
        <f t="shared" si="29"/>
        <v>0</v>
      </c>
      <c r="AG91" s="9"/>
      <c r="AH91" s="9"/>
      <c r="AI91" s="9"/>
      <c r="AJ91" s="9"/>
      <c r="AK91" s="9"/>
    </row>
    <row r="92" spans="1:37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32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33"/>
        <v>9389.1600000000017</v>
      </c>
      <c r="S92" s="100">
        <f>R92/P92*100</f>
        <v>100</v>
      </c>
      <c r="T92" s="100">
        <v>0</v>
      </c>
      <c r="U92" s="100">
        <f>T92/P92*100</f>
        <v>0</v>
      </c>
      <c r="V92" s="99">
        <v>0</v>
      </c>
      <c r="W92" s="99">
        <v>0</v>
      </c>
      <c r="X92" s="99">
        <v>0</v>
      </c>
      <c r="Y92" s="100">
        <f t="shared" si="27"/>
        <v>0</v>
      </c>
      <c r="Z92" s="81">
        <v>0</v>
      </c>
      <c r="AA92" s="100">
        <f t="shared" si="30"/>
        <v>0</v>
      </c>
      <c r="AB92" s="100">
        <f t="shared" si="28"/>
        <v>0</v>
      </c>
      <c r="AC92" s="100">
        <f t="shared" si="31"/>
        <v>0</v>
      </c>
      <c r="AD92" s="100">
        <v>0</v>
      </c>
      <c r="AE92" s="100">
        <v>0</v>
      </c>
      <c r="AF92" s="100">
        <f t="shared" si="29"/>
        <v>0</v>
      </c>
      <c r="AG92" s="9"/>
      <c r="AH92" s="9"/>
      <c r="AI92" s="9"/>
      <c r="AJ92" s="9"/>
      <c r="AK92" s="9"/>
    </row>
    <row r="93" spans="1:37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32"/>
        <v>0</v>
      </c>
      <c r="O93" s="100">
        <v>0</v>
      </c>
      <c r="P93" s="100">
        <v>0</v>
      </c>
      <c r="Q93" s="100">
        <v>0</v>
      </c>
      <c r="R93" s="100">
        <f t="shared" si="33"/>
        <v>0</v>
      </c>
      <c r="S93" s="100">
        <v>0</v>
      </c>
      <c r="T93" s="100">
        <v>0</v>
      </c>
      <c r="U93" s="100">
        <v>0</v>
      </c>
      <c r="V93" s="99">
        <v>0</v>
      </c>
      <c r="W93" s="99">
        <v>0</v>
      </c>
      <c r="X93" s="99">
        <v>0</v>
      </c>
      <c r="Y93" s="100">
        <f t="shared" si="27"/>
        <v>0</v>
      </c>
      <c r="Z93" s="81">
        <v>0</v>
      </c>
      <c r="AA93" s="100">
        <f t="shared" si="30"/>
        <v>0</v>
      </c>
      <c r="AB93" s="100">
        <f t="shared" si="28"/>
        <v>0</v>
      </c>
      <c r="AC93" s="100">
        <f t="shared" si="31"/>
        <v>0</v>
      </c>
      <c r="AD93" s="100">
        <v>0</v>
      </c>
      <c r="AE93" s="100">
        <v>0</v>
      </c>
      <c r="AF93" s="100">
        <f t="shared" si="29"/>
        <v>0</v>
      </c>
      <c r="AG93" s="9"/>
      <c r="AH93" s="9"/>
      <c r="AI93" s="9"/>
      <c r="AJ93" s="9"/>
      <c r="AK93" s="9"/>
    </row>
    <row r="94" spans="1:37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32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33"/>
        <v>12376.46</v>
      </c>
      <c r="S94" s="100">
        <f>R94/P94*100</f>
        <v>100</v>
      </c>
      <c r="T94" s="100">
        <v>0</v>
      </c>
      <c r="U94" s="100">
        <f>T94/P94*100</f>
        <v>0</v>
      </c>
      <c r="V94" s="99">
        <v>1</v>
      </c>
      <c r="W94" s="99">
        <v>2</v>
      </c>
      <c r="X94" s="99">
        <v>0</v>
      </c>
      <c r="Y94" s="100">
        <f t="shared" si="27"/>
        <v>5</v>
      </c>
      <c r="Z94" s="81">
        <v>1206.3699999999999</v>
      </c>
      <c r="AA94" s="100">
        <f t="shared" si="30"/>
        <v>1206.3699999999999</v>
      </c>
      <c r="AB94" s="100">
        <f t="shared" si="28"/>
        <v>100</v>
      </c>
      <c r="AC94" s="100">
        <f t="shared" si="31"/>
        <v>1206.3699999999999</v>
      </c>
      <c r="AD94" s="100">
        <v>0</v>
      </c>
      <c r="AE94" s="100">
        <v>0</v>
      </c>
      <c r="AF94" s="100">
        <f t="shared" si="29"/>
        <v>0</v>
      </c>
      <c r="AG94" s="9"/>
      <c r="AH94" s="9"/>
      <c r="AI94" s="9"/>
      <c r="AJ94" s="9"/>
      <c r="AK94" s="9"/>
    </row>
    <row r="95" spans="1:37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32"/>
        <v>0</v>
      </c>
      <c r="O95" s="100">
        <v>0</v>
      </c>
      <c r="P95" s="100">
        <v>0</v>
      </c>
      <c r="Q95" s="100">
        <v>0</v>
      </c>
      <c r="R95" s="100">
        <f t="shared" si="33"/>
        <v>0</v>
      </c>
      <c r="S95" s="100">
        <v>0</v>
      </c>
      <c r="T95" s="100">
        <v>0</v>
      </c>
      <c r="U95" s="100">
        <v>0</v>
      </c>
      <c r="V95" s="99">
        <v>0</v>
      </c>
      <c r="W95" s="99">
        <v>0</v>
      </c>
      <c r="X95" s="99">
        <v>0</v>
      </c>
      <c r="Y95" s="100">
        <f t="shared" si="27"/>
        <v>0</v>
      </c>
      <c r="Z95" s="81">
        <v>0</v>
      </c>
      <c r="AA95" s="100">
        <f t="shared" si="30"/>
        <v>0</v>
      </c>
      <c r="AB95" s="100">
        <f t="shared" si="28"/>
        <v>0</v>
      </c>
      <c r="AC95" s="100">
        <f t="shared" si="31"/>
        <v>0</v>
      </c>
      <c r="AD95" s="100">
        <v>0</v>
      </c>
      <c r="AE95" s="100">
        <v>0</v>
      </c>
      <c r="AF95" s="100">
        <f t="shared" si="29"/>
        <v>0</v>
      </c>
      <c r="AG95" s="9"/>
      <c r="AH95" s="9"/>
      <c r="AI95" s="9"/>
      <c r="AJ95" s="9"/>
      <c r="AK95" s="9"/>
    </row>
    <row r="96" spans="1:37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32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33"/>
        <v>24507.16</v>
      </c>
      <c r="S96" s="100">
        <f>R96/P96*100</f>
        <v>100</v>
      </c>
      <c r="T96" s="100">
        <v>0</v>
      </c>
      <c r="U96" s="100">
        <f>T96/P96*100</f>
        <v>0</v>
      </c>
      <c r="V96" s="99">
        <v>0</v>
      </c>
      <c r="W96" s="99">
        <v>0</v>
      </c>
      <c r="X96" s="99">
        <v>0</v>
      </c>
      <c r="Y96" s="100">
        <f t="shared" si="27"/>
        <v>0</v>
      </c>
      <c r="Z96" s="81">
        <v>0</v>
      </c>
      <c r="AA96" s="100">
        <f t="shared" si="30"/>
        <v>0</v>
      </c>
      <c r="AB96" s="100">
        <f t="shared" si="28"/>
        <v>0</v>
      </c>
      <c r="AC96" s="100">
        <f t="shared" si="31"/>
        <v>0</v>
      </c>
      <c r="AD96" s="100">
        <v>0</v>
      </c>
      <c r="AE96" s="100">
        <v>0</v>
      </c>
      <c r="AF96" s="100">
        <f t="shared" si="29"/>
        <v>0</v>
      </c>
      <c r="AG96" s="9"/>
      <c r="AH96" s="9"/>
      <c r="AI96" s="9"/>
      <c r="AJ96" s="9"/>
      <c r="AK96" s="9"/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32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33"/>
        <v>5946.55</v>
      </c>
      <c r="S97" s="100">
        <f>R97/P97*100</f>
        <v>100</v>
      </c>
      <c r="T97" s="100">
        <v>0</v>
      </c>
      <c r="U97" s="100">
        <f>T97/P97*100</f>
        <v>0</v>
      </c>
      <c r="V97" s="99">
        <v>2</v>
      </c>
      <c r="W97" s="99">
        <v>2</v>
      </c>
      <c r="X97" s="99">
        <v>0</v>
      </c>
      <c r="Y97" s="100">
        <f t="shared" si="27"/>
        <v>22.222222222222221</v>
      </c>
      <c r="Z97" s="81">
        <v>1930.88</v>
      </c>
      <c r="AA97" s="100">
        <f t="shared" si="30"/>
        <v>1930.88</v>
      </c>
      <c r="AB97" s="100">
        <f t="shared" si="28"/>
        <v>100</v>
      </c>
      <c r="AC97" s="100">
        <f t="shared" si="31"/>
        <v>1930.88</v>
      </c>
      <c r="AD97" s="100">
        <v>0</v>
      </c>
      <c r="AE97" s="100">
        <v>0</v>
      </c>
      <c r="AF97" s="100">
        <f t="shared" si="29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32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33"/>
        <v>3487.89</v>
      </c>
      <c r="S98" s="100">
        <f>R98/P98*100</f>
        <v>100</v>
      </c>
      <c r="T98" s="100">
        <v>0</v>
      </c>
      <c r="U98" s="100">
        <f>T98/P98*100</f>
        <v>0</v>
      </c>
      <c r="V98" s="99">
        <v>0</v>
      </c>
      <c r="W98" s="99">
        <v>0</v>
      </c>
      <c r="X98" s="99">
        <v>0</v>
      </c>
      <c r="Y98" s="100">
        <f t="shared" si="27"/>
        <v>0</v>
      </c>
      <c r="Z98" s="81">
        <v>0</v>
      </c>
      <c r="AA98" s="100">
        <f t="shared" si="30"/>
        <v>0</v>
      </c>
      <c r="AB98" s="100">
        <f t="shared" si="28"/>
        <v>0</v>
      </c>
      <c r="AC98" s="100">
        <f t="shared" si="31"/>
        <v>0</v>
      </c>
      <c r="AD98" s="100">
        <v>0</v>
      </c>
      <c r="AE98" s="100">
        <v>0</v>
      </c>
      <c r="AF98" s="100">
        <f t="shared" si="29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32"/>
        <v>0</v>
      </c>
      <c r="O99" s="100">
        <v>0</v>
      </c>
      <c r="P99" s="100">
        <v>0</v>
      </c>
      <c r="Q99" s="100">
        <v>0</v>
      </c>
      <c r="R99" s="100">
        <f t="shared" si="33"/>
        <v>0</v>
      </c>
      <c r="S99" s="100">
        <v>0</v>
      </c>
      <c r="T99" s="100">
        <v>0</v>
      </c>
      <c r="U99" s="100">
        <v>0</v>
      </c>
      <c r="V99" s="99">
        <v>2</v>
      </c>
      <c r="W99" s="99">
        <v>2</v>
      </c>
      <c r="X99" s="99">
        <v>2</v>
      </c>
      <c r="Y99" s="100">
        <f t="shared" si="27"/>
        <v>66.666666666666657</v>
      </c>
      <c r="Z99" s="81">
        <v>1133.8399999999999</v>
      </c>
      <c r="AA99" s="100">
        <f t="shared" si="30"/>
        <v>1133.8399999999999</v>
      </c>
      <c r="AB99" s="100">
        <f t="shared" si="28"/>
        <v>100</v>
      </c>
      <c r="AC99" s="100">
        <f t="shared" si="31"/>
        <v>1133.8399999999999</v>
      </c>
      <c r="AD99" s="100">
        <v>0</v>
      </c>
      <c r="AE99" s="100">
        <v>0</v>
      </c>
      <c r="AF99" s="100">
        <f t="shared" si="29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32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33"/>
        <v>18749.07</v>
      </c>
      <c r="S100" s="100">
        <f>R100/P100*100</f>
        <v>100</v>
      </c>
      <c r="T100" s="100">
        <v>0</v>
      </c>
      <c r="U100" s="100">
        <f>T100/P100*100</f>
        <v>0</v>
      </c>
      <c r="V100" s="99">
        <v>0</v>
      </c>
      <c r="W100" s="99">
        <v>0</v>
      </c>
      <c r="X100" s="99">
        <v>0</v>
      </c>
      <c r="Y100" s="100">
        <f t="shared" si="27"/>
        <v>0</v>
      </c>
      <c r="Z100" s="81">
        <v>0</v>
      </c>
      <c r="AA100" s="100">
        <f t="shared" si="30"/>
        <v>0</v>
      </c>
      <c r="AB100" s="100">
        <f t="shared" si="28"/>
        <v>0</v>
      </c>
      <c r="AC100" s="100">
        <f t="shared" si="31"/>
        <v>0</v>
      </c>
      <c r="AD100" s="100">
        <v>0</v>
      </c>
      <c r="AE100" s="100">
        <v>0</v>
      </c>
      <c r="AF100" s="100">
        <f t="shared" si="29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32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33"/>
        <v>336.17</v>
      </c>
      <c r="S101" s="100">
        <f>R101/P101*100</f>
        <v>100</v>
      </c>
      <c r="T101" s="100">
        <v>0</v>
      </c>
      <c r="U101" s="100">
        <f>T101/P101*100</f>
        <v>0</v>
      </c>
      <c r="V101" s="99">
        <v>0</v>
      </c>
      <c r="W101" s="99">
        <v>0</v>
      </c>
      <c r="X101" s="99">
        <v>0</v>
      </c>
      <c r="Y101" s="100">
        <f t="shared" si="27"/>
        <v>0</v>
      </c>
      <c r="Z101" s="81">
        <v>0</v>
      </c>
      <c r="AA101" s="100">
        <f t="shared" si="30"/>
        <v>0</v>
      </c>
      <c r="AB101" s="100">
        <f t="shared" si="28"/>
        <v>0</v>
      </c>
      <c r="AC101" s="100">
        <f t="shared" si="31"/>
        <v>0</v>
      </c>
      <c r="AD101" s="100">
        <v>0</v>
      </c>
      <c r="AE101" s="100">
        <v>0</v>
      </c>
      <c r="AF101" s="100">
        <f t="shared" si="29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32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33"/>
        <v>19670.13</v>
      </c>
      <c r="S102" s="100">
        <f>R102/P102*100</f>
        <v>100</v>
      </c>
      <c r="T102" s="100">
        <v>0</v>
      </c>
      <c r="U102" s="100">
        <f>T102/P102*100</f>
        <v>0</v>
      </c>
      <c r="V102" s="99">
        <v>0</v>
      </c>
      <c r="W102" s="99">
        <v>0</v>
      </c>
      <c r="X102" s="99">
        <v>0</v>
      </c>
      <c r="Y102" s="100">
        <f t="shared" si="27"/>
        <v>0</v>
      </c>
      <c r="Z102" s="81">
        <v>0</v>
      </c>
      <c r="AA102" s="100">
        <f t="shared" si="30"/>
        <v>0</v>
      </c>
      <c r="AB102" s="100">
        <f t="shared" si="28"/>
        <v>0</v>
      </c>
      <c r="AC102" s="100">
        <f t="shared" si="31"/>
        <v>0</v>
      </c>
      <c r="AD102" s="100">
        <v>0</v>
      </c>
      <c r="AE102" s="100">
        <v>0</v>
      </c>
      <c r="AF102" s="100">
        <f t="shared" si="29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ref="N103" si="34">K103/H103*100</f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35">T103/P103*100</f>
        <v>0</v>
      </c>
      <c r="V103" s="89">
        <f>SUM(V7:V102)</f>
        <v>404</v>
      </c>
      <c r="W103" s="89">
        <f t="shared" ref="W103:AE103" si="36">SUM(W7:W102)</f>
        <v>458</v>
      </c>
      <c r="X103" s="89">
        <f>SUM(X7:X102)</f>
        <v>136</v>
      </c>
      <c r="Y103" s="91">
        <f>X103/H103*100</f>
        <v>4.7602380119005954</v>
      </c>
      <c r="Z103" s="91">
        <f>SUM(Z7:Z102)</f>
        <v>442977.92</v>
      </c>
      <c r="AA103" s="91">
        <f t="shared" si="36"/>
        <v>442977.92</v>
      </c>
      <c r="AB103" s="90">
        <f t="shared" ref="AB103" si="37">IF((Z103+T103)=0,0,AA103/(Z103+T103)*100)</f>
        <v>100</v>
      </c>
      <c r="AC103" s="91">
        <f t="shared" si="36"/>
        <v>352529.39999999997</v>
      </c>
      <c r="AD103" s="90">
        <f t="shared" ref="AD103" si="38">IF(AA103=0,0,AC103/AA103)*100</f>
        <v>79.581709174127681</v>
      </c>
      <c r="AE103" s="91">
        <f t="shared" si="36"/>
        <v>90448.520000000033</v>
      </c>
      <c r="AF103" s="90">
        <f t="shared" si="29"/>
        <v>20.418290825872322</v>
      </c>
      <c r="AG103" s="42"/>
      <c r="AH103" s="42"/>
      <c r="AI103" s="42"/>
      <c r="AJ103" s="42"/>
      <c r="AK103" s="42"/>
    </row>
    <row r="105" spans="1:37" x14ac:dyDescent="0.2">
      <c r="Z105" s="94"/>
    </row>
  </sheetData>
  <sheetProtection password="C41F" sheet="1" objects="1" scenarios="1"/>
  <mergeCells count="35"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topLeftCell="Q1" workbookViewId="0">
      <selection sqref="A1:AF1"/>
    </sheetView>
  </sheetViews>
  <sheetFormatPr defaultColWidth="9.7109375" defaultRowHeight="12.75" x14ac:dyDescent="0.2"/>
  <cols>
    <col min="1" max="1" width="6" style="9" customWidth="1"/>
    <col min="2" max="2" width="19.28515625" style="9" customWidth="1"/>
    <col min="3" max="3" width="23.42578125" style="9" customWidth="1"/>
    <col min="4" max="4" width="34.85546875" style="9" customWidth="1"/>
    <col min="5" max="5" width="24.5703125" style="18" customWidth="1"/>
    <col min="6" max="6" width="9.28515625" style="106" customWidth="1"/>
    <col min="7" max="7" width="10.28515625" style="106" customWidth="1"/>
    <col min="8" max="8" width="9.28515625" style="106" customWidth="1"/>
    <col min="9" max="10" width="9.28515625" style="93" customWidth="1"/>
    <col min="11" max="13" width="6.7109375" style="106" customWidth="1"/>
    <col min="14" max="14" width="9.140625" style="106" customWidth="1"/>
    <col min="15" max="15" width="11.7109375" style="107" customWidth="1"/>
    <col min="16" max="16" width="16.42578125" style="107" customWidth="1"/>
    <col min="17" max="17" width="9.28515625" style="107" customWidth="1"/>
    <col min="18" max="18" width="11.28515625" style="107" customWidth="1"/>
    <col min="19" max="19" width="10.42578125" style="107" customWidth="1"/>
    <col min="20" max="21" width="9.28515625" style="107" customWidth="1"/>
    <col min="22" max="25" width="9.28515625" style="106" customWidth="1"/>
    <col min="26" max="26" width="14.42578125" style="93" customWidth="1"/>
    <col min="27" max="27" width="11.42578125" style="106" customWidth="1"/>
    <col min="28" max="28" width="12" style="106" customWidth="1"/>
    <col min="29" max="29" width="11.140625" style="106" customWidth="1"/>
    <col min="30" max="30" width="11.85546875" style="106" customWidth="1"/>
    <col min="31" max="31" width="10.5703125" style="106" customWidth="1"/>
    <col min="32" max="32" width="11.5703125" style="106" customWidth="1"/>
    <col min="33" max="37" width="9.7109375" style="34"/>
    <col min="38" max="16384" width="9.7109375" style="9"/>
  </cols>
  <sheetData>
    <row r="1" spans="1:37" s="8" customFormat="1" ht="36.75" customHeight="1" x14ac:dyDescent="0.25">
      <c r="A1" s="155" t="s">
        <v>254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33"/>
      <c r="AH1" s="33"/>
      <c r="AI1" s="33"/>
      <c r="AJ1" s="33"/>
      <c r="AK1" s="33"/>
    </row>
    <row r="2" spans="1:37" s="33" customFormat="1" ht="15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28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40.5" customHeight="1" x14ac:dyDescent="0.25">
      <c r="A3" s="129"/>
      <c r="B3" s="129"/>
      <c r="C3" s="129"/>
      <c r="D3" s="129"/>
      <c r="E3" s="129"/>
      <c r="F3" s="129"/>
      <c r="G3" s="129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50.25" customHeight="1" x14ac:dyDescent="0.25">
      <c r="A4" s="129"/>
      <c r="B4" s="129"/>
      <c r="C4" s="129"/>
      <c r="D4" s="129"/>
      <c r="E4" s="129"/>
      <c r="F4" s="129"/>
      <c r="G4" s="129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(гр."&amp;V6&amp;"/гр."&amp;'[3]23.03.15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19.25" customHeight="1" x14ac:dyDescent="0.25">
      <c r="A5" s="130"/>
      <c r="B5" s="130"/>
      <c r="C5" s="130"/>
      <c r="D5" s="130"/>
      <c r="E5" s="130"/>
      <c r="F5" s="130"/>
      <c r="G5" s="130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.75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>C6+1</f>
        <v>4</v>
      </c>
      <c r="E6" s="6">
        <f t="shared" si="0"/>
        <v>5</v>
      </c>
      <c r="F6" s="6">
        <f t="shared" si="0"/>
        <v>6</v>
      </c>
      <c r="G6" s="6">
        <f t="shared" si="0"/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 t="shared" si="0"/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>
        <v>0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99">
        <v>0</v>
      </c>
      <c r="W7" s="99">
        <v>0</v>
      </c>
      <c r="X7" s="99">
        <v>0</v>
      </c>
      <c r="Y7" s="100">
        <f t="shared" ref="Y7:Y70" si="2">IF(H7=0,0,V7/H7)*100</f>
        <v>0</v>
      </c>
      <c r="Z7" s="81">
        <v>0</v>
      </c>
      <c r="AA7" s="100">
        <f t="shared" ref="AA7:AA10" si="3">T7+Z7</f>
        <v>0</v>
      </c>
      <c r="AB7" s="100">
        <f t="shared" ref="AB7:AB70" si="4">IF((Z7+T7)=0,0,AA7/(Z7+T7)*100)</f>
        <v>0</v>
      </c>
      <c r="AC7" s="100">
        <v>0</v>
      </c>
      <c r="AD7" s="100">
        <f>IF(AA7=0,0,AC7/AA7)*100</f>
        <v>0</v>
      </c>
      <c r="AE7" s="100">
        <v>0</v>
      </c>
      <c r="AF7" s="100">
        <f t="shared" ref="AF7:AF70" si="5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6">P8/O8*100</f>
        <v>100</v>
      </c>
      <c r="R8" s="100">
        <f t="shared" ref="R8:R20" si="7">P8</f>
        <v>8664.0299999999988</v>
      </c>
      <c r="S8" s="100">
        <f t="shared" ref="S8:S13" si="8">R8/P8*100</f>
        <v>100</v>
      </c>
      <c r="T8" s="100">
        <v>0</v>
      </c>
      <c r="U8" s="100">
        <f t="shared" ref="U8:U13" si="9">T8/P8*100</f>
        <v>0</v>
      </c>
      <c r="V8" s="99">
        <v>1</v>
      </c>
      <c r="W8" s="99">
        <v>1</v>
      </c>
      <c r="X8" s="99">
        <v>0</v>
      </c>
      <c r="Y8" s="100">
        <f t="shared" si="2"/>
        <v>5</v>
      </c>
      <c r="Z8" s="81">
        <v>365.4</v>
      </c>
      <c r="AA8" s="100">
        <f t="shared" si="3"/>
        <v>365.4</v>
      </c>
      <c r="AB8" s="100">
        <f t="shared" si="4"/>
        <v>100</v>
      </c>
      <c r="AC8" s="100">
        <f t="shared" ref="AC8:AC10" si="10">AA8-AE8</f>
        <v>365.4</v>
      </c>
      <c r="AD8" s="100">
        <f t="shared" ref="AD8:AD70" si="11">IF(AA8=0,0,AC8/AA8)*100</f>
        <v>100</v>
      </c>
      <c r="AE8" s="100">
        <v>0</v>
      </c>
      <c r="AF8" s="100">
        <f t="shared" si="5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6"/>
        <v>100</v>
      </c>
      <c r="R9" s="100">
        <f t="shared" si="7"/>
        <v>20412.350000000002</v>
      </c>
      <c r="S9" s="100">
        <f t="shared" si="8"/>
        <v>100</v>
      </c>
      <c r="T9" s="100">
        <v>0</v>
      </c>
      <c r="U9" s="100">
        <f t="shared" si="9"/>
        <v>0</v>
      </c>
      <c r="V9" s="99">
        <v>0</v>
      </c>
      <c r="W9" s="99">
        <v>0</v>
      </c>
      <c r="X9" s="99">
        <v>0</v>
      </c>
      <c r="Y9" s="100">
        <f t="shared" si="2"/>
        <v>0</v>
      </c>
      <c r="Z9" s="81">
        <v>0</v>
      </c>
      <c r="AA9" s="100">
        <f t="shared" si="3"/>
        <v>0</v>
      </c>
      <c r="AB9" s="100">
        <f t="shared" si="4"/>
        <v>0</v>
      </c>
      <c r="AC9" s="100">
        <f t="shared" si="10"/>
        <v>0</v>
      </c>
      <c r="AD9" s="100">
        <f t="shared" si="11"/>
        <v>0</v>
      </c>
      <c r="AE9" s="100">
        <v>0</v>
      </c>
      <c r="AF9" s="100">
        <f t="shared" si="5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6"/>
        <v>100</v>
      </c>
      <c r="R10" s="100">
        <f t="shared" si="7"/>
        <v>58.36</v>
      </c>
      <c r="S10" s="100">
        <f t="shared" si="8"/>
        <v>100</v>
      </c>
      <c r="T10" s="100">
        <v>0</v>
      </c>
      <c r="U10" s="100">
        <f t="shared" si="9"/>
        <v>0</v>
      </c>
      <c r="V10" s="99">
        <v>0</v>
      </c>
      <c r="W10" s="99">
        <v>0</v>
      </c>
      <c r="X10" s="99">
        <v>0</v>
      </c>
      <c r="Y10" s="100">
        <f t="shared" si="2"/>
        <v>0</v>
      </c>
      <c r="Z10" s="81">
        <v>0</v>
      </c>
      <c r="AA10" s="100">
        <f t="shared" si="3"/>
        <v>0</v>
      </c>
      <c r="AB10" s="100">
        <f t="shared" si="4"/>
        <v>0</v>
      </c>
      <c r="AC10" s="100">
        <f t="shared" si="10"/>
        <v>0</v>
      </c>
      <c r="AD10" s="100">
        <f t="shared" si="11"/>
        <v>0</v>
      </c>
      <c r="AE10" s="100">
        <v>0</v>
      </c>
      <c r="AF10" s="100">
        <f t="shared" si="5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6"/>
        <v>100</v>
      </c>
      <c r="R11" s="100">
        <f t="shared" si="7"/>
        <v>7226.18</v>
      </c>
      <c r="S11" s="100">
        <f t="shared" si="8"/>
        <v>100</v>
      </c>
      <c r="T11" s="100">
        <v>0</v>
      </c>
      <c r="U11" s="100">
        <f t="shared" si="9"/>
        <v>0</v>
      </c>
      <c r="V11" s="99">
        <v>5</v>
      </c>
      <c r="W11" s="99">
        <v>5</v>
      </c>
      <c r="X11" s="99">
        <v>0</v>
      </c>
      <c r="Y11" s="100">
        <f>IF(H11=0,0,V11/H11)*100</f>
        <v>29.411764705882355</v>
      </c>
      <c r="Z11" s="81">
        <f>868.69+5851.79</f>
        <v>6720.48</v>
      </c>
      <c r="AA11" s="100">
        <f>T11+Z11</f>
        <v>6720.48</v>
      </c>
      <c r="AB11" s="100">
        <f t="shared" si="4"/>
        <v>100</v>
      </c>
      <c r="AC11" s="100">
        <f>AA11-AE11</f>
        <v>5851.7899999999991</v>
      </c>
      <c r="AD11" s="100">
        <f t="shared" si="11"/>
        <v>87.073988762707415</v>
      </c>
      <c r="AE11" s="100">
        <v>868.69</v>
      </c>
      <c r="AF11" s="100">
        <f t="shared" si="5"/>
        <v>12.926011237292576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6"/>
        <v>100</v>
      </c>
      <c r="R12" s="100">
        <f t="shared" si="7"/>
        <v>10060.76</v>
      </c>
      <c r="S12" s="100">
        <f t="shared" si="8"/>
        <v>100</v>
      </c>
      <c r="T12" s="100">
        <v>0</v>
      </c>
      <c r="U12" s="100">
        <f t="shared" si="9"/>
        <v>0</v>
      </c>
      <c r="V12" s="99">
        <v>3</v>
      </c>
      <c r="W12" s="99">
        <v>3</v>
      </c>
      <c r="X12" s="99">
        <v>0</v>
      </c>
      <c r="Y12" s="100">
        <f t="shared" si="2"/>
        <v>17.647058823529413</v>
      </c>
      <c r="Z12" s="81">
        <v>4537.1899999999996</v>
      </c>
      <c r="AA12" s="100">
        <f t="shared" ref="AA12:AA75" si="12">T12+Z12</f>
        <v>4537.1899999999996</v>
      </c>
      <c r="AB12" s="100">
        <f t="shared" si="4"/>
        <v>100</v>
      </c>
      <c r="AC12" s="100">
        <f t="shared" ref="AC12:AC75" si="13">AA12-AE12</f>
        <v>4537.1899999999996</v>
      </c>
      <c r="AD12" s="100">
        <f t="shared" si="11"/>
        <v>100</v>
      </c>
      <c r="AE12" s="100">
        <v>0</v>
      </c>
      <c r="AF12" s="100">
        <f t="shared" si="5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6"/>
        <v>100</v>
      </c>
      <c r="R13" s="100">
        <f t="shared" si="7"/>
        <v>2679.6</v>
      </c>
      <c r="S13" s="100">
        <f t="shared" si="8"/>
        <v>100</v>
      </c>
      <c r="T13" s="100">
        <v>0</v>
      </c>
      <c r="U13" s="100">
        <f t="shared" si="9"/>
        <v>0</v>
      </c>
      <c r="V13" s="99">
        <v>0</v>
      </c>
      <c r="W13" s="99">
        <v>0</v>
      </c>
      <c r="X13" s="99">
        <v>0</v>
      </c>
      <c r="Y13" s="100">
        <f t="shared" si="2"/>
        <v>0</v>
      </c>
      <c r="Z13" s="81">
        <v>0</v>
      </c>
      <c r="AA13" s="100">
        <f t="shared" si="12"/>
        <v>0</v>
      </c>
      <c r="AB13" s="100">
        <f t="shared" si="4"/>
        <v>0</v>
      </c>
      <c r="AC13" s="100">
        <f t="shared" si="13"/>
        <v>0</v>
      </c>
      <c r="AD13" s="100">
        <f t="shared" si="11"/>
        <v>0</v>
      </c>
      <c r="AE13" s="100">
        <v>0</v>
      </c>
      <c r="AF13" s="100">
        <f t="shared" si="5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7"/>
        <v>0</v>
      </c>
      <c r="S14" s="100">
        <v>0</v>
      </c>
      <c r="T14" s="100">
        <v>0</v>
      </c>
      <c r="U14" s="100">
        <v>0</v>
      </c>
      <c r="V14" s="99">
        <v>0</v>
      </c>
      <c r="W14" s="99">
        <v>0</v>
      </c>
      <c r="X14" s="99">
        <v>0</v>
      </c>
      <c r="Y14" s="100">
        <f t="shared" si="2"/>
        <v>0</v>
      </c>
      <c r="Z14" s="81">
        <v>0</v>
      </c>
      <c r="AA14" s="100">
        <f t="shared" si="12"/>
        <v>0</v>
      </c>
      <c r="AB14" s="100">
        <f t="shared" si="4"/>
        <v>0</v>
      </c>
      <c r="AC14" s="100">
        <f t="shared" si="13"/>
        <v>0</v>
      </c>
      <c r="AD14" s="100">
        <f t="shared" si="11"/>
        <v>0</v>
      </c>
      <c r="AE14" s="100">
        <v>0</v>
      </c>
      <c r="AF14" s="100">
        <f t="shared" si="5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4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7"/>
        <v>51732.32</v>
      </c>
      <c r="S15" s="100">
        <f>R15/P15*100</f>
        <v>100</v>
      </c>
      <c r="T15" s="100">
        <v>0</v>
      </c>
      <c r="U15" s="100">
        <f>T15/P15*100</f>
        <v>0</v>
      </c>
      <c r="V15" s="99">
        <v>11</v>
      </c>
      <c r="W15" s="99">
        <v>12</v>
      </c>
      <c r="X15" s="99">
        <v>3</v>
      </c>
      <c r="Y15" s="100">
        <f t="shared" si="2"/>
        <v>13.253012048192772</v>
      </c>
      <c r="Z15" s="81">
        <v>12197.45</v>
      </c>
      <c r="AA15" s="100">
        <f t="shared" si="12"/>
        <v>12197.45</v>
      </c>
      <c r="AB15" s="100">
        <f t="shared" si="4"/>
        <v>100</v>
      </c>
      <c r="AC15" s="100">
        <f t="shared" si="13"/>
        <v>11198.35</v>
      </c>
      <c r="AD15" s="100">
        <f t="shared" si="11"/>
        <v>91.808943672652887</v>
      </c>
      <c r="AE15" s="100">
        <v>999.1</v>
      </c>
      <c r="AF15" s="100">
        <f t="shared" si="5"/>
        <v>8.1910563273471091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4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7"/>
        <v>12706.95</v>
      </c>
      <c r="S16" s="100">
        <f>R16/P16*100</f>
        <v>100</v>
      </c>
      <c r="T16" s="100">
        <v>0</v>
      </c>
      <c r="U16" s="100">
        <f>T16/P16*100</f>
        <v>0</v>
      </c>
      <c r="V16" s="99">
        <v>0</v>
      </c>
      <c r="W16" s="99">
        <v>0</v>
      </c>
      <c r="X16" s="99">
        <v>0</v>
      </c>
      <c r="Y16" s="100">
        <f t="shared" si="2"/>
        <v>0</v>
      </c>
      <c r="Z16" s="81">
        <v>0</v>
      </c>
      <c r="AA16" s="100">
        <f t="shared" si="12"/>
        <v>0</v>
      </c>
      <c r="AB16" s="100">
        <f t="shared" si="4"/>
        <v>0</v>
      </c>
      <c r="AC16" s="100">
        <f t="shared" si="13"/>
        <v>0</v>
      </c>
      <c r="AD16" s="100">
        <f t="shared" si="11"/>
        <v>0</v>
      </c>
      <c r="AE16" s="100">
        <v>0</v>
      </c>
      <c r="AF16" s="100">
        <f t="shared" si="5"/>
        <v>0</v>
      </c>
    </row>
    <row r="17" spans="1:37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4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7"/>
        <v>32504.67</v>
      </c>
      <c r="S17" s="100">
        <f>R17/P17*100</f>
        <v>100</v>
      </c>
      <c r="T17" s="100">
        <v>0</v>
      </c>
      <c r="U17" s="100">
        <f>T17/P17*100</f>
        <v>0</v>
      </c>
      <c r="V17" s="99">
        <v>9</v>
      </c>
      <c r="W17" s="99">
        <v>11</v>
      </c>
      <c r="X17" s="99">
        <v>1</v>
      </c>
      <c r="Y17" s="100">
        <f t="shared" si="2"/>
        <v>18.367346938775512</v>
      </c>
      <c r="Z17" s="81">
        <f>3221.86+6908.78</f>
        <v>10130.64</v>
      </c>
      <c r="AA17" s="100">
        <f t="shared" si="12"/>
        <v>10130.64</v>
      </c>
      <c r="AB17" s="100">
        <f t="shared" si="4"/>
        <v>100</v>
      </c>
      <c r="AC17" s="100">
        <f t="shared" si="13"/>
        <v>6908.7799999999988</v>
      </c>
      <c r="AD17" s="100">
        <f t="shared" si="11"/>
        <v>68.196876011782066</v>
      </c>
      <c r="AE17" s="100">
        <v>3221.86</v>
      </c>
      <c r="AF17" s="100">
        <f t="shared" si="5"/>
        <v>31.803123988217923</v>
      </c>
      <c r="AG17" s="9"/>
      <c r="AH17" s="9"/>
      <c r="AI17" s="9"/>
      <c r="AJ17" s="9"/>
      <c r="AK17" s="9"/>
    </row>
    <row r="18" spans="1:37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4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7"/>
        <v>15821.75</v>
      </c>
      <c r="S18" s="100">
        <f>R18/P18*100</f>
        <v>100</v>
      </c>
      <c r="T18" s="100">
        <v>0</v>
      </c>
      <c r="U18" s="100">
        <f>T18/P18*100</f>
        <v>0</v>
      </c>
      <c r="V18" s="99">
        <v>4</v>
      </c>
      <c r="W18" s="99">
        <v>4</v>
      </c>
      <c r="X18" s="99">
        <v>0</v>
      </c>
      <c r="Y18" s="100">
        <f t="shared" si="2"/>
        <v>15.384615384615385</v>
      </c>
      <c r="Z18" s="81">
        <v>3496.6</v>
      </c>
      <c r="AA18" s="100">
        <f t="shared" si="12"/>
        <v>3496.6</v>
      </c>
      <c r="AB18" s="100">
        <f t="shared" si="4"/>
        <v>100</v>
      </c>
      <c r="AC18" s="100">
        <f t="shared" si="13"/>
        <v>3496.6</v>
      </c>
      <c r="AD18" s="100">
        <f t="shared" si="11"/>
        <v>100</v>
      </c>
      <c r="AE18" s="100">
        <v>0</v>
      </c>
      <c r="AF18" s="100">
        <f t="shared" si="5"/>
        <v>0</v>
      </c>
      <c r="AG18" s="9"/>
      <c r="AH18" s="9"/>
      <c r="AI18" s="9"/>
      <c r="AJ18" s="9"/>
      <c r="AK18" s="9"/>
    </row>
    <row r="19" spans="1:37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4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7"/>
        <v>46398.919999999991</v>
      </c>
      <c r="S19" s="100">
        <f>R19/P19*100</f>
        <v>100</v>
      </c>
      <c r="T19" s="100">
        <v>0</v>
      </c>
      <c r="U19" s="100">
        <f>T19/P19*100</f>
        <v>0</v>
      </c>
      <c r="V19" s="99">
        <v>11</v>
      </c>
      <c r="W19" s="99">
        <v>13</v>
      </c>
      <c r="X19" s="99">
        <v>3</v>
      </c>
      <c r="Y19" s="100">
        <f>IF(H19=0,0,V19/H19)*100</f>
        <v>18.96551724137931</v>
      </c>
      <c r="Z19" s="81">
        <f>7442.69+10238.2</f>
        <v>17680.89</v>
      </c>
      <c r="AA19" s="100">
        <f t="shared" si="12"/>
        <v>17680.89</v>
      </c>
      <c r="AB19" s="100">
        <f t="shared" si="4"/>
        <v>100</v>
      </c>
      <c r="AC19" s="100">
        <f t="shared" si="13"/>
        <v>10238.200000000001</v>
      </c>
      <c r="AD19" s="100">
        <f t="shared" si="11"/>
        <v>57.905456116745256</v>
      </c>
      <c r="AE19" s="100">
        <v>7442.69</v>
      </c>
      <c r="AF19" s="100">
        <f t="shared" si="5"/>
        <v>42.094543883254744</v>
      </c>
      <c r="AG19" s="9"/>
      <c r="AH19" s="9"/>
      <c r="AI19" s="9"/>
      <c r="AJ19" s="9"/>
      <c r="AK19" s="9"/>
    </row>
    <row r="20" spans="1:37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4"/>
        <v>0</v>
      </c>
      <c r="O20" s="100">
        <v>0</v>
      </c>
      <c r="P20" s="100">
        <v>0</v>
      </c>
      <c r="Q20" s="100">
        <v>0</v>
      </c>
      <c r="R20" s="100">
        <f t="shared" si="7"/>
        <v>0</v>
      </c>
      <c r="S20" s="100">
        <v>0</v>
      </c>
      <c r="T20" s="100">
        <v>0</v>
      </c>
      <c r="U20" s="100">
        <v>0</v>
      </c>
      <c r="V20" s="99">
        <v>0</v>
      </c>
      <c r="W20" s="99">
        <v>0</v>
      </c>
      <c r="X20" s="99">
        <v>0</v>
      </c>
      <c r="Y20" s="100">
        <f t="shared" si="2"/>
        <v>0</v>
      </c>
      <c r="Z20" s="81">
        <v>0</v>
      </c>
      <c r="AA20" s="100">
        <f t="shared" si="12"/>
        <v>0</v>
      </c>
      <c r="AB20" s="100">
        <f t="shared" si="4"/>
        <v>0</v>
      </c>
      <c r="AC20" s="100">
        <f t="shared" si="13"/>
        <v>0</v>
      </c>
      <c r="AD20" s="100">
        <f t="shared" si="11"/>
        <v>0</v>
      </c>
      <c r="AE20" s="100">
        <v>0</v>
      </c>
      <c r="AF20" s="100">
        <f t="shared" si="5"/>
        <v>0</v>
      </c>
      <c r="AG20" s="9"/>
      <c r="AH20" s="9"/>
      <c r="AI20" s="9"/>
      <c r="AJ20" s="9"/>
      <c r="AK20" s="9"/>
    </row>
    <row r="21" spans="1:37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4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>R21/P21*100</f>
        <v>100</v>
      </c>
      <c r="T21" s="100">
        <v>0</v>
      </c>
      <c r="U21" s="100">
        <f>T21/P21*100</f>
        <v>0</v>
      </c>
      <c r="V21" s="99">
        <v>0</v>
      </c>
      <c r="W21" s="99">
        <v>0</v>
      </c>
      <c r="X21" s="99">
        <v>0</v>
      </c>
      <c r="Y21" s="100">
        <f t="shared" si="2"/>
        <v>0</v>
      </c>
      <c r="Z21" s="81">
        <v>0</v>
      </c>
      <c r="AA21" s="100">
        <f t="shared" si="12"/>
        <v>0</v>
      </c>
      <c r="AB21" s="100">
        <f t="shared" si="4"/>
        <v>0</v>
      </c>
      <c r="AC21" s="100">
        <f t="shared" si="13"/>
        <v>0</v>
      </c>
      <c r="AD21" s="100">
        <f t="shared" si="11"/>
        <v>0</v>
      </c>
      <c r="AE21" s="100">
        <v>0</v>
      </c>
      <c r="AF21" s="100">
        <f t="shared" si="5"/>
        <v>0</v>
      </c>
      <c r="AG21" s="9"/>
      <c r="AH21" s="9"/>
      <c r="AI21" s="9"/>
      <c r="AJ21" s="9"/>
      <c r="AK21" s="9"/>
    </row>
    <row r="22" spans="1:37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4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5">P22</f>
        <v>19091.53</v>
      </c>
      <c r="S22" s="100">
        <f>R22/P22*100</f>
        <v>100</v>
      </c>
      <c r="T22" s="100">
        <v>0</v>
      </c>
      <c r="U22" s="100">
        <f>T22/P22*100</f>
        <v>0</v>
      </c>
      <c r="V22" s="99">
        <v>1</v>
      </c>
      <c r="W22" s="99">
        <v>2</v>
      </c>
      <c r="X22" s="99">
        <v>0</v>
      </c>
      <c r="Y22" s="100">
        <f t="shared" si="2"/>
        <v>2.4390243902439024</v>
      </c>
      <c r="Z22" s="81">
        <v>5580.14</v>
      </c>
      <c r="AA22" s="100">
        <f t="shared" si="12"/>
        <v>5580.14</v>
      </c>
      <c r="AB22" s="100">
        <f t="shared" si="4"/>
        <v>100</v>
      </c>
      <c r="AC22" s="100">
        <f t="shared" si="13"/>
        <v>0</v>
      </c>
      <c r="AD22" s="100">
        <f t="shared" si="11"/>
        <v>0</v>
      </c>
      <c r="AE22" s="100">
        <v>5580.14</v>
      </c>
      <c r="AF22" s="100">
        <f t="shared" si="5"/>
        <v>100</v>
      </c>
      <c r="AG22" s="9"/>
      <c r="AH22" s="9"/>
      <c r="AI22" s="9"/>
      <c r="AJ22" s="9"/>
      <c r="AK22" s="9"/>
    </row>
    <row r="23" spans="1:37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4"/>
        <v>0</v>
      </c>
      <c r="O23" s="100">
        <v>0</v>
      </c>
      <c r="P23" s="100">
        <v>0</v>
      </c>
      <c r="Q23" s="100">
        <v>0</v>
      </c>
      <c r="R23" s="100">
        <f t="shared" si="15"/>
        <v>0</v>
      </c>
      <c r="S23" s="100">
        <v>0</v>
      </c>
      <c r="T23" s="100">
        <v>0</v>
      </c>
      <c r="U23" s="100">
        <v>0</v>
      </c>
      <c r="V23" s="99">
        <v>0</v>
      </c>
      <c r="W23" s="99">
        <v>0</v>
      </c>
      <c r="X23" s="99">
        <v>0</v>
      </c>
      <c r="Y23" s="100">
        <f t="shared" si="2"/>
        <v>0</v>
      </c>
      <c r="Z23" s="81">
        <v>0</v>
      </c>
      <c r="AA23" s="100">
        <f t="shared" si="12"/>
        <v>0</v>
      </c>
      <c r="AB23" s="100">
        <f t="shared" si="4"/>
        <v>0</v>
      </c>
      <c r="AC23" s="100">
        <f t="shared" si="13"/>
        <v>0</v>
      </c>
      <c r="AD23" s="100">
        <f t="shared" si="11"/>
        <v>0</v>
      </c>
      <c r="AE23" s="100">
        <v>0</v>
      </c>
      <c r="AF23" s="100">
        <f t="shared" si="5"/>
        <v>0</v>
      </c>
      <c r="AG23" s="9"/>
      <c r="AH23" s="9"/>
      <c r="AI23" s="9"/>
      <c r="AJ23" s="9"/>
      <c r="AK23" s="9"/>
    </row>
    <row r="24" spans="1:37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4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5"/>
        <v>31605.72</v>
      </c>
      <c r="S24" s="100">
        <f>R24/P24*100</f>
        <v>100</v>
      </c>
      <c r="T24" s="100">
        <v>0</v>
      </c>
      <c r="U24" s="100">
        <f>T24/P24*100</f>
        <v>0</v>
      </c>
      <c r="V24" s="99">
        <v>31</v>
      </c>
      <c r="W24" s="99">
        <v>40</v>
      </c>
      <c r="X24" s="99">
        <v>21</v>
      </c>
      <c r="Y24" s="100">
        <f t="shared" si="2"/>
        <v>43.661971830985912</v>
      </c>
      <c r="Z24" s="81">
        <f>3521.99+24188.44</f>
        <v>27710.43</v>
      </c>
      <c r="AA24" s="100">
        <f t="shared" si="12"/>
        <v>27710.43</v>
      </c>
      <c r="AB24" s="100">
        <f t="shared" si="4"/>
        <v>100</v>
      </c>
      <c r="AC24" s="100">
        <f t="shared" si="13"/>
        <v>24188.440000000002</v>
      </c>
      <c r="AD24" s="100">
        <f t="shared" si="11"/>
        <v>87.290020400260843</v>
      </c>
      <c r="AE24" s="100">
        <v>3521.99</v>
      </c>
      <c r="AF24" s="100">
        <f t="shared" si="5"/>
        <v>12.709979599739157</v>
      </c>
      <c r="AG24" s="9"/>
      <c r="AH24" s="9"/>
      <c r="AI24" s="9"/>
      <c r="AJ24" s="9"/>
      <c r="AK24" s="9"/>
    </row>
    <row r="25" spans="1:37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4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5"/>
        <v>43809.06</v>
      </c>
      <c r="S25" s="100">
        <f>R25/P25*100</f>
        <v>100</v>
      </c>
      <c r="T25" s="100">
        <v>0</v>
      </c>
      <c r="U25" s="100">
        <f>T25/P25*100</f>
        <v>0</v>
      </c>
      <c r="V25" s="99">
        <v>24</v>
      </c>
      <c r="W25" s="99">
        <v>25</v>
      </c>
      <c r="X25" s="99">
        <v>5</v>
      </c>
      <c r="Y25" s="100">
        <f t="shared" si="2"/>
        <v>11.650485436893204</v>
      </c>
      <c r="Z25" s="81">
        <f>12298.14+7850.3</f>
        <v>20148.439999999999</v>
      </c>
      <c r="AA25" s="100">
        <f t="shared" si="12"/>
        <v>20148.439999999999</v>
      </c>
      <c r="AB25" s="100">
        <f t="shared" si="4"/>
        <v>100</v>
      </c>
      <c r="AC25" s="100">
        <f t="shared" si="13"/>
        <v>20148.439999999999</v>
      </c>
      <c r="AD25" s="100">
        <f t="shared" si="11"/>
        <v>100</v>
      </c>
      <c r="AE25" s="100">
        <v>0</v>
      </c>
      <c r="AF25" s="100">
        <f t="shared" si="5"/>
        <v>0</v>
      </c>
      <c r="AG25" s="9"/>
      <c r="AH25" s="9"/>
      <c r="AI25" s="9"/>
      <c r="AJ25" s="9"/>
      <c r="AK25" s="9"/>
    </row>
    <row r="26" spans="1:37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4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5"/>
        <v>13200.15</v>
      </c>
      <c r="S26" s="100">
        <f>R26/P26*100</f>
        <v>100</v>
      </c>
      <c r="T26" s="100">
        <v>0</v>
      </c>
      <c r="U26" s="100">
        <f>T26/P26*100</f>
        <v>0</v>
      </c>
      <c r="V26" s="99">
        <v>4</v>
      </c>
      <c r="W26" s="99">
        <v>4</v>
      </c>
      <c r="X26" s="99">
        <v>0</v>
      </c>
      <c r="Y26" s="100">
        <f t="shared" si="2"/>
        <v>16.666666666666664</v>
      </c>
      <c r="Z26" s="81">
        <v>3650.74</v>
      </c>
      <c r="AA26" s="100">
        <f t="shared" si="12"/>
        <v>3650.74</v>
      </c>
      <c r="AB26" s="100">
        <f t="shared" si="4"/>
        <v>100</v>
      </c>
      <c r="AC26" s="100">
        <f t="shared" si="13"/>
        <v>3650.74</v>
      </c>
      <c r="AD26" s="100">
        <f t="shared" si="11"/>
        <v>100</v>
      </c>
      <c r="AE26" s="100">
        <v>0</v>
      </c>
      <c r="AF26" s="100">
        <f t="shared" si="5"/>
        <v>0</v>
      </c>
      <c r="AG26" s="9"/>
      <c r="AH26" s="9"/>
      <c r="AI26" s="9"/>
      <c r="AJ26" s="9"/>
      <c r="AK26" s="9"/>
    </row>
    <row r="27" spans="1:37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4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5"/>
        <v>12723.78</v>
      </c>
      <c r="S27" s="100">
        <f>R27/P27*100</f>
        <v>100</v>
      </c>
      <c r="T27" s="100">
        <v>0</v>
      </c>
      <c r="U27" s="100">
        <f>T27/P27*100</f>
        <v>0</v>
      </c>
      <c r="V27" s="99">
        <v>4</v>
      </c>
      <c r="W27" s="99">
        <v>6</v>
      </c>
      <c r="X27" s="99">
        <v>1</v>
      </c>
      <c r="Y27" s="100">
        <f t="shared" si="2"/>
        <v>25</v>
      </c>
      <c r="Z27" s="81">
        <v>3466.92</v>
      </c>
      <c r="AA27" s="100">
        <f t="shared" si="12"/>
        <v>3466.92</v>
      </c>
      <c r="AB27" s="100">
        <f t="shared" si="4"/>
        <v>100</v>
      </c>
      <c r="AC27" s="100">
        <f t="shared" si="13"/>
        <v>3466.92</v>
      </c>
      <c r="AD27" s="100">
        <f t="shared" si="11"/>
        <v>100</v>
      </c>
      <c r="AE27" s="100">
        <v>0</v>
      </c>
      <c r="AF27" s="100">
        <f t="shared" si="5"/>
        <v>0</v>
      </c>
      <c r="AG27" s="9"/>
      <c r="AH27" s="9"/>
      <c r="AI27" s="9"/>
      <c r="AJ27" s="9"/>
      <c r="AK27" s="9"/>
    </row>
    <row r="28" spans="1:37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4"/>
        <v>0</v>
      </c>
      <c r="O28" s="100">
        <v>0</v>
      </c>
      <c r="P28" s="100">
        <v>0</v>
      </c>
      <c r="Q28" s="100">
        <v>0</v>
      </c>
      <c r="R28" s="100">
        <f t="shared" si="15"/>
        <v>0</v>
      </c>
      <c r="S28" s="100">
        <v>0</v>
      </c>
      <c r="T28" s="100">
        <v>0</v>
      </c>
      <c r="U28" s="100">
        <v>0</v>
      </c>
      <c r="V28" s="99">
        <v>5</v>
      </c>
      <c r="W28" s="99">
        <v>6</v>
      </c>
      <c r="X28" s="99">
        <v>4</v>
      </c>
      <c r="Y28" s="100">
        <f t="shared" si="2"/>
        <v>55.555555555555557</v>
      </c>
      <c r="Z28" s="81">
        <v>3007.13</v>
      </c>
      <c r="AA28" s="100">
        <f t="shared" si="12"/>
        <v>3007.13</v>
      </c>
      <c r="AB28" s="100">
        <f t="shared" si="4"/>
        <v>100</v>
      </c>
      <c r="AC28" s="100">
        <f t="shared" si="13"/>
        <v>0</v>
      </c>
      <c r="AD28" s="100">
        <f t="shared" si="11"/>
        <v>0</v>
      </c>
      <c r="AE28" s="100">
        <v>3007.13</v>
      </c>
      <c r="AF28" s="100">
        <f t="shared" si="5"/>
        <v>100</v>
      </c>
      <c r="AG28" s="9"/>
      <c r="AH28" s="9"/>
      <c r="AI28" s="9"/>
      <c r="AJ28" s="9"/>
      <c r="AK28" s="9"/>
    </row>
    <row r="29" spans="1:37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4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5"/>
        <v>5460.41</v>
      </c>
      <c r="S29" s="100">
        <f>R29/P29*100</f>
        <v>100</v>
      </c>
      <c r="T29" s="100">
        <v>0</v>
      </c>
      <c r="U29" s="100">
        <f>T29/P29*100</f>
        <v>0</v>
      </c>
      <c r="V29" s="99">
        <v>3</v>
      </c>
      <c r="W29" s="99">
        <v>4</v>
      </c>
      <c r="X29" s="99">
        <v>0</v>
      </c>
      <c r="Y29" s="100">
        <f t="shared" si="2"/>
        <v>37.5</v>
      </c>
      <c r="Z29" s="81">
        <v>1811.81</v>
      </c>
      <c r="AA29" s="100">
        <f t="shared" si="12"/>
        <v>1811.81</v>
      </c>
      <c r="AB29" s="100">
        <f t="shared" si="4"/>
        <v>100</v>
      </c>
      <c r="AC29" s="100">
        <f t="shared" si="13"/>
        <v>0</v>
      </c>
      <c r="AD29" s="100">
        <f t="shared" si="11"/>
        <v>0</v>
      </c>
      <c r="AE29" s="100">
        <v>1811.81</v>
      </c>
      <c r="AF29" s="100">
        <f t="shared" si="5"/>
        <v>100</v>
      </c>
      <c r="AG29" s="9"/>
      <c r="AH29" s="9"/>
      <c r="AI29" s="9"/>
      <c r="AJ29" s="9"/>
      <c r="AK29" s="9"/>
    </row>
    <row r="30" spans="1:37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5"/>
        <v>0</v>
      </c>
      <c r="S30" s="100">
        <v>0</v>
      </c>
      <c r="T30" s="100">
        <v>0</v>
      </c>
      <c r="U30" s="100">
        <v>0</v>
      </c>
      <c r="V30" s="99">
        <v>0</v>
      </c>
      <c r="W30" s="99">
        <v>0</v>
      </c>
      <c r="X30" s="99">
        <v>0</v>
      </c>
      <c r="Y30" s="100">
        <f t="shared" si="2"/>
        <v>0</v>
      </c>
      <c r="Z30" s="81">
        <v>0</v>
      </c>
      <c r="AA30" s="100">
        <f t="shared" si="12"/>
        <v>0</v>
      </c>
      <c r="AB30" s="100">
        <f t="shared" si="4"/>
        <v>0</v>
      </c>
      <c r="AC30" s="100">
        <f t="shared" si="13"/>
        <v>0</v>
      </c>
      <c r="AD30" s="100">
        <f t="shared" si="11"/>
        <v>0</v>
      </c>
      <c r="AE30" s="100">
        <v>0</v>
      </c>
      <c r="AF30" s="100">
        <f t="shared" si="5"/>
        <v>0</v>
      </c>
      <c r="AG30" s="9"/>
      <c r="AH30" s="9"/>
      <c r="AI30" s="9"/>
      <c r="AJ30" s="9"/>
      <c r="AK30" s="9"/>
    </row>
    <row r="31" spans="1:37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6">K31/H31*100</f>
        <v>88.043478260869563</v>
      </c>
      <c r="O31" s="100">
        <v>84151.14</v>
      </c>
      <c r="P31" s="100">
        <v>84151.14</v>
      </c>
      <c r="Q31" s="100">
        <f t="shared" ref="Q31:Q38" si="17">P31/O31*100</f>
        <v>100</v>
      </c>
      <c r="R31" s="100">
        <f t="shared" si="15"/>
        <v>84151.14</v>
      </c>
      <c r="S31" s="100">
        <f t="shared" ref="S31:S38" si="18">R31/P31*100</f>
        <v>100</v>
      </c>
      <c r="T31" s="100">
        <v>0</v>
      </c>
      <c r="U31" s="100">
        <f t="shared" ref="U31:U38" si="19">T31/P31*100</f>
        <v>0</v>
      </c>
      <c r="V31" s="99">
        <v>15</v>
      </c>
      <c r="W31" s="99">
        <v>18</v>
      </c>
      <c r="X31" s="99">
        <v>3</v>
      </c>
      <c r="Y31" s="100">
        <f t="shared" si="2"/>
        <v>16.304347826086957</v>
      </c>
      <c r="Z31" s="81">
        <f>303.74+19229.7</f>
        <v>19533.440000000002</v>
      </c>
      <c r="AA31" s="100">
        <f t="shared" si="12"/>
        <v>19533.440000000002</v>
      </c>
      <c r="AB31" s="100">
        <f t="shared" si="4"/>
        <v>100</v>
      </c>
      <c r="AC31" s="100">
        <f t="shared" si="13"/>
        <v>19229.7</v>
      </c>
      <c r="AD31" s="100">
        <f t="shared" si="11"/>
        <v>98.445025556174429</v>
      </c>
      <c r="AE31" s="100">
        <v>303.74</v>
      </c>
      <c r="AF31" s="100">
        <f t="shared" si="5"/>
        <v>1.5549744438255626</v>
      </c>
      <c r="AG31" s="9"/>
      <c r="AH31" s="9"/>
      <c r="AI31" s="9"/>
      <c r="AJ31" s="9"/>
      <c r="AK31" s="9"/>
    </row>
    <row r="32" spans="1:37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6"/>
        <v>45</v>
      </c>
      <c r="O32" s="100">
        <v>3061.7499999999995</v>
      </c>
      <c r="P32" s="100">
        <v>3061.7499999999995</v>
      </c>
      <c r="Q32" s="100">
        <f t="shared" si="17"/>
        <v>100</v>
      </c>
      <c r="R32" s="100">
        <f t="shared" si="15"/>
        <v>3061.7499999999995</v>
      </c>
      <c r="S32" s="100">
        <f t="shared" si="18"/>
        <v>100</v>
      </c>
      <c r="T32" s="100">
        <v>0</v>
      </c>
      <c r="U32" s="100">
        <f t="shared" si="19"/>
        <v>0</v>
      </c>
      <c r="V32" s="99">
        <v>0</v>
      </c>
      <c r="W32" s="99">
        <v>0</v>
      </c>
      <c r="X32" s="99">
        <v>0</v>
      </c>
      <c r="Y32" s="100">
        <f t="shared" si="2"/>
        <v>0</v>
      </c>
      <c r="Z32" s="81">
        <v>0</v>
      </c>
      <c r="AA32" s="100">
        <f t="shared" si="12"/>
        <v>0</v>
      </c>
      <c r="AB32" s="100">
        <f t="shared" si="4"/>
        <v>0</v>
      </c>
      <c r="AC32" s="100">
        <f t="shared" si="13"/>
        <v>0</v>
      </c>
      <c r="AD32" s="100">
        <f t="shared" si="11"/>
        <v>0</v>
      </c>
      <c r="AE32" s="100">
        <v>0</v>
      </c>
      <c r="AF32" s="100">
        <f t="shared" si="5"/>
        <v>0</v>
      </c>
      <c r="AG32" s="9"/>
      <c r="AH32" s="9"/>
      <c r="AI32" s="9"/>
      <c r="AJ32" s="9"/>
      <c r="AK32" s="9"/>
    </row>
    <row r="33" spans="1:37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6"/>
        <v>50</v>
      </c>
      <c r="O33" s="100">
        <v>215.69</v>
      </c>
      <c r="P33" s="100">
        <v>215.69</v>
      </c>
      <c r="Q33" s="100">
        <f t="shared" si="17"/>
        <v>100</v>
      </c>
      <c r="R33" s="100">
        <f t="shared" si="15"/>
        <v>215.69</v>
      </c>
      <c r="S33" s="100">
        <f t="shared" si="18"/>
        <v>100</v>
      </c>
      <c r="T33" s="100">
        <v>0</v>
      </c>
      <c r="U33" s="100">
        <f t="shared" si="19"/>
        <v>0</v>
      </c>
      <c r="V33" s="99">
        <v>0</v>
      </c>
      <c r="W33" s="99">
        <v>0</v>
      </c>
      <c r="X33" s="99">
        <v>0</v>
      </c>
      <c r="Y33" s="100">
        <f t="shared" si="2"/>
        <v>0</v>
      </c>
      <c r="Z33" s="81">
        <v>0</v>
      </c>
      <c r="AA33" s="100">
        <f t="shared" si="12"/>
        <v>0</v>
      </c>
      <c r="AB33" s="100">
        <f t="shared" si="4"/>
        <v>0</v>
      </c>
      <c r="AC33" s="100">
        <f t="shared" si="13"/>
        <v>0</v>
      </c>
      <c r="AD33" s="100">
        <f t="shared" si="11"/>
        <v>0</v>
      </c>
      <c r="AE33" s="100">
        <v>0</v>
      </c>
      <c r="AF33" s="100">
        <f t="shared" si="5"/>
        <v>0</v>
      </c>
      <c r="AG33" s="9"/>
      <c r="AH33" s="9"/>
      <c r="AI33" s="9"/>
      <c r="AJ33" s="9"/>
      <c r="AK33" s="9"/>
    </row>
    <row r="34" spans="1:37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6"/>
        <v>80.769230769230774</v>
      </c>
      <c r="O34" s="100">
        <v>17458.7</v>
      </c>
      <c r="P34" s="100">
        <v>17458.7</v>
      </c>
      <c r="Q34" s="100">
        <f t="shared" si="17"/>
        <v>100</v>
      </c>
      <c r="R34" s="100">
        <f t="shared" si="15"/>
        <v>17458.7</v>
      </c>
      <c r="S34" s="100">
        <f t="shared" si="18"/>
        <v>100</v>
      </c>
      <c r="T34" s="100">
        <v>0</v>
      </c>
      <c r="U34" s="100">
        <f t="shared" si="19"/>
        <v>0</v>
      </c>
      <c r="V34" s="99">
        <v>0</v>
      </c>
      <c r="W34" s="99">
        <v>0</v>
      </c>
      <c r="X34" s="99">
        <v>0</v>
      </c>
      <c r="Y34" s="100">
        <f t="shared" si="2"/>
        <v>0</v>
      </c>
      <c r="Z34" s="81">
        <v>0</v>
      </c>
      <c r="AA34" s="100">
        <f t="shared" si="12"/>
        <v>0</v>
      </c>
      <c r="AB34" s="100">
        <f t="shared" si="4"/>
        <v>0</v>
      </c>
      <c r="AC34" s="100">
        <f t="shared" si="13"/>
        <v>0</v>
      </c>
      <c r="AD34" s="100">
        <f t="shared" si="11"/>
        <v>0</v>
      </c>
      <c r="AE34" s="100">
        <v>0</v>
      </c>
      <c r="AF34" s="100">
        <f t="shared" si="5"/>
        <v>0</v>
      </c>
      <c r="AG34" s="9"/>
      <c r="AH34" s="9"/>
      <c r="AI34" s="9"/>
      <c r="AJ34" s="9"/>
      <c r="AK34" s="9"/>
    </row>
    <row r="35" spans="1:37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6"/>
        <v>75.862068965517238</v>
      </c>
      <c r="O35" s="100">
        <v>31182.29</v>
      </c>
      <c r="P35" s="100">
        <v>31182.29</v>
      </c>
      <c r="Q35" s="100">
        <f t="shared" si="17"/>
        <v>100</v>
      </c>
      <c r="R35" s="100">
        <f t="shared" si="15"/>
        <v>31182.29</v>
      </c>
      <c r="S35" s="100">
        <f t="shared" si="18"/>
        <v>100</v>
      </c>
      <c r="T35" s="100">
        <v>0</v>
      </c>
      <c r="U35" s="100">
        <f t="shared" si="19"/>
        <v>0</v>
      </c>
      <c r="V35" s="99">
        <v>14</v>
      </c>
      <c r="W35" s="99">
        <v>14</v>
      </c>
      <c r="X35" s="99">
        <v>2</v>
      </c>
      <c r="Y35" s="100">
        <f t="shared" si="2"/>
        <v>24.137931034482758</v>
      </c>
      <c r="Z35" s="81">
        <f>1830.29+8011.47</f>
        <v>9841.76</v>
      </c>
      <c r="AA35" s="100">
        <f t="shared" si="12"/>
        <v>9841.76</v>
      </c>
      <c r="AB35" s="100">
        <f t="shared" si="4"/>
        <v>100</v>
      </c>
      <c r="AC35" s="100">
        <f t="shared" si="13"/>
        <v>8011.47</v>
      </c>
      <c r="AD35" s="100">
        <f t="shared" si="11"/>
        <v>81.402818195119579</v>
      </c>
      <c r="AE35" s="100">
        <v>1830.29</v>
      </c>
      <c r="AF35" s="100">
        <f t="shared" si="5"/>
        <v>18.597181804880428</v>
      </c>
      <c r="AG35" s="9"/>
      <c r="AH35" s="9"/>
      <c r="AI35" s="9"/>
      <c r="AJ35" s="9"/>
      <c r="AK35" s="9"/>
    </row>
    <row r="36" spans="1:37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6"/>
        <v>63.636363636363633</v>
      </c>
      <c r="O36" s="100">
        <v>837.48</v>
      </c>
      <c r="P36" s="100">
        <v>837.48</v>
      </c>
      <c r="Q36" s="100">
        <f t="shared" si="17"/>
        <v>100</v>
      </c>
      <c r="R36" s="100">
        <f t="shared" si="15"/>
        <v>837.48</v>
      </c>
      <c r="S36" s="100">
        <f t="shared" si="18"/>
        <v>100</v>
      </c>
      <c r="T36" s="100">
        <v>0</v>
      </c>
      <c r="U36" s="100">
        <f t="shared" si="19"/>
        <v>0</v>
      </c>
      <c r="V36" s="99">
        <v>0</v>
      </c>
      <c r="W36" s="99">
        <v>0</v>
      </c>
      <c r="X36" s="99">
        <v>0</v>
      </c>
      <c r="Y36" s="100">
        <f t="shared" si="2"/>
        <v>0</v>
      </c>
      <c r="Z36" s="81">
        <v>0</v>
      </c>
      <c r="AA36" s="100">
        <f t="shared" si="12"/>
        <v>0</v>
      </c>
      <c r="AB36" s="100">
        <f t="shared" si="4"/>
        <v>0</v>
      </c>
      <c r="AC36" s="100">
        <f t="shared" si="13"/>
        <v>0</v>
      </c>
      <c r="AD36" s="100">
        <f t="shared" si="11"/>
        <v>0</v>
      </c>
      <c r="AE36" s="100">
        <v>0</v>
      </c>
      <c r="AF36" s="100">
        <f t="shared" si="5"/>
        <v>0</v>
      </c>
      <c r="AG36" s="9"/>
      <c r="AH36" s="9"/>
      <c r="AI36" s="9"/>
      <c r="AJ36" s="9"/>
      <c r="AK36" s="9"/>
    </row>
    <row r="37" spans="1:37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6"/>
        <v>93.333333333333329</v>
      </c>
      <c r="O37" s="100">
        <v>8820.61</v>
      </c>
      <c r="P37" s="100">
        <v>8820.61</v>
      </c>
      <c r="Q37" s="100">
        <f t="shared" si="17"/>
        <v>100</v>
      </c>
      <c r="R37" s="100">
        <f t="shared" si="15"/>
        <v>8820.61</v>
      </c>
      <c r="S37" s="100">
        <f t="shared" si="18"/>
        <v>100</v>
      </c>
      <c r="T37" s="100">
        <v>0</v>
      </c>
      <c r="U37" s="100">
        <f t="shared" si="19"/>
        <v>0</v>
      </c>
      <c r="V37" s="99">
        <v>0</v>
      </c>
      <c r="W37" s="99">
        <v>0</v>
      </c>
      <c r="X37" s="99">
        <v>0</v>
      </c>
      <c r="Y37" s="100">
        <f t="shared" si="2"/>
        <v>0</v>
      </c>
      <c r="Z37" s="81">
        <v>0</v>
      </c>
      <c r="AA37" s="100">
        <f t="shared" si="12"/>
        <v>0</v>
      </c>
      <c r="AB37" s="100">
        <f t="shared" si="4"/>
        <v>0</v>
      </c>
      <c r="AC37" s="100">
        <f t="shared" si="13"/>
        <v>0</v>
      </c>
      <c r="AD37" s="100">
        <f t="shared" si="11"/>
        <v>0</v>
      </c>
      <c r="AE37" s="100">
        <v>0</v>
      </c>
      <c r="AF37" s="100">
        <f t="shared" si="5"/>
        <v>0</v>
      </c>
      <c r="AG37" s="9"/>
      <c r="AH37" s="9"/>
      <c r="AI37" s="9"/>
      <c r="AJ37" s="9"/>
      <c r="AK37" s="9"/>
    </row>
    <row r="38" spans="1:37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6"/>
        <v>44.827586206896555</v>
      </c>
      <c r="O38" s="100">
        <v>17539.870000000003</v>
      </c>
      <c r="P38" s="100">
        <v>17539.870000000003</v>
      </c>
      <c r="Q38" s="100">
        <f t="shared" si="17"/>
        <v>100</v>
      </c>
      <c r="R38" s="100">
        <f t="shared" si="15"/>
        <v>17539.870000000003</v>
      </c>
      <c r="S38" s="100">
        <f t="shared" si="18"/>
        <v>100</v>
      </c>
      <c r="T38" s="100">
        <v>0</v>
      </c>
      <c r="U38" s="100">
        <f t="shared" si="19"/>
        <v>0</v>
      </c>
      <c r="V38" s="99">
        <v>0</v>
      </c>
      <c r="W38" s="99">
        <v>0</v>
      </c>
      <c r="X38" s="99">
        <v>0</v>
      </c>
      <c r="Y38" s="100">
        <f t="shared" si="2"/>
        <v>0</v>
      </c>
      <c r="Z38" s="81">
        <v>0</v>
      </c>
      <c r="AA38" s="100">
        <f t="shared" si="12"/>
        <v>0</v>
      </c>
      <c r="AB38" s="100">
        <f t="shared" si="4"/>
        <v>0</v>
      </c>
      <c r="AC38" s="100">
        <f t="shared" si="13"/>
        <v>0</v>
      </c>
      <c r="AD38" s="100">
        <f t="shared" si="11"/>
        <v>0</v>
      </c>
      <c r="AE38" s="100">
        <v>0</v>
      </c>
      <c r="AF38" s="100">
        <f t="shared" si="5"/>
        <v>0</v>
      </c>
      <c r="AG38" s="9"/>
      <c r="AH38" s="9"/>
      <c r="AI38" s="9"/>
      <c r="AJ38" s="9"/>
      <c r="AK38" s="9"/>
    </row>
    <row r="39" spans="1:37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6"/>
        <v>0</v>
      </c>
      <c r="O39" s="100">
        <v>0</v>
      </c>
      <c r="P39" s="100">
        <v>0</v>
      </c>
      <c r="Q39" s="100">
        <v>0</v>
      </c>
      <c r="R39" s="100">
        <f t="shared" si="15"/>
        <v>0</v>
      </c>
      <c r="S39" s="100">
        <v>0</v>
      </c>
      <c r="T39" s="100">
        <v>0</v>
      </c>
      <c r="U39" s="100">
        <v>0</v>
      </c>
      <c r="V39" s="99">
        <v>0</v>
      </c>
      <c r="W39" s="99">
        <v>0</v>
      </c>
      <c r="X39" s="99">
        <v>0</v>
      </c>
      <c r="Y39" s="100">
        <f t="shared" si="2"/>
        <v>0</v>
      </c>
      <c r="Z39" s="81">
        <v>0</v>
      </c>
      <c r="AA39" s="100">
        <f t="shared" si="12"/>
        <v>0</v>
      </c>
      <c r="AB39" s="100">
        <f t="shared" si="4"/>
        <v>0</v>
      </c>
      <c r="AC39" s="100">
        <f t="shared" si="13"/>
        <v>0</v>
      </c>
      <c r="AD39" s="100">
        <f t="shared" si="11"/>
        <v>0</v>
      </c>
      <c r="AE39" s="100">
        <v>0</v>
      </c>
      <c r="AF39" s="100">
        <f t="shared" si="5"/>
        <v>0</v>
      </c>
      <c r="AG39" s="9"/>
      <c r="AH39" s="9"/>
      <c r="AI39" s="9"/>
      <c r="AJ39" s="9"/>
      <c r="AK39" s="9"/>
    </row>
    <row r="40" spans="1:37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6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5"/>
        <v>81.2</v>
      </c>
      <c r="S40" s="100">
        <f>R40/P40*100</f>
        <v>100</v>
      </c>
      <c r="T40" s="100">
        <v>0</v>
      </c>
      <c r="U40" s="100">
        <f>T40/P40*100</f>
        <v>0</v>
      </c>
      <c r="V40" s="99">
        <v>0</v>
      </c>
      <c r="W40" s="99">
        <v>0</v>
      </c>
      <c r="X40" s="99">
        <v>0</v>
      </c>
      <c r="Y40" s="100">
        <f t="shared" si="2"/>
        <v>0</v>
      </c>
      <c r="Z40" s="81">
        <v>0</v>
      </c>
      <c r="AA40" s="100">
        <f t="shared" si="12"/>
        <v>0</v>
      </c>
      <c r="AB40" s="100">
        <f t="shared" si="4"/>
        <v>0</v>
      </c>
      <c r="AC40" s="100">
        <f t="shared" si="13"/>
        <v>0</v>
      </c>
      <c r="AD40" s="100">
        <f t="shared" si="11"/>
        <v>0</v>
      </c>
      <c r="AE40" s="100">
        <v>0</v>
      </c>
      <c r="AF40" s="100">
        <f t="shared" si="5"/>
        <v>0</v>
      </c>
      <c r="AG40" s="9"/>
      <c r="AH40" s="9"/>
      <c r="AI40" s="9"/>
      <c r="AJ40" s="9"/>
      <c r="AK40" s="9"/>
    </row>
    <row r="41" spans="1:37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6"/>
        <v>0</v>
      </c>
      <c r="O41" s="100">
        <v>0</v>
      </c>
      <c r="P41" s="100">
        <v>0</v>
      </c>
      <c r="Q41" s="100">
        <v>0</v>
      </c>
      <c r="R41" s="100">
        <f t="shared" si="15"/>
        <v>0</v>
      </c>
      <c r="S41" s="100">
        <v>0</v>
      </c>
      <c r="T41" s="100">
        <v>0</v>
      </c>
      <c r="U41" s="100">
        <v>0</v>
      </c>
      <c r="V41" s="99">
        <v>1</v>
      </c>
      <c r="W41" s="99">
        <v>1</v>
      </c>
      <c r="X41" s="99">
        <v>1</v>
      </c>
      <c r="Y41" s="100">
        <f t="shared" si="2"/>
        <v>50</v>
      </c>
      <c r="Z41" s="81">
        <v>570.94000000000005</v>
      </c>
      <c r="AA41" s="100">
        <f t="shared" si="12"/>
        <v>570.94000000000005</v>
      </c>
      <c r="AB41" s="100">
        <f t="shared" si="4"/>
        <v>100</v>
      </c>
      <c r="AC41" s="100">
        <f t="shared" si="13"/>
        <v>570.94000000000005</v>
      </c>
      <c r="AD41" s="100">
        <f t="shared" si="11"/>
        <v>100</v>
      </c>
      <c r="AE41" s="100">
        <v>0</v>
      </c>
      <c r="AF41" s="100">
        <f t="shared" si="5"/>
        <v>0</v>
      </c>
      <c r="AG41" s="9"/>
      <c r="AH41" s="9"/>
      <c r="AI41" s="9"/>
      <c r="AJ41" s="9"/>
      <c r="AK41" s="9"/>
    </row>
    <row r="42" spans="1:37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6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5"/>
        <v>51486.1</v>
      </c>
      <c r="S42" s="100">
        <f>R42/P42*100</f>
        <v>100</v>
      </c>
      <c r="T42" s="100">
        <v>0</v>
      </c>
      <c r="U42" s="100">
        <f>T42/P42*100</f>
        <v>0</v>
      </c>
      <c r="V42" s="99">
        <v>26</v>
      </c>
      <c r="W42" s="99">
        <v>25</v>
      </c>
      <c r="X42" s="99">
        <v>8</v>
      </c>
      <c r="Y42" s="100">
        <f t="shared" si="2"/>
        <v>49.056603773584904</v>
      </c>
      <c r="Z42" s="81">
        <f>11232.45+18771.16</f>
        <v>30003.61</v>
      </c>
      <c r="AA42" s="100">
        <f t="shared" si="12"/>
        <v>30003.61</v>
      </c>
      <c r="AB42" s="100">
        <f t="shared" si="4"/>
        <v>100</v>
      </c>
      <c r="AC42" s="100">
        <f t="shared" si="13"/>
        <v>18771.16</v>
      </c>
      <c r="AD42" s="100">
        <f t="shared" si="11"/>
        <v>62.563004918408147</v>
      </c>
      <c r="AE42" s="100">
        <v>11232.45</v>
      </c>
      <c r="AF42" s="100">
        <f t="shared" si="5"/>
        <v>37.436995081591853</v>
      </c>
      <c r="AG42" s="9"/>
      <c r="AH42" s="9"/>
      <c r="AI42" s="9"/>
      <c r="AJ42" s="9"/>
      <c r="AK42" s="9"/>
    </row>
    <row r="43" spans="1:37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6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5"/>
        <v>16141.45</v>
      </c>
      <c r="S43" s="100">
        <f>R43/P43*100</f>
        <v>100</v>
      </c>
      <c r="T43" s="100">
        <v>0</v>
      </c>
      <c r="U43" s="100">
        <f>T43/P43*100</f>
        <v>0</v>
      </c>
      <c r="V43" s="99">
        <v>6</v>
      </c>
      <c r="W43" s="99">
        <v>6</v>
      </c>
      <c r="X43" s="99">
        <v>3</v>
      </c>
      <c r="Y43" s="100">
        <f t="shared" si="2"/>
        <v>21.428571428571427</v>
      </c>
      <c r="Z43" s="81">
        <f>1944.87+1587.67</f>
        <v>3532.54</v>
      </c>
      <c r="AA43" s="100">
        <f t="shared" si="12"/>
        <v>3532.54</v>
      </c>
      <c r="AB43" s="100">
        <f t="shared" si="4"/>
        <v>100</v>
      </c>
      <c r="AC43" s="100">
        <f t="shared" si="13"/>
        <v>1587.67</v>
      </c>
      <c r="AD43" s="100">
        <f t="shared" si="11"/>
        <v>44.944147836967169</v>
      </c>
      <c r="AE43" s="100">
        <v>1944.87</v>
      </c>
      <c r="AF43" s="100">
        <f t="shared" si="5"/>
        <v>55.055852163032824</v>
      </c>
      <c r="AG43" s="9"/>
      <c r="AH43" s="9"/>
      <c r="AI43" s="9"/>
      <c r="AJ43" s="9"/>
      <c r="AK43" s="9"/>
    </row>
    <row r="44" spans="1:37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6"/>
        <v>0</v>
      </c>
      <c r="O44" s="100">
        <v>0</v>
      </c>
      <c r="P44" s="100">
        <v>0</v>
      </c>
      <c r="Q44" s="100">
        <v>0</v>
      </c>
      <c r="R44" s="100">
        <f t="shared" si="15"/>
        <v>0</v>
      </c>
      <c r="S44" s="100">
        <v>0</v>
      </c>
      <c r="T44" s="100">
        <v>0</v>
      </c>
      <c r="U44" s="100">
        <v>0</v>
      </c>
      <c r="V44" s="99">
        <v>0</v>
      </c>
      <c r="W44" s="99">
        <v>0</v>
      </c>
      <c r="X44" s="99">
        <v>0</v>
      </c>
      <c r="Y44" s="100">
        <f t="shared" si="2"/>
        <v>0</v>
      </c>
      <c r="Z44" s="81">
        <v>0</v>
      </c>
      <c r="AA44" s="100">
        <f t="shared" si="12"/>
        <v>0</v>
      </c>
      <c r="AB44" s="100">
        <f t="shared" si="4"/>
        <v>0</v>
      </c>
      <c r="AC44" s="100">
        <f t="shared" si="13"/>
        <v>0</v>
      </c>
      <c r="AD44" s="100">
        <f t="shared" si="11"/>
        <v>0</v>
      </c>
      <c r="AE44" s="100">
        <v>0</v>
      </c>
      <c r="AF44" s="100">
        <f t="shared" si="5"/>
        <v>0</v>
      </c>
      <c r="AG44" s="9"/>
      <c r="AH44" s="9"/>
      <c r="AI44" s="9"/>
      <c r="AJ44" s="9"/>
      <c r="AK44" s="9"/>
    </row>
    <row r="45" spans="1:37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6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5"/>
        <v>18630.71</v>
      </c>
      <c r="S45" s="100">
        <f>R45/P45*100</f>
        <v>100</v>
      </c>
      <c r="T45" s="100">
        <v>0</v>
      </c>
      <c r="U45" s="100">
        <f>T45/P45*100</f>
        <v>0</v>
      </c>
      <c r="V45" s="99">
        <v>9</v>
      </c>
      <c r="W45" s="99">
        <v>9</v>
      </c>
      <c r="X45" s="99">
        <v>9</v>
      </c>
      <c r="Y45" s="100">
        <f t="shared" si="2"/>
        <v>42.857142857142854</v>
      </c>
      <c r="Z45" s="81">
        <f>3029.71+9510.45</f>
        <v>12540.16</v>
      </c>
      <c r="AA45" s="100">
        <f t="shared" si="12"/>
        <v>12540.16</v>
      </c>
      <c r="AB45" s="100">
        <f t="shared" si="4"/>
        <v>100</v>
      </c>
      <c r="AC45" s="100">
        <f>AA45-AE45</f>
        <v>12540.16</v>
      </c>
      <c r="AD45" s="100">
        <f t="shared" si="11"/>
        <v>100</v>
      </c>
      <c r="AE45" s="100">
        <v>0</v>
      </c>
      <c r="AF45" s="100">
        <f t="shared" si="5"/>
        <v>0</v>
      </c>
      <c r="AG45" s="9"/>
      <c r="AH45" s="9"/>
      <c r="AI45" s="9"/>
      <c r="AJ45" s="9"/>
      <c r="AK45" s="9"/>
    </row>
    <row r="46" spans="1:37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6"/>
        <v>0</v>
      </c>
      <c r="O46" s="100">
        <v>0</v>
      </c>
      <c r="P46" s="100">
        <v>0</v>
      </c>
      <c r="Q46" s="100">
        <v>0</v>
      </c>
      <c r="R46" s="100">
        <f t="shared" si="15"/>
        <v>0</v>
      </c>
      <c r="S46" s="100">
        <v>0</v>
      </c>
      <c r="T46" s="100">
        <v>0</v>
      </c>
      <c r="U46" s="100">
        <v>0</v>
      </c>
      <c r="V46" s="99">
        <v>1</v>
      </c>
      <c r="W46" s="99">
        <v>1</v>
      </c>
      <c r="X46" s="99">
        <v>1</v>
      </c>
      <c r="Y46" s="100">
        <f t="shared" si="2"/>
        <v>100</v>
      </c>
      <c r="Z46" s="81">
        <v>121.8</v>
      </c>
      <c r="AA46" s="100">
        <f t="shared" si="12"/>
        <v>121.8</v>
      </c>
      <c r="AB46" s="100">
        <f t="shared" si="4"/>
        <v>100</v>
      </c>
      <c r="AC46" s="100">
        <f t="shared" si="13"/>
        <v>121.8</v>
      </c>
      <c r="AD46" s="100">
        <f t="shared" si="11"/>
        <v>100</v>
      </c>
      <c r="AE46" s="100">
        <v>0</v>
      </c>
      <c r="AF46" s="100">
        <f t="shared" si="5"/>
        <v>0</v>
      </c>
      <c r="AG46" s="9"/>
      <c r="AH46" s="9"/>
      <c r="AI46" s="9"/>
      <c r="AJ46" s="9"/>
      <c r="AK46" s="9"/>
    </row>
    <row r="47" spans="1:37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6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5"/>
        <v>29395.079999999998</v>
      </c>
      <c r="S47" s="100">
        <f>R47/P47*100</f>
        <v>100</v>
      </c>
      <c r="T47" s="100">
        <v>0</v>
      </c>
      <c r="U47" s="100">
        <f>T47/P47*100</f>
        <v>0</v>
      </c>
      <c r="V47" s="99">
        <v>8</v>
      </c>
      <c r="W47" s="99">
        <v>8</v>
      </c>
      <c r="X47" s="99">
        <v>5</v>
      </c>
      <c r="Y47" s="100">
        <f t="shared" si="2"/>
        <v>21.621621621621621</v>
      </c>
      <c r="Z47" s="81">
        <f>751.34+2766.88</f>
        <v>3518.2200000000003</v>
      </c>
      <c r="AA47" s="100">
        <f t="shared" si="12"/>
        <v>3518.2200000000003</v>
      </c>
      <c r="AB47" s="100">
        <f t="shared" si="4"/>
        <v>100</v>
      </c>
      <c r="AC47" s="100">
        <f t="shared" si="13"/>
        <v>2766.88</v>
      </c>
      <c r="AD47" s="100">
        <f t="shared" si="11"/>
        <v>78.644314454468443</v>
      </c>
      <c r="AE47" s="100">
        <v>751.34</v>
      </c>
      <c r="AF47" s="100">
        <f t="shared" si="5"/>
        <v>21.355685545531546</v>
      </c>
      <c r="AG47" s="9"/>
      <c r="AH47" s="9"/>
      <c r="AI47" s="9"/>
      <c r="AJ47" s="9"/>
      <c r="AK47" s="9"/>
    </row>
    <row r="48" spans="1:37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6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5"/>
        <v>13283.6</v>
      </c>
      <c r="S48" s="100">
        <f>R48/P48*100</f>
        <v>100</v>
      </c>
      <c r="T48" s="100">
        <v>0</v>
      </c>
      <c r="U48" s="100">
        <f>T48/P48*100</f>
        <v>0</v>
      </c>
      <c r="V48" s="99">
        <v>0</v>
      </c>
      <c r="W48" s="99">
        <v>0</v>
      </c>
      <c r="X48" s="99">
        <v>0</v>
      </c>
      <c r="Y48" s="100">
        <f t="shared" si="2"/>
        <v>0</v>
      </c>
      <c r="Z48" s="81">
        <v>0</v>
      </c>
      <c r="AA48" s="100">
        <f t="shared" si="12"/>
        <v>0</v>
      </c>
      <c r="AB48" s="100">
        <f t="shared" si="4"/>
        <v>0</v>
      </c>
      <c r="AC48" s="100">
        <f t="shared" si="13"/>
        <v>0</v>
      </c>
      <c r="AD48" s="100">
        <f t="shared" si="11"/>
        <v>0</v>
      </c>
      <c r="AE48" s="100">
        <v>0</v>
      </c>
      <c r="AF48" s="100">
        <f t="shared" si="5"/>
        <v>0</v>
      </c>
      <c r="AG48" s="9"/>
      <c r="AH48" s="9"/>
      <c r="AI48" s="9"/>
      <c r="AJ48" s="9"/>
      <c r="AK48" s="9"/>
    </row>
    <row r="49" spans="1:37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6"/>
        <v>0</v>
      </c>
      <c r="O49" s="100">
        <v>0</v>
      </c>
      <c r="P49" s="100">
        <v>0</v>
      </c>
      <c r="Q49" s="100">
        <v>0</v>
      </c>
      <c r="R49" s="100">
        <f t="shared" si="15"/>
        <v>0</v>
      </c>
      <c r="S49" s="100">
        <v>0</v>
      </c>
      <c r="T49" s="100">
        <v>0</v>
      </c>
      <c r="U49" s="100">
        <v>0</v>
      </c>
      <c r="V49" s="99">
        <v>0</v>
      </c>
      <c r="W49" s="99">
        <v>0</v>
      </c>
      <c r="X49" s="99">
        <v>0</v>
      </c>
      <c r="Y49" s="100">
        <f t="shared" si="2"/>
        <v>0</v>
      </c>
      <c r="Z49" s="81">
        <v>0</v>
      </c>
      <c r="AA49" s="100">
        <f t="shared" si="12"/>
        <v>0</v>
      </c>
      <c r="AB49" s="100">
        <f t="shared" si="4"/>
        <v>0</v>
      </c>
      <c r="AC49" s="100">
        <f t="shared" si="13"/>
        <v>0</v>
      </c>
      <c r="AD49" s="100">
        <f t="shared" si="11"/>
        <v>0</v>
      </c>
      <c r="AE49" s="100">
        <v>0</v>
      </c>
      <c r="AF49" s="100">
        <f t="shared" si="5"/>
        <v>0</v>
      </c>
      <c r="AG49" s="9"/>
      <c r="AH49" s="9"/>
      <c r="AI49" s="9"/>
      <c r="AJ49" s="9"/>
      <c r="AK49" s="9"/>
    </row>
    <row r="50" spans="1:37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6"/>
        <v>93.333333333333329</v>
      </c>
      <c r="O50" s="100">
        <v>28019.85</v>
      </c>
      <c r="P50" s="100">
        <v>28019.85</v>
      </c>
      <c r="Q50" s="100">
        <f t="shared" ref="Q50:Q61" si="20">P50/O50*100</f>
        <v>100</v>
      </c>
      <c r="R50" s="100">
        <f t="shared" si="15"/>
        <v>28019.85</v>
      </c>
      <c r="S50" s="100">
        <f t="shared" ref="S50:S61" si="21">R50/P50*100</f>
        <v>100</v>
      </c>
      <c r="T50" s="100">
        <v>0</v>
      </c>
      <c r="U50" s="100">
        <f t="shared" ref="U50:U61" si="22">T50/P50*100</f>
        <v>0</v>
      </c>
      <c r="V50" s="99">
        <v>4</v>
      </c>
      <c r="W50" s="99">
        <v>4</v>
      </c>
      <c r="X50" s="99">
        <v>0</v>
      </c>
      <c r="Y50" s="100">
        <f t="shared" si="2"/>
        <v>8.8888888888888893</v>
      </c>
      <c r="Z50" s="81">
        <f>964.66+4948.57</f>
        <v>5913.23</v>
      </c>
      <c r="AA50" s="100">
        <f t="shared" si="12"/>
        <v>5913.23</v>
      </c>
      <c r="AB50" s="100">
        <f t="shared" si="4"/>
        <v>100</v>
      </c>
      <c r="AC50" s="100">
        <f t="shared" si="13"/>
        <v>4948.57</v>
      </c>
      <c r="AD50" s="100">
        <f t="shared" si="11"/>
        <v>83.686411656573483</v>
      </c>
      <c r="AE50" s="100">
        <v>964.66</v>
      </c>
      <c r="AF50" s="100">
        <f t="shared" si="5"/>
        <v>16.31358834342652</v>
      </c>
      <c r="AG50" s="9"/>
      <c r="AH50" s="9"/>
      <c r="AI50" s="9"/>
      <c r="AJ50" s="9"/>
      <c r="AK50" s="9"/>
    </row>
    <row r="51" spans="1:37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6"/>
        <v>74.285714285714292</v>
      </c>
      <c r="O51" s="100">
        <v>24374.81</v>
      </c>
      <c r="P51" s="100">
        <v>24374.81</v>
      </c>
      <c r="Q51" s="100">
        <f t="shared" si="20"/>
        <v>100</v>
      </c>
      <c r="R51" s="100">
        <f t="shared" si="15"/>
        <v>24374.81</v>
      </c>
      <c r="S51" s="100">
        <f t="shared" si="21"/>
        <v>100</v>
      </c>
      <c r="T51" s="100">
        <v>0</v>
      </c>
      <c r="U51" s="100">
        <f t="shared" si="22"/>
        <v>0</v>
      </c>
      <c r="V51" s="99">
        <v>8</v>
      </c>
      <c r="W51" s="99">
        <v>10</v>
      </c>
      <c r="X51" s="99">
        <v>3</v>
      </c>
      <c r="Y51" s="100">
        <f t="shared" si="2"/>
        <v>22.857142857142858</v>
      </c>
      <c r="Z51" s="81">
        <f>1813.66+1853.19</f>
        <v>3666.8500000000004</v>
      </c>
      <c r="AA51" s="100">
        <f t="shared" si="12"/>
        <v>3666.8500000000004</v>
      </c>
      <c r="AB51" s="100">
        <f t="shared" si="4"/>
        <v>100</v>
      </c>
      <c r="AC51" s="100">
        <f t="shared" si="13"/>
        <v>1853.1900000000003</v>
      </c>
      <c r="AD51" s="100">
        <f t="shared" si="11"/>
        <v>50.539018503620284</v>
      </c>
      <c r="AE51" s="100">
        <v>1813.66</v>
      </c>
      <c r="AF51" s="100">
        <f t="shared" si="5"/>
        <v>49.460981496379723</v>
      </c>
      <c r="AG51" s="9"/>
      <c r="AH51" s="9"/>
      <c r="AI51" s="9"/>
      <c r="AJ51" s="9"/>
      <c r="AK51" s="9"/>
    </row>
    <row r="52" spans="1:37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6"/>
        <v>80.952380952380949</v>
      </c>
      <c r="O52" s="100">
        <v>15413.759999999998</v>
      </c>
      <c r="P52" s="100">
        <v>15413.759999999998</v>
      </c>
      <c r="Q52" s="100">
        <f t="shared" si="20"/>
        <v>100</v>
      </c>
      <c r="R52" s="100">
        <f t="shared" si="15"/>
        <v>15413.759999999998</v>
      </c>
      <c r="S52" s="100">
        <f t="shared" si="21"/>
        <v>100</v>
      </c>
      <c r="T52" s="100">
        <v>0</v>
      </c>
      <c r="U52" s="100">
        <f t="shared" si="22"/>
        <v>0</v>
      </c>
      <c r="V52" s="99">
        <v>4</v>
      </c>
      <c r="W52" s="99">
        <v>4</v>
      </c>
      <c r="X52" s="99">
        <v>0</v>
      </c>
      <c r="Y52" s="100">
        <f t="shared" si="2"/>
        <v>19.047619047619047</v>
      </c>
      <c r="Z52" s="81">
        <f>6438.63+1649.35</f>
        <v>8087.98</v>
      </c>
      <c r="AA52" s="100">
        <f t="shared" si="12"/>
        <v>8087.98</v>
      </c>
      <c r="AB52" s="100">
        <f t="shared" si="4"/>
        <v>100</v>
      </c>
      <c r="AC52" s="100">
        <f t="shared" si="13"/>
        <v>1649.3499999999995</v>
      </c>
      <c r="AD52" s="100">
        <f t="shared" si="11"/>
        <v>20.392607301204993</v>
      </c>
      <c r="AE52" s="100">
        <v>6438.63</v>
      </c>
      <c r="AF52" s="100">
        <f t="shared" si="5"/>
        <v>79.60739269879501</v>
      </c>
      <c r="AG52" s="9"/>
      <c r="AH52" s="9"/>
      <c r="AI52" s="9"/>
      <c r="AJ52" s="9"/>
      <c r="AK52" s="9"/>
    </row>
    <row r="53" spans="1:37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6"/>
        <v>74.468085106382972</v>
      </c>
      <c r="O53" s="100">
        <v>42972.38</v>
      </c>
      <c r="P53" s="100">
        <v>42972.38</v>
      </c>
      <c r="Q53" s="100">
        <f t="shared" si="20"/>
        <v>100</v>
      </c>
      <c r="R53" s="100">
        <f t="shared" si="15"/>
        <v>42972.38</v>
      </c>
      <c r="S53" s="100">
        <f t="shared" si="21"/>
        <v>100</v>
      </c>
      <c r="T53" s="100">
        <v>0</v>
      </c>
      <c r="U53" s="100">
        <f t="shared" si="22"/>
        <v>0</v>
      </c>
      <c r="V53" s="99">
        <v>10</v>
      </c>
      <c r="W53" s="99">
        <v>13</v>
      </c>
      <c r="X53" s="99">
        <v>2</v>
      </c>
      <c r="Y53" s="100">
        <f t="shared" si="2"/>
        <v>21.276595744680851</v>
      </c>
      <c r="Z53" s="81">
        <f>5586.48+20196.76</f>
        <v>25783.239999999998</v>
      </c>
      <c r="AA53" s="100">
        <f t="shared" si="12"/>
        <v>25783.239999999998</v>
      </c>
      <c r="AB53" s="100">
        <f t="shared" si="4"/>
        <v>100</v>
      </c>
      <c r="AC53" s="100">
        <f t="shared" si="13"/>
        <v>20196.759999999998</v>
      </c>
      <c r="AD53" s="100">
        <f t="shared" si="11"/>
        <v>78.332901528279606</v>
      </c>
      <c r="AE53" s="100">
        <v>5586.48</v>
      </c>
      <c r="AF53" s="100">
        <f t="shared" si="5"/>
        <v>21.66709847172039</v>
      </c>
      <c r="AG53" s="9"/>
      <c r="AH53" s="9"/>
      <c r="AI53" s="9"/>
      <c r="AJ53" s="9"/>
      <c r="AK53" s="9"/>
    </row>
    <row r="54" spans="1:37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6"/>
        <v>87.5</v>
      </c>
      <c r="O54" s="100">
        <v>11942.29</v>
      </c>
      <c r="P54" s="100">
        <v>11942.29</v>
      </c>
      <c r="Q54" s="100">
        <f t="shared" si="20"/>
        <v>100</v>
      </c>
      <c r="R54" s="100">
        <f t="shared" si="15"/>
        <v>11942.29</v>
      </c>
      <c r="S54" s="100">
        <f t="shared" si="21"/>
        <v>100</v>
      </c>
      <c r="T54" s="100">
        <v>0</v>
      </c>
      <c r="U54" s="100">
        <f t="shared" si="22"/>
        <v>0</v>
      </c>
      <c r="V54" s="99">
        <v>6</v>
      </c>
      <c r="W54" s="99">
        <v>6</v>
      </c>
      <c r="X54" s="99">
        <v>1</v>
      </c>
      <c r="Y54" s="100">
        <f t="shared" si="2"/>
        <v>37.5</v>
      </c>
      <c r="Z54" s="81">
        <f>3212.69+1942.71</f>
        <v>5155.3999999999996</v>
      </c>
      <c r="AA54" s="100">
        <f t="shared" si="12"/>
        <v>5155.3999999999996</v>
      </c>
      <c r="AB54" s="100">
        <f t="shared" si="4"/>
        <v>100</v>
      </c>
      <c r="AC54" s="100">
        <f t="shared" si="13"/>
        <v>1942.7099999999996</v>
      </c>
      <c r="AD54" s="100">
        <f t="shared" si="11"/>
        <v>37.683011987430646</v>
      </c>
      <c r="AE54" s="100">
        <v>3212.69</v>
      </c>
      <c r="AF54" s="100">
        <f t="shared" si="5"/>
        <v>62.316988012569354</v>
      </c>
      <c r="AG54" s="9"/>
      <c r="AH54" s="9"/>
      <c r="AI54" s="9"/>
      <c r="AJ54" s="9"/>
      <c r="AK54" s="9"/>
    </row>
    <row r="55" spans="1:37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6"/>
        <v>50</v>
      </c>
      <c r="O55" s="100">
        <v>2319.79</v>
      </c>
      <c r="P55" s="100">
        <v>2319.79</v>
      </c>
      <c r="Q55" s="100">
        <f t="shared" si="20"/>
        <v>100</v>
      </c>
      <c r="R55" s="100">
        <f t="shared" si="15"/>
        <v>2319.79</v>
      </c>
      <c r="S55" s="100">
        <f t="shared" si="21"/>
        <v>100</v>
      </c>
      <c r="T55" s="100">
        <v>0</v>
      </c>
      <c r="U55" s="100">
        <f t="shared" si="22"/>
        <v>0</v>
      </c>
      <c r="V55" s="99">
        <v>0</v>
      </c>
      <c r="W55" s="99">
        <v>0</v>
      </c>
      <c r="X55" s="99">
        <v>0</v>
      </c>
      <c r="Y55" s="100">
        <f t="shared" si="2"/>
        <v>0</v>
      </c>
      <c r="Z55" s="81">
        <v>0</v>
      </c>
      <c r="AA55" s="100">
        <f t="shared" si="12"/>
        <v>0</v>
      </c>
      <c r="AB55" s="100">
        <f t="shared" si="4"/>
        <v>0</v>
      </c>
      <c r="AC55" s="100">
        <f t="shared" si="13"/>
        <v>0</v>
      </c>
      <c r="AD55" s="100">
        <f t="shared" si="11"/>
        <v>0</v>
      </c>
      <c r="AE55" s="100">
        <v>0</v>
      </c>
      <c r="AF55" s="100">
        <f t="shared" si="5"/>
        <v>0</v>
      </c>
      <c r="AG55" s="9"/>
      <c r="AH55" s="9"/>
      <c r="AI55" s="9"/>
      <c r="AJ55" s="9"/>
      <c r="AK55" s="9"/>
    </row>
    <row r="56" spans="1:37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6"/>
        <v>69.642857142857139</v>
      </c>
      <c r="O56" s="100">
        <v>33646.5</v>
      </c>
      <c r="P56" s="100">
        <v>33646.5</v>
      </c>
      <c r="Q56" s="100">
        <f t="shared" si="20"/>
        <v>100</v>
      </c>
      <c r="R56" s="100">
        <f t="shared" si="15"/>
        <v>33646.5</v>
      </c>
      <c r="S56" s="100">
        <f t="shared" si="21"/>
        <v>100</v>
      </c>
      <c r="T56" s="100">
        <v>0</v>
      </c>
      <c r="U56" s="100">
        <f t="shared" si="22"/>
        <v>0</v>
      </c>
      <c r="V56" s="99">
        <v>3</v>
      </c>
      <c r="W56" s="99">
        <v>3</v>
      </c>
      <c r="X56" s="99">
        <v>0</v>
      </c>
      <c r="Y56" s="100">
        <f t="shared" si="2"/>
        <v>5.3571428571428568</v>
      </c>
      <c r="Z56" s="81">
        <f>850.54+576.11</f>
        <v>1426.65</v>
      </c>
      <c r="AA56" s="100">
        <f t="shared" si="12"/>
        <v>1426.65</v>
      </c>
      <c r="AB56" s="100">
        <f t="shared" si="4"/>
        <v>100</v>
      </c>
      <c r="AC56" s="100">
        <f t="shared" si="13"/>
        <v>576.11000000000013</v>
      </c>
      <c r="AD56" s="100">
        <f t="shared" si="11"/>
        <v>40.382013808572538</v>
      </c>
      <c r="AE56" s="100">
        <v>850.54</v>
      </c>
      <c r="AF56" s="100">
        <f t="shared" si="5"/>
        <v>59.617986191427462</v>
      </c>
      <c r="AG56" s="9"/>
      <c r="AH56" s="9"/>
      <c r="AI56" s="9"/>
      <c r="AJ56" s="9"/>
      <c r="AK56" s="9"/>
    </row>
    <row r="57" spans="1:37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6"/>
        <v>94.117647058823522</v>
      </c>
      <c r="O57" s="100">
        <v>5389.26</v>
      </c>
      <c r="P57" s="100">
        <v>5389.26</v>
      </c>
      <c r="Q57" s="100">
        <f t="shared" si="20"/>
        <v>100</v>
      </c>
      <c r="R57" s="100">
        <f t="shared" si="15"/>
        <v>5389.26</v>
      </c>
      <c r="S57" s="100">
        <f t="shared" si="21"/>
        <v>100</v>
      </c>
      <c r="T57" s="100">
        <v>0</v>
      </c>
      <c r="U57" s="100">
        <f t="shared" si="22"/>
        <v>0</v>
      </c>
      <c r="V57" s="99">
        <v>2</v>
      </c>
      <c r="W57" s="99">
        <v>2</v>
      </c>
      <c r="X57" s="99">
        <v>0</v>
      </c>
      <c r="Y57" s="100">
        <f t="shared" si="2"/>
        <v>11.76470588235294</v>
      </c>
      <c r="Z57" s="81">
        <v>1403.51</v>
      </c>
      <c r="AA57" s="100">
        <f t="shared" si="12"/>
        <v>1403.51</v>
      </c>
      <c r="AB57" s="100">
        <f t="shared" si="4"/>
        <v>100</v>
      </c>
      <c r="AC57" s="100">
        <f t="shared" si="13"/>
        <v>1403.51</v>
      </c>
      <c r="AD57" s="100">
        <f t="shared" si="11"/>
        <v>100</v>
      </c>
      <c r="AE57" s="100">
        <v>0</v>
      </c>
      <c r="AF57" s="100">
        <f t="shared" si="5"/>
        <v>0</v>
      </c>
      <c r="AG57" s="9"/>
      <c r="AH57" s="9"/>
      <c r="AI57" s="9"/>
      <c r="AJ57" s="9"/>
      <c r="AK57" s="9"/>
    </row>
    <row r="58" spans="1:37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6"/>
        <v>76.271186440677965</v>
      </c>
      <c r="O58" s="100">
        <v>51157.919999999998</v>
      </c>
      <c r="P58" s="100">
        <v>51157.919999999998</v>
      </c>
      <c r="Q58" s="100">
        <f t="shared" si="20"/>
        <v>100</v>
      </c>
      <c r="R58" s="100">
        <f t="shared" si="15"/>
        <v>51157.919999999998</v>
      </c>
      <c r="S58" s="100">
        <f t="shared" si="21"/>
        <v>100</v>
      </c>
      <c r="T58" s="100">
        <v>0</v>
      </c>
      <c r="U58" s="100">
        <f t="shared" si="22"/>
        <v>0</v>
      </c>
      <c r="V58" s="99">
        <v>5</v>
      </c>
      <c r="W58" s="99">
        <v>5</v>
      </c>
      <c r="X58" s="99">
        <v>3</v>
      </c>
      <c r="Y58" s="100">
        <f t="shared" si="2"/>
        <v>8.4745762711864394</v>
      </c>
      <c r="Z58" s="81">
        <v>2969.49</v>
      </c>
      <c r="AA58" s="100">
        <f t="shared" si="12"/>
        <v>2969.49</v>
      </c>
      <c r="AB58" s="100">
        <f t="shared" si="4"/>
        <v>100</v>
      </c>
      <c r="AC58" s="100">
        <f t="shared" si="13"/>
        <v>2969.49</v>
      </c>
      <c r="AD58" s="100">
        <f t="shared" si="11"/>
        <v>100</v>
      </c>
      <c r="AE58" s="100">
        <v>0</v>
      </c>
      <c r="AF58" s="100">
        <f t="shared" si="5"/>
        <v>0</v>
      </c>
      <c r="AG58" s="9"/>
      <c r="AH58" s="9"/>
      <c r="AI58" s="9"/>
      <c r="AJ58" s="9"/>
      <c r="AK58" s="9"/>
    </row>
    <row r="59" spans="1:37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6"/>
        <v>51.724137931034484</v>
      </c>
      <c r="O59" s="100">
        <v>2869.51</v>
      </c>
      <c r="P59" s="100">
        <v>2869.51</v>
      </c>
      <c r="Q59" s="100">
        <f t="shared" si="20"/>
        <v>100</v>
      </c>
      <c r="R59" s="100">
        <f t="shared" si="15"/>
        <v>2869.51</v>
      </c>
      <c r="S59" s="100">
        <f t="shared" si="21"/>
        <v>100</v>
      </c>
      <c r="T59" s="100">
        <v>0</v>
      </c>
      <c r="U59" s="100">
        <f t="shared" si="22"/>
        <v>0</v>
      </c>
      <c r="V59" s="99">
        <v>0</v>
      </c>
      <c r="W59" s="99">
        <v>0</v>
      </c>
      <c r="X59" s="99">
        <v>0</v>
      </c>
      <c r="Y59" s="100">
        <f t="shared" si="2"/>
        <v>0</v>
      </c>
      <c r="Z59" s="81">
        <v>0</v>
      </c>
      <c r="AA59" s="100">
        <f t="shared" si="12"/>
        <v>0</v>
      </c>
      <c r="AB59" s="100">
        <f t="shared" si="4"/>
        <v>0</v>
      </c>
      <c r="AC59" s="100">
        <f t="shared" si="13"/>
        <v>0</v>
      </c>
      <c r="AD59" s="100">
        <f t="shared" si="11"/>
        <v>0</v>
      </c>
      <c r="AE59" s="100">
        <v>0</v>
      </c>
      <c r="AF59" s="100">
        <f t="shared" si="5"/>
        <v>0</v>
      </c>
      <c r="AG59" s="9"/>
      <c r="AH59" s="9"/>
      <c r="AI59" s="9"/>
      <c r="AJ59" s="9"/>
      <c r="AK59" s="9"/>
    </row>
    <row r="60" spans="1:37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6"/>
        <v>91.525423728813564</v>
      </c>
      <c r="O60" s="100">
        <v>15158.790000000003</v>
      </c>
      <c r="P60" s="100">
        <v>15158.790000000003</v>
      </c>
      <c r="Q60" s="100">
        <f t="shared" si="20"/>
        <v>100</v>
      </c>
      <c r="R60" s="100">
        <f t="shared" si="15"/>
        <v>15158.790000000003</v>
      </c>
      <c r="S60" s="100">
        <f t="shared" si="21"/>
        <v>100</v>
      </c>
      <c r="T60" s="100">
        <v>0</v>
      </c>
      <c r="U60" s="100">
        <f t="shared" si="22"/>
        <v>0</v>
      </c>
      <c r="V60" s="99">
        <v>0</v>
      </c>
      <c r="W60" s="99">
        <v>0</v>
      </c>
      <c r="X60" s="99">
        <v>0</v>
      </c>
      <c r="Y60" s="100">
        <f t="shared" si="2"/>
        <v>0</v>
      </c>
      <c r="Z60" s="81">
        <v>0</v>
      </c>
      <c r="AA60" s="100">
        <f t="shared" si="12"/>
        <v>0</v>
      </c>
      <c r="AB60" s="100">
        <f t="shared" si="4"/>
        <v>0</v>
      </c>
      <c r="AC60" s="100">
        <f t="shared" si="13"/>
        <v>0</v>
      </c>
      <c r="AD60" s="100">
        <f t="shared" si="11"/>
        <v>0</v>
      </c>
      <c r="AE60" s="100">
        <v>0</v>
      </c>
      <c r="AF60" s="100">
        <f t="shared" si="5"/>
        <v>0</v>
      </c>
      <c r="AG60" s="9"/>
      <c r="AH60" s="9"/>
      <c r="AI60" s="9"/>
      <c r="AJ60" s="9"/>
      <c r="AK60" s="9"/>
    </row>
    <row r="61" spans="1:37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6"/>
        <v>67.901234567901241</v>
      </c>
      <c r="O61" s="100">
        <v>71249.460000000036</v>
      </c>
      <c r="P61" s="100">
        <v>71249.460000000036</v>
      </c>
      <c r="Q61" s="100">
        <f t="shared" si="20"/>
        <v>100</v>
      </c>
      <c r="R61" s="100">
        <f t="shared" si="15"/>
        <v>71249.460000000036</v>
      </c>
      <c r="S61" s="100">
        <f t="shared" si="21"/>
        <v>100</v>
      </c>
      <c r="T61" s="100">
        <v>0</v>
      </c>
      <c r="U61" s="100">
        <f t="shared" si="22"/>
        <v>0</v>
      </c>
      <c r="V61" s="99">
        <v>27</v>
      </c>
      <c r="W61" s="99">
        <v>35</v>
      </c>
      <c r="X61" s="99">
        <v>18</v>
      </c>
      <c r="Y61" s="100">
        <f t="shared" si="2"/>
        <v>16.666666666666664</v>
      </c>
      <c r="Z61" s="81">
        <f>121.8+16750.75</f>
        <v>16872.55</v>
      </c>
      <c r="AA61" s="100">
        <f t="shared" si="12"/>
        <v>16872.55</v>
      </c>
      <c r="AB61" s="100">
        <f t="shared" si="4"/>
        <v>100</v>
      </c>
      <c r="AC61" s="100">
        <f t="shared" si="13"/>
        <v>16750.75</v>
      </c>
      <c r="AD61" s="100">
        <f t="shared" si="11"/>
        <v>99.278117415565532</v>
      </c>
      <c r="AE61" s="100">
        <v>121.8</v>
      </c>
      <c r="AF61" s="100">
        <f t="shared" si="5"/>
        <v>0.72188258443448083</v>
      </c>
      <c r="AG61" s="9"/>
      <c r="AH61" s="9"/>
      <c r="AI61" s="9"/>
      <c r="AJ61" s="9"/>
      <c r="AK61" s="9"/>
    </row>
    <row r="62" spans="1:37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5"/>
        <v>0</v>
      </c>
      <c r="S62" s="100">
        <v>0</v>
      </c>
      <c r="T62" s="100">
        <v>0</v>
      </c>
      <c r="U62" s="100">
        <v>0</v>
      </c>
      <c r="V62" s="99">
        <v>0</v>
      </c>
      <c r="W62" s="99">
        <v>0</v>
      </c>
      <c r="X62" s="99">
        <v>0</v>
      </c>
      <c r="Y62" s="100">
        <f t="shared" si="2"/>
        <v>0</v>
      </c>
      <c r="Z62" s="81">
        <v>0</v>
      </c>
      <c r="AA62" s="100">
        <f t="shared" si="12"/>
        <v>0</v>
      </c>
      <c r="AB62" s="100">
        <f t="shared" si="4"/>
        <v>0</v>
      </c>
      <c r="AC62" s="100">
        <f t="shared" si="13"/>
        <v>0</v>
      </c>
      <c r="AD62" s="100">
        <f t="shared" si="11"/>
        <v>0</v>
      </c>
      <c r="AE62" s="100">
        <v>0</v>
      </c>
      <c r="AF62" s="100">
        <f t="shared" si="5"/>
        <v>0</v>
      </c>
      <c r="AG62" s="9"/>
      <c r="AH62" s="9"/>
      <c r="AI62" s="9"/>
      <c r="AJ62" s="9"/>
      <c r="AK62" s="9"/>
    </row>
    <row r="63" spans="1:37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23">K63/H63*100</f>
        <v>0</v>
      </c>
      <c r="O63" s="100">
        <v>0</v>
      </c>
      <c r="P63" s="100">
        <v>0</v>
      </c>
      <c r="Q63" s="100">
        <v>0</v>
      </c>
      <c r="R63" s="100">
        <f t="shared" si="15"/>
        <v>0</v>
      </c>
      <c r="S63" s="100">
        <v>0</v>
      </c>
      <c r="T63" s="100">
        <v>0</v>
      </c>
      <c r="U63" s="100">
        <v>0</v>
      </c>
      <c r="V63" s="99">
        <v>1</v>
      </c>
      <c r="W63" s="99">
        <v>1</v>
      </c>
      <c r="X63" s="99">
        <v>0</v>
      </c>
      <c r="Y63" s="100">
        <f t="shared" si="2"/>
        <v>3.5714285714285712</v>
      </c>
      <c r="Z63" s="81">
        <v>4106.82</v>
      </c>
      <c r="AA63" s="100">
        <f t="shared" si="12"/>
        <v>4106.82</v>
      </c>
      <c r="AB63" s="100">
        <f t="shared" si="4"/>
        <v>100</v>
      </c>
      <c r="AC63" s="100">
        <f t="shared" si="13"/>
        <v>0</v>
      </c>
      <c r="AD63" s="100">
        <f t="shared" si="11"/>
        <v>0</v>
      </c>
      <c r="AE63" s="100">
        <v>4106.82</v>
      </c>
      <c r="AF63" s="100">
        <f t="shared" si="5"/>
        <v>100</v>
      </c>
      <c r="AG63" s="9"/>
      <c r="AH63" s="9"/>
      <c r="AI63" s="9"/>
      <c r="AJ63" s="9"/>
      <c r="AK63" s="9"/>
    </row>
    <row r="64" spans="1:37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23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5"/>
        <v>8254.4500000000007</v>
      </c>
      <c r="S64" s="100">
        <f>R64/P64*100</f>
        <v>100</v>
      </c>
      <c r="T64" s="100">
        <v>0</v>
      </c>
      <c r="U64" s="100">
        <f>T64/P64*100</f>
        <v>0</v>
      </c>
      <c r="V64" s="99">
        <v>0</v>
      </c>
      <c r="W64" s="99">
        <v>0</v>
      </c>
      <c r="X64" s="99">
        <v>0</v>
      </c>
      <c r="Y64" s="100">
        <f t="shared" si="2"/>
        <v>0</v>
      </c>
      <c r="Z64" s="81">
        <v>0</v>
      </c>
      <c r="AA64" s="100">
        <f t="shared" si="12"/>
        <v>0</v>
      </c>
      <c r="AB64" s="100">
        <f t="shared" si="4"/>
        <v>0</v>
      </c>
      <c r="AC64" s="100">
        <f t="shared" si="13"/>
        <v>0</v>
      </c>
      <c r="AD64" s="100">
        <f t="shared" si="11"/>
        <v>0</v>
      </c>
      <c r="AE64" s="100">
        <v>0</v>
      </c>
      <c r="AF64" s="100">
        <f t="shared" si="5"/>
        <v>0</v>
      </c>
      <c r="AG64" s="9"/>
      <c r="AH64" s="9"/>
      <c r="AI64" s="9"/>
      <c r="AJ64" s="9"/>
      <c r="AK64" s="9"/>
    </row>
    <row r="65" spans="1:37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23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5"/>
        <v>16142.51</v>
      </c>
      <c r="S65" s="100">
        <f>R65/P65*100</f>
        <v>100</v>
      </c>
      <c r="T65" s="100">
        <v>0</v>
      </c>
      <c r="U65" s="100">
        <f>T65/P65*100</f>
        <v>0</v>
      </c>
      <c r="V65" s="99">
        <v>8</v>
      </c>
      <c r="W65" s="99">
        <v>8</v>
      </c>
      <c r="X65" s="99">
        <v>2</v>
      </c>
      <c r="Y65" s="100">
        <f t="shared" si="2"/>
        <v>22.857142857142858</v>
      </c>
      <c r="Z65" s="81">
        <v>4168.72</v>
      </c>
      <c r="AA65" s="100">
        <f t="shared" si="12"/>
        <v>4168.72</v>
      </c>
      <c r="AB65" s="100">
        <f t="shared" si="4"/>
        <v>100</v>
      </c>
      <c r="AC65" s="100">
        <f t="shared" si="13"/>
        <v>0</v>
      </c>
      <c r="AD65" s="100">
        <f t="shared" si="11"/>
        <v>0</v>
      </c>
      <c r="AE65" s="100">
        <v>4168.72</v>
      </c>
      <c r="AF65" s="100">
        <f t="shared" si="5"/>
        <v>100</v>
      </c>
      <c r="AG65" s="9"/>
      <c r="AH65" s="9"/>
      <c r="AI65" s="9"/>
      <c r="AJ65" s="9"/>
      <c r="AK65" s="9"/>
    </row>
    <row r="66" spans="1:37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23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5"/>
        <v>94844.19</v>
      </c>
      <c r="S66" s="100">
        <f>R66/P66*100</f>
        <v>100</v>
      </c>
      <c r="T66" s="100">
        <v>0</v>
      </c>
      <c r="U66" s="100">
        <f>T66/P66*100</f>
        <v>0</v>
      </c>
      <c r="V66" s="99">
        <v>15</v>
      </c>
      <c r="W66" s="99">
        <v>16</v>
      </c>
      <c r="X66" s="99">
        <v>5</v>
      </c>
      <c r="Y66" s="100">
        <f t="shared" si="2"/>
        <v>17.045454545454543</v>
      </c>
      <c r="Z66" s="81">
        <v>15440.39</v>
      </c>
      <c r="AA66" s="100">
        <f t="shared" si="12"/>
        <v>15440.39</v>
      </c>
      <c r="AB66" s="100">
        <f t="shared" si="4"/>
        <v>100</v>
      </c>
      <c r="AC66" s="100">
        <f t="shared" si="13"/>
        <v>15440.39</v>
      </c>
      <c r="AD66" s="100">
        <f t="shared" si="11"/>
        <v>100</v>
      </c>
      <c r="AE66" s="100">
        <v>0</v>
      </c>
      <c r="AF66" s="100">
        <f t="shared" si="5"/>
        <v>0</v>
      </c>
      <c r="AG66" s="9"/>
      <c r="AH66" s="9"/>
      <c r="AI66" s="9"/>
      <c r="AJ66" s="9"/>
      <c r="AK66" s="9"/>
    </row>
    <row r="67" spans="1:37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23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5"/>
        <v>1370.25</v>
      </c>
      <c r="S67" s="100">
        <f>R67/P67*100</f>
        <v>100</v>
      </c>
      <c r="T67" s="100">
        <v>0</v>
      </c>
      <c r="U67" s="100">
        <f>T67/P67*100</f>
        <v>0</v>
      </c>
      <c r="V67" s="99">
        <v>0</v>
      </c>
      <c r="W67" s="99">
        <v>0</v>
      </c>
      <c r="X67" s="99">
        <v>0</v>
      </c>
      <c r="Y67" s="100">
        <f t="shared" si="2"/>
        <v>0</v>
      </c>
      <c r="Z67" s="81">
        <v>0</v>
      </c>
      <c r="AA67" s="100">
        <f t="shared" si="12"/>
        <v>0</v>
      </c>
      <c r="AB67" s="100">
        <f t="shared" si="4"/>
        <v>0</v>
      </c>
      <c r="AC67" s="100">
        <f t="shared" si="13"/>
        <v>0</v>
      </c>
      <c r="AD67" s="100">
        <f t="shared" si="11"/>
        <v>0</v>
      </c>
      <c r="AE67" s="100">
        <v>0</v>
      </c>
      <c r="AF67" s="100">
        <f t="shared" si="5"/>
        <v>0</v>
      </c>
      <c r="AG67" s="9"/>
      <c r="AH67" s="9"/>
      <c r="AI67" s="9"/>
      <c r="AJ67" s="9"/>
      <c r="AK67" s="9"/>
    </row>
    <row r="68" spans="1:37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23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5"/>
        <v>62158.37</v>
      </c>
      <c r="S68" s="100">
        <f>R68/P68*100</f>
        <v>100</v>
      </c>
      <c r="T68" s="100">
        <v>0</v>
      </c>
      <c r="U68" s="100">
        <f>T68/P68*100</f>
        <v>0</v>
      </c>
      <c r="V68" s="99">
        <v>12</v>
      </c>
      <c r="W68" s="99">
        <v>12</v>
      </c>
      <c r="X68" s="99">
        <v>2</v>
      </c>
      <c r="Y68" s="100">
        <f t="shared" si="2"/>
        <v>25.531914893617021</v>
      </c>
      <c r="Z68" s="81">
        <f>10846.31+13220.77</f>
        <v>24067.08</v>
      </c>
      <c r="AA68" s="100">
        <f t="shared" si="12"/>
        <v>24067.08</v>
      </c>
      <c r="AB68" s="100">
        <f t="shared" si="4"/>
        <v>100</v>
      </c>
      <c r="AC68" s="100">
        <f t="shared" si="13"/>
        <v>24067.08</v>
      </c>
      <c r="AD68" s="100">
        <f t="shared" si="11"/>
        <v>100</v>
      </c>
      <c r="AE68" s="100">
        <v>0</v>
      </c>
      <c r="AF68" s="100">
        <f t="shared" si="5"/>
        <v>0</v>
      </c>
      <c r="AG68" s="9"/>
      <c r="AH68" s="9"/>
      <c r="AI68" s="9"/>
      <c r="AJ68" s="9"/>
      <c r="AK68" s="9"/>
    </row>
    <row r="69" spans="1:37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23"/>
        <v>0</v>
      </c>
      <c r="O69" s="100">
        <v>0</v>
      </c>
      <c r="P69" s="100">
        <v>0</v>
      </c>
      <c r="Q69" s="100">
        <v>0</v>
      </c>
      <c r="R69" s="100">
        <f t="shared" si="15"/>
        <v>0</v>
      </c>
      <c r="S69" s="100">
        <v>0</v>
      </c>
      <c r="T69" s="100">
        <v>0</v>
      </c>
      <c r="U69" s="100">
        <v>0</v>
      </c>
      <c r="V69" s="99">
        <v>0</v>
      </c>
      <c r="W69" s="99">
        <v>0</v>
      </c>
      <c r="X69" s="99">
        <v>0</v>
      </c>
      <c r="Y69" s="100">
        <f t="shared" si="2"/>
        <v>0</v>
      </c>
      <c r="Z69" s="81">
        <v>0</v>
      </c>
      <c r="AA69" s="100">
        <f t="shared" si="12"/>
        <v>0</v>
      </c>
      <c r="AB69" s="100">
        <f t="shared" si="4"/>
        <v>0</v>
      </c>
      <c r="AC69" s="100">
        <f t="shared" si="13"/>
        <v>0</v>
      </c>
      <c r="AD69" s="100">
        <f t="shared" si="11"/>
        <v>0</v>
      </c>
      <c r="AE69" s="100">
        <v>0</v>
      </c>
      <c r="AF69" s="100">
        <f t="shared" si="5"/>
        <v>0</v>
      </c>
      <c r="AG69" s="9"/>
      <c r="AH69" s="9"/>
      <c r="AI69" s="9"/>
      <c r="AJ69" s="9"/>
      <c r="AK69" s="9"/>
    </row>
    <row r="70" spans="1:37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23"/>
        <v>79.411764705882348</v>
      </c>
      <c r="O70" s="100">
        <v>27386.58</v>
      </c>
      <c r="P70" s="100">
        <v>27386.58</v>
      </c>
      <c r="Q70" s="100">
        <f t="shared" ref="Q70:Q75" si="24">P70/O70*100</f>
        <v>100</v>
      </c>
      <c r="R70" s="100">
        <f t="shared" si="15"/>
        <v>27386.58</v>
      </c>
      <c r="S70" s="100">
        <f t="shared" ref="S70:S75" si="25">R70/P70*100</f>
        <v>100</v>
      </c>
      <c r="T70" s="100">
        <v>0</v>
      </c>
      <c r="U70" s="100">
        <f t="shared" ref="U70:U75" si="26">T70/P70*100</f>
        <v>0</v>
      </c>
      <c r="V70" s="99">
        <v>9</v>
      </c>
      <c r="W70" s="99">
        <v>12</v>
      </c>
      <c r="X70" s="99">
        <v>2</v>
      </c>
      <c r="Y70" s="100">
        <f t="shared" si="2"/>
        <v>26.47058823529412</v>
      </c>
      <c r="Z70" s="81">
        <v>9351.8799999999992</v>
      </c>
      <c r="AA70" s="100">
        <f t="shared" si="12"/>
        <v>9351.8799999999992</v>
      </c>
      <c r="AB70" s="100">
        <f t="shared" si="4"/>
        <v>100</v>
      </c>
      <c r="AC70" s="100">
        <f t="shared" si="13"/>
        <v>9351.8799999999992</v>
      </c>
      <c r="AD70" s="100">
        <f t="shared" si="11"/>
        <v>100</v>
      </c>
      <c r="AE70" s="100">
        <v>0</v>
      </c>
      <c r="AF70" s="100">
        <f t="shared" si="5"/>
        <v>0</v>
      </c>
      <c r="AG70" s="9"/>
      <c r="AH70" s="9"/>
      <c r="AI70" s="9"/>
      <c r="AJ70" s="9"/>
      <c r="AK70" s="9"/>
    </row>
    <row r="71" spans="1:37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23"/>
        <v>61.904761904761905</v>
      </c>
      <c r="O71" s="100">
        <v>7195.07</v>
      </c>
      <c r="P71" s="100">
        <v>7195.07</v>
      </c>
      <c r="Q71" s="100">
        <f t="shared" si="24"/>
        <v>100</v>
      </c>
      <c r="R71" s="100">
        <f t="shared" si="15"/>
        <v>7195.07</v>
      </c>
      <c r="S71" s="100">
        <f t="shared" si="25"/>
        <v>100</v>
      </c>
      <c r="T71" s="100">
        <v>0</v>
      </c>
      <c r="U71" s="100">
        <f t="shared" si="26"/>
        <v>0</v>
      </c>
      <c r="V71" s="99">
        <v>6</v>
      </c>
      <c r="W71" s="99">
        <v>5</v>
      </c>
      <c r="X71" s="99">
        <v>1</v>
      </c>
      <c r="Y71" s="100">
        <f t="shared" ref="Y71:Y102" si="27">IF(H71=0,0,V71/H71)*100</f>
        <v>28.571428571428569</v>
      </c>
      <c r="Z71" s="81">
        <v>4088.2799999999997</v>
      </c>
      <c r="AA71" s="100">
        <f t="shared" si="12"/>
        <v>4088.2799999999997</v>
      </c>
      <c r="AB71" s="100">
        <f t="shared" ref="AB71:AB102" si="28">IF((Z71+T71)=0,0,AA71/(Z71+T71)*100)</f>
        <v>100</v>
      </c>
      <c r="AC71" s="100">
        <f t="shared" si="13"/>
        <v>4088.2799999999997</v>
      </c>
      <c r="AD71" s="100">
        <f t="shared" ref="AD71:AD102" si="29">IF(AA71=0,0,AC71/AA71)*100</f>
        <v>100</v>
      </c>
      <c r="AE71" s="100">
        <v>0</v>
      </c>
      <c r="AF71" s="100">
        <f t="shared" ref="AF71:AF103" si="30">IF(AA71=0,0,AE71/AA71)*100</f>
        <v>0</v>
      </c>
      <c r="AG71" s="9"/>
      <c r="AH71" s="9"/>
      <c r="AI71" s="9"/>
      <c r="AJ71" s="9"/>
      <c r="AK71" s="9"/>
    </row>
    <row r="72" spans="1:37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23"/>
        <v>77.89473684210526</v>
      </c>
      <c r="O72" s="100">
        <v>52440.76</v>
      </c>
      <c r="P72" s="100">
        <v>52440.76</v>
      </c>
      <c r="Q72" s="100">
        <f t="shared" si="24"/>
        <v>100</v>
      </c>
      <c r="R72" s="100">
        <f t="shared" si="15"/>
        <v>52440.76</v>
      </c>
      <c r="S72" s="100">
        <f t="shared" si="25"/>
        <v>100</v>
      </c>
      <c r="T72" s="100">
        <v>0</v>
      </c>
      <c r="U72" s="100">
        <f t="shared" si="26"/>
        <v>0</v>
      </c>
      <c r="V72" s="99">
        <v>20</v>
      </c>
      <c r="W72" s="99">
        <v>30</v>
      </c>
      <c r="X72" s="99">
        <v>3</v>
      </c>
      <c r="Y72" s="100">
        <f t="shared" si="27"/>
        <v>21.052631578947366</v>
      </c>
      <c r="Z72" s="81">
        <v>42648.59</v>
      </c>
      <c r="AA72" s="100">
        <f t="shared" si="12"/>
        <v>42648.59</v>
      </c>
      <c r="AB72" s="100">
        <f t="shared" si="28"/>
        <v>100</v>
      </c>
      <c r="AC72" s="100">
        <f t="shared" si="13"/>
        <v>42648.59</v>
      </c>
      <c r="AD72" s="100">
        <f t="shared" si="29"/>
        <v>100</v>
      </c>
      <c r="AE72" s="100">
        <v>0</v>
      </c>
      <c r="AF72" s="100">
        <f t="shared" si="30"/>
        <v>0</v>
      </c>
      <c r="AG72" s="9"/>
      <c r="AH72" s="9"/>
      <c r="AI72" s="9"/>
      <c r="AJ72" s="9"/>
      <c r="AK72" s="9"/>
    </row>
    <row r="73" spans="1:37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23"/>
        <v>78.94736842105263</v>
      </c>
      <c r="O73" s="100">
        <v>26374.26</v>
      </c>
      <c r="P73" s="100">
        <v>26374.26</v>
      </c>
      <c r="Q73" s="100">
        <f t="shared" si="24"/>
        <v>100</v>
      </c>
      <c r="R73" s="100">
        <f t="shared" si="15"/>
        <v>26374.26</v>
      </c>
      <c r="S73" s="100">
        <f t="shared" si="25"/>
        <v>100</v>
      </c>
      <c r="T73" s="100">
        <v>0</v>
      </c>
      <c r="U73" s="100">
        <f t="shared" si="26"/>
        <v>0</v>
      </c>
      <c r="V73" s="99">
        <v>7</v>
      </c>
      <c r="W73" s="99">
        <v>8</v>
      </c>
      <c r="X73" s="99">
        <v>1</v>
      </c>
      <c r="Y73" s="100">
        <f t="shared" si="27"/>
        <v>18.421052631578945</v>
      </c>
      <c r="Z73" s="81">
        <f>3463.93+553.41</f>
        <v>4017.3399999999997</v>
      </c>
      <c r="AA73" s="100">
        <f t="shared" si="12"/>
        <v>4017.3399999999997</v>
      </c>
      <c r="AB73" s="100">
        <f t="shared" si="28"/>
        <v>100</v>
      </c>
      <c r="AC73" s="100">
        <f t="shared" si="13"/>
        <v>553.40999999999985</v>
      </c>
      <c r="AD73" s="100">
        <f t="shared" si="29"/>
        <v>13.775533064166833</v>
      </c>
      <c r="AE73" s="100">
        <v>3463.93</v>
      </c>
      <c r="AF73" s="100">
        <f t="shared" si="30"/>
        <v>86.224466935833163</v>
      </c>
      <c r="AG73" s="9"/>
      <c r="AH73" s="9"/>
      <c r="AI73" s="9"/>
      <c r="AJ73" s="9"/>
      <c r="AK73" s="9"/>
    </row>
    <row r="74" spans="1:37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23"/>
        <v>96.875</v>
      </c>
      <c r="O74" s="100">
        <v>28592.3</v>
      </c>
      <c r="P74" s="100">
        <v>28592.3</v>
      </c>
      <c r="Q74" s="100">
        <f t="shared" si="24"/>
        <v>100</v>
      </c>
      <c r="R74" s="100">
        <f t="shared" si="15"/>
        <v>28592.3</v>
      </c>
      <c r="S74" s="100">
        <f t="shared" si="25"/>
        <v>100</v>
      </c>
      <c r="T74" s="100">
        <v>0</v>
      </c>
      <c r="U74" s="100">
        <f t="shared" si="26"/>
        <v>0</v>
      </c>
      <c r="V74" s="99">
        <v>5</v>
      </c>
      <c r="W74" s="99">
        <v>5</v>
      </c>
      <c r="X74" s="99">
        <v>1</v>
      </c>
      <c r="Y74" s="100">
        <f t="shared" si="27"/>
        <v>15.625</v>
      </c>
      <c r="Z74" s="81">
        <v>7615.63</v>
      </c>
      <c r="AA74" s="100">
        <f t="shared" si="12"/>
        <v>7615.63</v>
      </c>
      <c r="AB74" s="100">
        <f t="shared" si="28"/>
        <v>100</v>
      </c>
      <c r="AC74" s="100">
        <f t="shared" si="13"/>
        <v>0</v>
      </c>
      <c r="AD74" s="100">
        <f t="shared" si="29"/>
        <v>0</v>
      </c>
      <c r="AE74" s="100">
        <v>7615.63</v>
      </c>
      <c r="AF74" s="100">
        <f t="shared" si="30"/>
        <v>100</v>
      </c>
      <c r="AG74" s="9"/>
      <c r="AH74" s="9"/>
      <c r="AI74" s="9"/>
      <c r="AJ74" s="9"/>
      <c r="AK74" s="9"/>
    </row>
    <row r="75" spans="1:37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23"/>
        <v>66.666666666666657</v>
      </c>
      <c r="O75" s="100">
        <v>1981.3</v>
      </c>
      <c r="P75" s="100">
        <v>1981.3</v>
      </c>
      <c r="Q75" s="100">
        <f t="shared" si="24"/>
        <v>100</v>
      </c>
      <c r="R75" s="100">
        <f t="shared" si="15"/>
        <v>1981.3</v>
      </c>
      <c r="S75" s="100">
        <f t="shared" si="25"/>
        <v>100</v>
      </c>
      <c r="T75" s="100">
        <v>0</v>
      </c>
      <c r="U75" s="100">
        <f t="shared" si="26"/>
        <v>0</v>
      </c>
      <c r="V75" s="99">
        <v>0</v>
      </c>
      <c r="W75" s="99">
        <v>0</v>
      </c>
      <c r="X75" s="99">
        <v>0</v>
      </c>
      <c r="Y75" s="100">
        <f t="shared" si="27"/>
        <v>0</v>
      </c>
      <c r="Z75" s="81">
        <v>0</v>
      </c>
      <c r="AA75" s="100">
        <f t="shared" si="12"/>
        <v>0</v>
      </c>
      <c r="AB75" s="100">
        <f t="shared" si="28"/>
        <v>0</v>
      </c>
      <c r="AC75" s="100">
        <f t="shared" si="13"/>
        <v>0</v>
      </c>
      <c r="AD75" s="100">
        <f t="shared" si="29"/>
        <v>0</v>
      </c>
      <c r="AE75" s="100">
        <v>0</v>
      </c>
      <c r="AF75" s="100">
        <f t="shared" si="30"/>
        <v>0</v>
      </c>
      <c r="AG75" s="9"/>
      <c r="AH75" s="9"/>
      <c r="AI75" s="9"/>
      <c r="AJ75" s="9"/>
      <c r="AK75" s="9"/>
    </row>
    <row r="76" spans="1:37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23"/>
        <v>0</v>
      </c>
      <c r="O76" s="100">
        <v>0</v>
      </c>
      <c r="P76" s="100">
        <v>0</v>
      </c>
      <c r="Q76" s="100">
        <v>0</v>
      </c>
      <c r="R76" s="100">
        <f t="shared" si="15"/>
        <v>0</v>
      </c>
      <c r="S76" s="100">
        <v>0</v>
      </c>
      <c r="T76" s="100">
        <v>0</v>
      </c>
      <c r="U76" s="100">
        <v>0</v>
      </c>
      <c r="V76" s="99">
        <v>2</v>
      </c>
      <c r="W76" s="99">
        <v>3</v>
      </c>
      <c r="X76" s="99">
        <v>1</v>
      </c>
      <c r="Y76" s="100">
        <f t="shared" si="27"/>
        <v>66.666666666666657</v>
      </c>
      <c r="Z76" s="81">
        <f>825.08+91.35</f>
        <v>916.43000000000006</v>
      </c>
      <c r="AA76" s="100">
        <f t="shared" ref="AA76:AA102" si="31">T76+Z76</f>
        <v>916.43000000000006</v>
      </c>
      <c r="AB76" s="100">
        <f t="shared" si="28"/>
        <v>100</v>
      </c>
      <c r="AC76" s="100">
        <f t="shared" ref="AC76:AC102" si="32">AA76-AE76</f>
        <v>91.350000000000023</v>
      </c>
      <c r="AD76" s="100">
        <f t="shared" si="29"/>
        <v>9.9680281090754352</v>
      </c>
      <c r="AE76" s="100">
        <v>825.08</v>
      </c>
      <c r="AF76" s="100">
        <f t="shared" si="30"/>
        <v>90.031971890924567</v>
      </c>
      <c r="AG76" s="9"/>
      <c r="AH76" s="9"/>
      <c r="AI76" s="9"/>
      <c r="AJ76" s="9"/>
      <c r="AK76" s="9"/>
    </row>
    <row r="77" spans="1:37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23"/>
        <v>0</v>
      </c>
      <c r="O77" s="100">
        <v>0</v>
      </c>
      <c r="P77" s="100">
        <v>0</v>
      </c>
      <c r="Q77" s="100">
        <v>0</v>
      </c>
      <c r="R77" s="100">
        <f t="shared" si="15"/>
        <v>0</v>
      </c>
      <c r="S77" s="100">
        <v>0</v>
      </c>
      <c r="T77" s="100">
        <v>0</v>
      </c>
      <c r="U77" s="100">
        <v>0</v>
      </c>
      <c r="V77" s="99">
        <v>0</v>
      </c>
      <c r="W77" s="99">
        <v>0</v>
      </c>
      <c r="X77" s="99">
        <v>0</v>
      </c>
      <c r="Y77" s="100">
        <f t="shared" si="27"/>
        <v>0</v>
      </c>
      <c r="Z77" s="81">
        <v>0</v>
      </c>
      <c r="AA77" s="100">
        <f t="shared" si="31"/>
        <v>0</v>
      </c>
      <c r="AB77" s="100">
        <f t="shared" si="28"/>
        <v>0</v>
      </c>
      <c r="AC77" s="100">
        <f t="shared" si="32"/>
        <v>0</v>
      </c>
      <c r="AD77" s="100">
        <f t="shared" si="29"/>
        <v>0</v>
      </c>
      <c r="AE77" s="100">
        <v>0</v>
      </c>
      <c r="AF77" s="100">
        <f t="shared" si="30"/>
        <v>0</v>
      </c>
      <c r="AG77" s="9"/>
      <c r="AH77" s="9"/>
      <c r="AI77" s="9"/>
      <c r="AJ77" s="9"/>
      <c r="AK77" s="9"/>
    </row>
    <row r="78" spans="1:37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23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5"/>
        <v>3715.8299999999995</v>
      </c>
      <c r="S78" s="100">
        <f>R78/P78*100</f>
        <v>100</v>
      </c>
      <c r="T78" s="100">
        <v>0</v>
      </c>
      <c r="U78" s="100">
        <f>T78/P78*100</f>
        <v>0</v>
      </c>
      <c r="V78" s="99">
        <v>0</v>
      </c>
      <c r="W78" s="99">
        <v>0</v>
      </c>
      <c r="X78" s="99">
        <v>0</v>
      </c>
      <c r="Y78" s="100">
        <f t="shared" si="27"/>
        <v>0</v>
      </c>
      <c r="Z78" s="81">
        <v>0</v>
      </c>
      <c r="AA78" s="100">
        <f t="shared" si="31"/>
        <v>0</v>
      </c>
      <c r="AB78" s="100">
        <f t="shared" si="28"/>
        <v>0</v>
      </c>
      <c r="AC78" s="100">
        <f t="shared" si="32"/>
        <v>0</v>
      </c>
      <c r="AD78" s="100">
        <f t="shared" si="29"/>
        <v>0</v>
      </c>
      <c r="AE78" s="100">
        <v>0</v>
      </c>
      <c r="AF78" s="100">
        <f t="shared" si="30"/>
        <v>0</v>
      </c>
      <c r="AG78" s="9"/>
      <c r="AH78" s="9"/>
      <c r="AI78" s="9"/>
      <c r="AJ78" s="9"/>
      <c r="AK78" s="9"/>
    </row>
    <row r="79" spans="1:37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5"/>
        <v>0</v>
      </c>
      <c r="S79" s="100">
        <v>0</v>
      </c>
      <c r="T79" s="100">
        <v>0</v>
      </c>
      <c r="U79" s="100">
        <v>0</v>
      </c>
      <c r="V79" s="99">
        <v>0</v>
      </c>
      <c r="W79" s="99">
        <v>0</v>
      </c>
      <c r="X79" s="99">
        <v>0</v>
      </c>
      <c r="Y79" s="100">
        <f t="shared" si="27"/>
        <v>0</v>
      </c>
      <c r="Z79" s="81">
        <v>0</v>
      </c>
      <c r="AA79" s="100">
        <f t="shared" si="31"/>
        <v>0</v>
      </c>
      <c r="AB79" s="100">
        <f t="shared" si="28"/>
        <v>0</v>
      </c>
      <c r="AC79" s="100">
        <f t="shared" si="32"/>
        <v>0</v>
      </c>
      <c r="AD79" s="100">
        <f t="shared" si="29"/>
        <v>0</v>
      </c>
      <c r="AE79" s="100">
        <v>0</v>
      </c>
      <c r="AF79" s="100">
        <f t="shared" si="30"/>
        <v>0</v>
      </c>
      <c r="AG79" s="9"/>
      <c r="AH79" s="9"/>
      <c r="AI79" s="9"/>
      <c r="AJ79" s="9"/>
      <c r="AK79" s="9"/>
    </row>
    <row r="80" spans="1:37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2" si="33">K80/H80*100</f>
        <v>0</v>
      </c>
      <c r="O80" s="100">
        <v>0</v>
      </c>
      <c r="P80" s="100">
        <v>0</v>
      </c>
      <c r="Q80" s="100">
        <v>0</v>
      </c>
      <c r="R80" s="100">
        <f t="shared" si="15"/>
        <v>0</v>
      </c>
      <c r="S80" s="100">
        <v>0</v>
      </c>
      <c r="T80" s="100">
        <v>0</v>
      </c>
      <c r="U80" s="100">
        <v>0</v>
      </c>
      <c r="V80" s="99">
        <v>0</v>
      </c>
      <c r="W80" s="99">
        <v>0</v>
      </c>
      <c r="X80" s="99">
        <v>0</v>
      </c>
      <c r="Y80" s="100">
        <f t="shared" si="27"/>
        <v>0</v>
      </c>
      <c r="Z80" s="81">
        <v>0</v>
      </c>
      <c r="AA80" s="100">
        <f t="shared" si="31"/>
        <v>0</v>
      </c>
      <c r="AB80" s="100">
        <f t="shared" si="28"/>
        <v>0</v>
      </c>
      <c r="AC80" s="100">
        <f t="shared" si="32"/>
        <v>0</v>
      </c>
      <c r="AD80" s="100">
        <f t="shared" si="29"/>
        <v>0</v>
      </c>
      <c r="AE80" s="100">
        <v>0</v>
      </c>
      <c r="AF80" s="100">
        <f t="shared" si="30"/>
        <v>0</v>
      </c>
      <c r="AG80" s="9"/>
      <c r="AH80" s="9"/>
      <c r="AI80" s="9"/>
      <c r="AJ80" s="9"/>
      <c r="AK80" s="9"/>
    </row>
    <row r="81" spans="1:37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33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5"/>
        <v>2194.65</v>
      </c>
      <c r="S81" s="100">
        <f>R81/P81*100</f>
        <v>100</v>
      </c>
      <c r="T81" s="100">
        <v>0</v>
      </c>
      <c r="U81" s="100">
        <f>T81/P81*100</f>
        <v>0</v>
      </c>
      <c r="V81" s="99">
        <v>8</v>
      </c>
      <c r="W81" s="99">
        <v>10</v>
      </c>
      <c r="X81" s="99">
        <v>3</v>
      </c>
      <c r="Y81" s="100">
        <f t="shared" si="27"/>
        <v>57.142857142857139</v>
      </c>
      <c r="Z81" s="81">
        <f>825.96+6523.34</f>
        <v>7349.3</v>
      </c>
      <c r="AA81" s="100">
        <f t="shared" si="31"/>
        <v>7349.3</v>
      </c>
      <c r="AB81" s="100">
        <f t="shared" si="28"/>
        <v>100</v>
      </c>
      <c r="AC81" s="100">
        <f t="shared" si="32"/>
        <v>6523.34</v>
      </c>
      <c r="AD81" s="100">
        <f t="shared" si="29"/>
        <v>88.761378634699909</v>
      </c>
      <c r="AE81" s="100">
        <v>825.96</v>
      </c>
      <c r="AF81" s="100">
        <f t="shared" si="30"/>
        <v>11.238621365300098</v>
      </c>
      <c r="AG81" s="9"/>
      <c r="AH81" s="9"/>
      <c r="AI81" s="9"/>
      <c r="AJ81" s="9"/>
      <c r="AK81" s="9"/>
    </row>
    <row r="82" spans="1:37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33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5"/>
        <v>2991.8400000000006</v>
      </c>
      <c r="S82" s="100">
        <f>R82/P82*100</f>
        <v>100</v>
      </c>
      <c r="T82" s="100">
        <v>0</v>
      </c>
      <c r="U82" s="100">
        <f>T82/P82*100</f>
        <v>0</v>
      </c>
      <c r="V82" s="99">
        <v>0</v>
      </c>
      <c r="W82" s="99">
        <v>0</v>
      </c>
      <c r="X82" s="99">
        <v>0</v>
      </c>
      <c r="Y82" s="100">
        <f t="shared" si="27"/>
        <v>0</v>
      </c>
      <c r="Z82" s="81">
        <v>0</v>
      </c>
      <c r="AA82" s="100">
        <f t="shared" si="31"/>
        <v>0</v>
      </c>
      <c r="AB82" s="100">
        <f t="shared" si="28"/>
        <v>0</v>
      </c>
      <c r="AC82" s="100">
        <f t="shared" si="32"/>
        <v>0</v>
      </c>
      <c r="AD82" s="100">
        <f t="shared" si="29"/>
        <v>0</v>
      </c>
      <c r="AE82" s="100">
        <v>0</v>
      </c>
      <c r="AF82" s="100">
        <f t="shared" si="30"/>
        <v>0</v>
      </c>
      <c r="AG82" s="9"/>
      <c r="AH82" s="9"/>
      <c r="AI82" s="9"/>
      <c r="AJ82" s="9"/>
      <c r="AK82" s="9"/>
    </row>
    <row r="83" spans="1:37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33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5"/>
        <v>2291.38</v>
      </c>
      <c r="S83" s="100">
        <f>R83/P83*100</f>
        <v>100</v>
      </c>
      <c r="T83" s="100">
        <v>0</v>
      </c>
      <c r="U83" s="100">
        <f>T83/P83*100</f>
        <v>0</v>
      </c>
      <c r="V83" s="99">
        <v>3</v>
      </c>
      <c r="W83" s="99">
        <v>3</v>
      </c>
      <c r="X83" s="99">
        <v>2</v>
      </c>
      <c r="Y83" s="100">
        <f t="shared" si="27"/>
        <v>25</v>
      </c>
      <c r="Z83" s="81">
        <v>1432.92</v>
      </c>
      <c r="AA83" s="100">
        <f t="shared" si="31"/>
        <v>1432.92</v>
      </c>
      <c r="AB83" s="100">
        <f t="shared" si="28"/>
        <v>100</v>
      </c>
      <c r="AC83" s="100">
        <f t="shared" si="32"/>
        <v>1432.92</v>
      </c>
      <c r="AD83" s="100">
        <f t="shared" si="29"/>
        <v>100</v>
      </c>
      <c r="AE83" s="100">
        <v>0</v>
      </c>
      <c r="AF83" s="100">
        <f t="shared" si="30"/>
        <v>0</v>
      </c>
      <c r="AG83" s="9"/>
      <c r="AH83" s="9"/>
      <c r="AI83" s="9"/>
      <c r="AJ83" s="9"/>
      <c r="AK83" s="9"/>
    </row>
    <row r="84" spans="1:37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33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5"/>
        <v>48671.73</v>
      </c>
      <c r="S84" s="100">
        <f>R84/P84*100</f>
        <v>100</v>
      </c>
      <c r="T84" s="100">
        <v>0</v>
      </c>
      <c r="U84" s="100">
        <f>T84/P84*100</f>
        <v>0</v>
      </c>
      <c r="V84" s="99">
        <v>11</v>
      </c>
      <c r="W84" s="99">
        <v>12</v>
      </c>
      <c r="X84" s="99">
        <v>1</v>
      </c>
      <c r="Y84" s="100">
        <f t="shared" si="27"/>
        <v>16.417910447761194</v>
      </c>
      <c r="Z84" s="81">
        <f>1528.22+23020.34</f>
        <v>24548.560000000001</v>
      </c>
      <c r="AA84" s="100">
        <f t="shared" si="31"/>
        <v>24548.560000000001</v>
      </c>
      <c r="AB84" s="100">
        <f t="shared" si="28"/>
        <v>100</v>
      </c>
      <c r="AC84" s="100">
        <f t="shared" si="32"/>
        <v>24548.560000000001</v>
      </c>
      <c r="AD84" s="100">
        <f t="shared" si="29"/>
        <v>100</v>
      </c>
      <c r="AE84" s="100">
        <v>0</v>
      </c>
      <c r="AF84" s="100">
        <f t="shared" si="30"/>
        <v>0</v>
      </c>
      <c r="AG84" s="9"/>
      <c r="AH84" s="9"/>
      <c r="AI84" s="9"/>
      <c r="AJ84" s="9"/>
      <c r="AK84" s="9"/>
    </row>
    <row r="85" spans="1:37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33"/>
        <v>0</v>
      </c>
      <c r="O85" s="100">
        <v>0</v>
      </c>
      <c r="P85" s="100">
        <v>0</v>
      </c>
      <c r="Q85" s="100">
        <v>0</v>
      </c>
      <c r="R85" s="100">
        <f t="shared" si="15"/>
        <v>0</v>
      </c>
      <c r="S85" s="100">
        <v>0</v>
      </c>
      <c r="T85" s="100">
        <v>0</v>
      </c>
      <c r="U85" s="100">
        <v>0</v>
      </c>
      <c r="V85" s="99">
        <v>0</v>
      </c>
      <c r="W85" s="99">
        <v>0</v>
      </c>
      <c r="X85" s="99">
        <v>0</v>
      </c>
      <c r="Y85" s="100">
        <f t="shared" si="27"/>
        <v>0</v>
      </c>
      <c r="Z85" s="81">
        <v>0</v>
      </c>
      <c r="AA85" s="100">
        <f t="shared" si="31"/>
        <v>0</v>
      </c>
      <c r="AB85" s="100">
        <f t="shared" si="28"/>
        <v>0</v>
      </c>
      <c r="AC85" s="100">
        <f t="shared" si="32"/>
        <v>0</v>
      </c>
      <c r="AD85" s="100">
        <f t="shared" si="29"/>
        <v>0</v>
      </c>
      <c r="AE85" s="100">
        <v>0</v>
      </c>
      <c r="AF85" s="100">
        <f t="shared" si="30"/>
        <v>0</v>
      </c>
      <c r="AG85" s="9"/>
      <c r="AH85" s="9"/>
      <c r="AI85" s="9"/>
      <c r="AJ85" s="9"/>
      <c r="AK85" s="9"/>
    </row>
    <row r="86" spans="1:37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33"/>
        <v>0</v>
      </c>
      <c r="O86" s="100">
        <v>0</v>
      </c>
      <c r="P86" s="100">
        <v>0</v>
      </c>
      <c r="Q86" s="100">
        <v>0</v>
      </c>
      <c r="R86" s="100">
        <f t="shared" ref="R86:R102" si="34">P86</f>
        <v>0</v>
      </c>
      <c r="S86" s="100">
        <v>0</v>
      </c>
      <c r="T86" s="100">
        <v>0</v>
      </c>
      <c r="U86" s="100">
        <v>0</v>
      </c>
      <c r="V86" s="99">
        <v>0</v>
      </c>
      <c r="W86" s="99">
        <v>0</v>
      </c>
      <c r="X86" s="99">
        <v>0</v>
      </c>
      <c r="Y86" s="100">
        <f t="shared" si="27"/>
        <v>0</v>
      </c>
      <c r="Z86" s="81">
        <v>0</v>
      </c>
      <c r="AA86" s="100">
        <f t="shared" si="31"/>
        <v>0</v>
      </c>
      <c r="AB86" s="100">
        <f t="shared" si="28"/>
        <v>0</v>
      </c>
      <c r="AC86" s="100">
        <f t="shared" si="32"/>
        <v>0</v>
      </c>
      <c r="AD86" s="100">
        <f t="shared" si="29"/>
        <v>0</v>
      </c>
      <c r="AE86" s="100">
        <v>0</v>
      </c>
      <c r="AF86" s="100">
        <f t="shared" si="30"/>
        <v>0</v>
      </c>
      <c r="AG86" s="9"/>
      <c r="AH86" s="9"/>
      <c r="AI86" s="9"/>
      <c r="AJ86" s="9"/>
      <c r="AK86" s="9"/>
    </row>
    <row r="87" spans="1:37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33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34"/>
        <v>27394.17</v>
      </c>
      <c r="S87" s="100">
        <f>R87/P87*100</f>
        <v>100</v>
      </c>
      <c r="T87" s="100">
        <v>0</v>
      </c>
      <c r="U87" s="100">
        <f>T87/P87*100</f>
        <v>0</v>
      </c>
      <c r="V87" s="99">
        <v>7</v>
      </c>
      <c r="W87" s="99">
        <v>7</v>
      </c>
      <c r="X87" s="99">
        <v>3</v>
      </c>
      <c r="Y87" s="100">
        <f t="shared" si="27"/>
        <v>21.212121212121211</v>
      </c>
      <c r="Z87" s="81">
        <v>4344.63</v>
      </c>
      <c r="AA87" s="100">
        <f t="shared" si="31"/>
        <v>4344.63</v>
      </c>
      <c r="AB87" s="100">
        <f t="shared" si="28"/>
        <v>100</v>
      </c>
      <c r="AC87" s="100">
        <f t="shared" si="32"/>
        <v>0</v>
      </c>
      <c r="AD87" s="100">
        <f t="shared" si="29"/>
        <v>0</v>
      </c>
      <c r="AE87" s="100">
        <v>4344.63</v>
      </c>
      <c r="AF87" s="100">
        <f t="shared" si="30"/>
        <v>100</v>
      </c>
      <c r="AG87" s="9"/>
      <c r="AH87" s="9"/>
      <c r="AI87" s="9"/>
      <c r="AJ87" s="9"/>
      <c r="AK87" s="9"/>
    </row>
    <row r="88" spans="1:37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33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34"/>
        <v>7948</v>
      </c>
      <c r="S88" s="100">
        <f>R88/P88*100</f>
        <v>100</v>
      </c>
      <c r="T88" s="100">
        <v>0</v>
      </c>
      <c r="U88" s="100">
        <f>T88/P88*100</f>
        <v>0</v>
      </c>
      <c r="V88" s="99">
        <v>0</v>
      </c>
      <c r="W88" s="99">
        <v>0</v>
      </c>
      <c r="X88" s="99">
        <v>0</v>
      </c>
      <c r="Y88" s="100">
        <f t="shared" si="27"/>
        <v>0</v>
      </c>
      <c r="Z88" s="81">
        <v>0</v>
      </c>
      <c r="AA88" s="100">
        <f t="shared" si="31"/>
        <v>0</v>
      </c>
      <c r="AB88" s="100">
        <f t="shared" si="28"/>
        <v>0</v>
      </c>
      <c r="AC88" s="100">
        <f t="shared" si="32"/>
        <v>0</v>
      </c>
      <c r="AD88" s="100">
        <f t="shared" si="29"/>
        <v>0</v>
      </c>
      <c r="AE88" s="100">
        <v>0</v>
      </c>
      <c r="AF88" s="100">
        <f t="shared" si="30"/>
        <v>0</v>
      </c>
      <c r="AG88" s="9"/>
      <c r="AH88" s="9"/>
      <c r="AI88" s="9"/>
      <c r="AJ88" s="9"/>
      <c r="AK88" s="9"/>
    </row>
    <row r="89" spans="1:37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33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34"/>
        <v>25249.41</v>
      </c>
      <c r="S89" s="100">
        <f>R89/P89*100</f>
        <v>100</v>
      </c>
      <c r="T89" s="100">
        <v>0</v>
      </c>
      <c r="U89" s="100">
        <f>T89/P89*100</f>
        <v>0</v>
      </c>
      <c r="V89" s="99">
        <v>9</v>
      </c>
      <c r="W89" s="99">
        <v>9</v>
      </c>
      <c r="X89" s="99">
        <v>5</v>
      </c>
      <c r="Y89" s="100">
        <f t="shared" si="27"/>
        <v>18</v>
      </c>
      <c r="Z89" s="81">
        <v>4585.41</v>
      </c>
      <c r="AA89" s="100">
        <f t="shared" si="31"/>
        <v>4585.41</v>
      </c>
      <c r="AB89" s="100">
        <f t="shared" si="28"/>
        <v>100</v>
      </c>
      <c r="AC89" s="100">
        <f t="shared" si="32"/>
        <v>4585.41</v>
      </c>
      <c r="AD89" s="100">
        <f t="shared" si="29"/>
        <v>100</v>
      </c>
      <c r="AE89" s="100">
        <v>0</v>
      </c>
      <c r="AF89" s="100">
        <f t="shared" si="30"/>
        <v>0</v>
      </c>
      <c r="AG89" s="9"/>
      <c r="AH89" s="9"/>
      <c r="AI89" s="9"/>
      <c r="AJ89" s="9"/>
      <c r="AK89" s="9"/>
    </row>
    <row r="90" spans="1:37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33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34"/>
        <v>16467.23</v>
      </c>
      <c r="S90" s="100">
        <f>R90/P90*100</f>
        <v>100</v>
      </c>
      <c r="T90" s="100">
        <v>0</v>
      </c>
      <c r="U90" s="100">
        <f>T90/P90*100</f>
        <v>0</v>
      </c>
      <c r="V90" s="99">
        <v>11</v>
      </c>
      <c r="W90" s="99">
        <v>11</v>
      </c>
      <c r="X90" s="99">
        <v>5</v>
      </c>
      <c r="Y90" s="100">
        <f t="shared" si="27"/>
        <v>45.833333333333329</v>
      </c>
      <c r="Z90" s="81">
        <f>3593.19+4986.03</f>
        <v>8579.2199999999993</v>
      </c>
      <c r="AA90" s="100">
        <f t="shared" si="31"/>
        <v>8579.2199999999993</v>
      </c>
      <c r="AB90" s="100">
        <f t="shared" si="28"/>
        <v>100</v>
      </c>
      <c r="AC90" s="100">
        <f t="shared" si="32"/>
        <v>4986.0299999999988</v>
      </c>
      <c r="AD90" s="100">
        <f t="shared" si="29"/>
        <v>58.117521173253508</v>
      </c>
      <c r="AE90" s="100">
        <v>3593.19</v>
      </c>
      <c r="AF90" s="100">
        <f t="shared" si="30"/>
        <v>41.882478826746485</v>
      </c>
      <c r="AG90" s="9"/>
      <c r="AH90" s="9"/>
      <c r="AI90" s="9"/>
      <c r="AJ90" s="9"/>
      <c r="AK90" s="9"/>
    </row>
    <row r="91" spans="1:37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33"/>
        <v>0</v>
      </c>
      <c r="O91" s="100">
        <v>0</v>
      </c>
      <c r="P91" s="100">
        <v>0</v>
      </c>
      <c r="Q91" s="100">
        <v>0</v>
      </c>
      <c r="R91" s="100">
        <f t="shared" si="34"/>
        <v>0</v>
      </c>
      <c r="S91" s="100">
        <v>0</v>
      </c>
      <c r="T91" s="100">
        <v>0</v>
      </c>
      <c r="U91" s="100">
        <v>0</v>
      </c>
      <c r="V91" s="99">
        <v>0</v>
      </c>
      <c r="W91" s="99">
        <v>0</v>
      </c>
      <c r="X91" s="99">
        <v>0</v>
      </c>
      <c r="Y91" s="100">
        <f t="shared" si="27"/>
        <v>0</v>
      </c>
      <c r="Z91" s="81">
        <v>0</v>
      </c>
      <c r="AA91" s="100">
        <f t="shared" si="31"/>
        <v>0</v>
      </c>
      <c r="AB91" s="100">
        <f t="shared" si="28"/>
        <v>0</v>
      </c>
      <c r="AC91" s="100">
        <f t="shared" si="32"/>
        <v>0</v>
      </c>
      <c r="AD91" s="100">
        <f t="shared" si="29"/>
        <v>0</v>
      </c>
      <c r="AE91" s="100">
        <v>0</v>
      </c>
      <c r="AF91" s="100">
        <f t="shared" si="30"/>
        <v>0</v>
      </c>
      <c r="AG91" s="9"/>
      <c r="AH91" s="9"/>
      <c r="AI91" s="9"/>
      <c r="AJ91" s="9"/>
      <c r="AK91" s="9"/>
    </row>
    <row r="92" spans="1:37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33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34"/>
        <v>9389.1600000000017</v>
      </c>
      <c r="S92" s="100">
        <f>R92/P92*100</f>
        <v>100</v>
      </c>
      <c r="T92" s="100">
        <v>0</v>
      </c>
      <c r="U92" s="100">
        <f>T92/P92*100</f>
        <v>0</v>
      </c>
      <c r="V92" s="99">
        <v>0</v>
      </c>
      <c r="W92" s="99">
        <v>0</v>
      </c>
      <c r="X92" s="99">
        <v>0</v>
      </c>
      <c r="Y92" s="100">
        <f t="shared" si="27"/>
        <v>0</v>
      </c>
      <c r="Z92" s="81">
        <v>0</v>
      </c>
      <c r="AA92" s="100">
        <f t="shared" si="31"/>
        <v>0</v>
      </c>
      <c r="AB92" s="100">
        <f t="shared" si="28"/>
        <v>0</v>
      </c>
      <c r="AC92" s="100">
        <f t="shared" si="32"/>
        <v>0</v>
      </c>
      <c r="AD92" s="100">
        <f t="shared" si="29"/>
        <v>0</v>
      </c>
      <c r="AE92" s="100">
        <v>0</v>
      </c>
      <c r="AF92" s="100">
        <f t="shared" si="30"/>
        <v>0</v>
      </c>
      <c r="AG92" s="9"/>
      <c r="AH92" s="9"/>
      <c r="AI92" s="9"/>
      <c r="AJ92" s="9"/>
      <c r="AK92" s="9"/>
    </row>
    <row r="93" spans="1:37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33"/>
        <v>0</v>
      </c>
      <c r="O93" s="100">
        <v>0</v>
      </c>
      <c r="P93" s="100">
        <v>0</v>
      </c>
      <c r="Q93" s="100">
        <v>0</v>
      </c>
      <c r="R93" s="100">
        <f t="shared" si="34"/>
        <v>0</v>
      </c>
      <c r="S93" s="100">
        <v>0</v>
      </c>
      <c r="T93" s="100">
        <v>0</v>
      </c>
      <c r="U93" s="100">
        <v>0</v>
      </c>
      <c r="V93" s="99">
        <v>0</v>
      </c>
      <c r="W93" s="99">
        <v>0</v>
      </c>
      <c r="X93" s="99">
        <v>0</v>
      </c>
      <c r="Y93" s="100">
        <f t="shared" si="27"/>
        <v>0</v>
      </c>
      <c r="Z93" s="81">
        <v>0</v>
      </c>
      <c r="AA93" s="100">
        <f t="shared" si="31"/>
        <v>0</v>
      </c>
      <c r="AB93" s="100">
        <f t="shared" si="28"/>
        <v>0</v>
      </c>
      <c r="AC93" s="100">
        <f t="shared" si="32"/>
        <v>0</v>
      </c>
      <c r="AD93" s="100">
        <f t="shared" si="29"/>
        <v>0</v>
      </c>
      <c r="AE93" s="100">
        <v>0</v>
      </c>
      <c r="AF93" s="100">
        <f t="shared" si="30"/>
        <v>0</v>
      </c>
      <c r="AG93" s="9"/>
      <c r="AH93" s="9"/>
      <c r="AI93" s="9"/>
      <c r="AJ93" s="9"/>
      <c r="AK93" s="9"/>
    </row>
    <row r="94" spans="1:37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33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34"/>
        <v>12376.46</v>
      </c>
      <c r="S94" s="100">
        <f>R94/P94*100</f>
        <v>100</v>
      </c>
      <c r="T94" s="100">
        <v>0</v>
      </c>
      <c r="U94" s="100">
        <f>T94/P94*100</f>
        <v>0</v>
      </c>
      <c r="V94" s="99">
        <v>1</v>
      </c>
      <c r="W94" s="99">
        <v>2</v>
      </c>
      <c r="X94" s="99">
        <v>0</v>
      </c>
      <c r="Y94" s="100">
        <f t="shared" si="27"/>
        <v>5</v>
      </c>
      <c r="Z94" s="81">
        <v>1206.3699999999999</v>
      </c>
      <c r="AA94" s="100">
        <f t="shared" si="31"/>
        <v>1206.3699999999999</v>
      </c>
      <c r="AB94" s="100">
        <f t="shared" si="28"/>
        <v>100</v>
      </c>
      <c r="AC94" s="100">
        <f t="shared" si="32"/>
        <v>1206.3699999999999</v>
      </c>
      <c r="AD94" s="100">
        <f t="shared" si="29"/>
        <v>100</v>
      </c>
      <c r="AE94" s="100">
        <v>0</v>
      </c>
      <c r="AF94" s="100">
        <f t="shared" si="30"/>
        <v>0</v>
      </c>
      <c r="AG94" s="9"/>
      <c r="AH94" s="9"/>
      <c r="AI94" s="9"/>
      <c r="AJ94" s="9"/>
      <c r="AK94" s="9"/>
    </row>
    <row r="95" spans="1:37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33"/>
        <v>0</v>
      </c>
      <c r="O95" s="100">
        <v>0</v>
      </c>
      <c r="P95" s="100">
        <v>0</v>
      </c>
      <c r="Q95" s="100">
        <v>0</v>
      </c>
      <c r="R95" s="100">
        <f t="shared" si="34"/>
        <v>0</v>
      </c>
      <c r="S95" s="100">
        <v>0</v>
      </c>
      <c r="T95" s="100">
        <v>0</v>
      </c>
      <c r="U95" s="100">
        <v>0</v>
      </c>
      <c r="V95" s="99">
        <v>0</v>
      </c>
      <c r="W95" s="99">
        <v>0</v>
      </c>
      <c r="X95" s="99">
        <v>0</v>
      </c>
      <c r="Y95" s="100">
        <f t="shared" si="27"/>
        <v>0</v>
      </c>
      <c r="Z95" s="81">
        <v>0</v>
      </c>
      <c r="AA95" s="100">
        <f t="shared" si="31"/>
        <v>0</v>
      </c>
      <c r="AB95" s="100">
        <f t="shared" si="28"/>
        <v>0</v>
      </c>
      <c r="AC95" s="100">
        <f t="shared" si="32"/>
        <v>0</v>
      </c>
      <c r="AD95" s="100">
        <f t="shared" si="29"/>
        <v>0</v>
      </c>
      <c r="AE95" s="100">
        <v>0</v>
      </c>
      <c r="AF95" s="100">
        <f t="shared" si="30"/>
        <v>0</v>
      </c>
      <c r="AG95" s="9"/>
      <c r="AH95" s="9"/>
      <c r="AI95" s="9"/>
      <c r="AJ95" s="9"/>
      <c r="AK95" s="9"/>
    </row>
    <row r="96" spans="1:37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33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34"/>
        <v>24507.16</v>
      </c>
      <c r="S96" s="100">
        <f>R96/P96*100</f>
        <v>100</v>
      </c>
      <c r="T96" s="100">
        <v>0</v>
      </c>
      <c r="U96" s="100">
        <f>T96/P96*100</f>
        <v>0</v>
      </c>
      <c r="V96" s="99">
        <v>0</v>
      </c>
      <c r="W96" s="99">
        <v>0</v>
      </c>
      <c r="X96" s="99">
        <v>0</v>
      </c>
      <c r="Y96" s="100">
        <f t="shared" si="27"/>
        <v>0</v>
      </c>
      <c r="Z96" s="81">
        <v>0</v>
      </c>
      <c r="AA96" s="100">
        <f t="shared" si="31"/>
        <v>0</v>
      </c>
      <c r="AB96" s="100">
        <f t="shared" si="28"/>
        <v>0</v>
      </c>
      <c r="AC96" s="100">
        <f t="shared" si="32"/>
        <v>0</v>
      </c>
      <c r="AD96" s="100">
        <f t="shared" si="29"/>
        <v>0</v>
      </c>
      <c r="AE96" s="100">
        <v>0</v>
      </c>
      <c r="AF96" s="100">
        <f t="shared" si="30"/>
        <v>0</v>
      </c>
      <c r="AG96" s="9"/>
      <c r="AH96" s="9"/>
      <c r="AI96" s="9"/>
      <c r="AJ96" s="9"/>
      <c r="AK96" s="9"/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33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34"/>
        <v>5946.55</v>
      </c>
      <c r="S97" s="100">
        <f>R97/P97*100</f>
        <v>100</v>
      </c>
      <c r="T97" s="100">
        <v>0</v>
      </c>
      <c r="U97" s="100">
        <f>T97/P97*100</f>
        <v>0</v>
      </c>
      <c r="V97" s="99">
        <v>2</v>
      </c>
      <c r="W97" s="99">
        <v>2</v>
      </c>
      <c r="X97" s="99">
        <v>0</v>
      </c>
      <c r="Y97" s="100">
        <f t="shared" si="27"/>
        <v>22.222222222222221</v>
      </c>
      <c r="Z97" s="81">
        <v>1930.88</v>
      </c>
      <c r="AA97" s="100">
        <f t="shared" si="31"/>
        <v>1930.88</v>
      </c>
      <c r="AB97" s="100">
        <f t="shared" si="28"/>
        <v>100</v>
      </c>
      <c r="AC97" s="100">
        <f t="shared" si="32"/>
        <v>1930.88</v>
      </c>
      <c r="AD97" s="100">
        <f t="shared" si="29"/>
        <v>100</v>
      </c>
      <c r="AE97" s="100">
        <v>0</v>
      </c>
      <c r="AF97" s="100">
        <f t="shared" si="30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33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34"/>
        <v>3487.89</v>
      </c>
      <c r="S98" s="100">
        <f>R98/P98*100</f>
        <v>100</v>
      </c>
      <c r="T98" s="100">
        <v>0</v>
      </c>
      <c r="U98" s="100">
        <f>T98/P98*100</f>
        <v>0</v>
      </c>
      <c r="V98" s="99">
        <v>0</v>
      </c>
      <c r="W98" s="99">
        <v>0</v>
      </c>
      <c r="X98" s="99">
        <v>0</v>
      </c>
      <c r="Y98" s="100">
        <f t="shared" si="27"/>
        <v>0</v>
      </c>
      <c r="Z98" s="81">
        <v>0</v>
      </c>
      <c r="AA98" s="100">
        <f t="shared" si="31"/>
        <v>0</v>
      </c>
      <c r="AB98" s="100">
        <f t="shared" si="28"/>
        <v>0</v>
      </c>
      <c r="AC98" s="100">
        <f t="shared" si="32"/>
        <v>0</v>
      </c>
      <c r="AD98" s="100">
        <f t="shared" si="29"/>
        <v>0</v>
      </c>
      <c r="AE98" s="100">
        <v>0</v>
      </c>
      <c r="AF98" s="100">
        <f t="shared" si="30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33"/>
        <v>0</v>
      </c>
      <c r="O99" s="100">
        <v>0</v>
      </c>
      <c r="P99" s="100">
        <v>0</v>
      </c>
      <c r="Q99" s="100">
        <v>0</v>
      </c>
      <c r="R99" s="100">
        <f t="shared" si="34"/>
        <v>0</v>
      </c>
      <c r="S99" s="100">
        <v>0</v>
      </c>
      <c r="T99" s="100">
        <v>0</v>
      </c>
      <c r="U99" s="100">
        <v>0</v>
      </c>
      <c r="V99" s="99">
        <v>2</v>
      </c>
      <c r="W99" s="99">
        <v>2</v>
      </c>
      <c r="X99" s="99">
        <v>2</v>
      </c>
      <c r="Y99" s="100">
        <f t="shared" si="27"/>
        <v>66.666666666666657</v>
      </c>
      <c r="Z99" s="81">
        <v>1133.8399999999999</v>
      </c>
      <c r="AA99" s="100">
        <f t="shared" si="31"/>
        <v>1133.8399999999999</v>
      </c>
      <c r="AB99" s="100">
        <f t="shared" si="28"/>
        <v>100</v>
      </c>
      <c r="AC99" s="100">
        <f t="shared" si="32"/>
        <v>1133.8399999999999</v>
      </c>
      <c r="AD99" s="100">
        <f t="shared" si="29"/>
        <v>100</v>
      </c>
      <c r="AE99" s="100">
        <v>0</v>
      </c>
      <c r="AF99" s="100">
        <f t="shared" si="30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33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34"/>
        <v>18749.07</v>
      </c>
      <c r="S100" s="100">
        <f>R100/P100*100</f>
        <v>100</v>
      </c>
      <c r="T100" s="100">
        <v>0</v>
      </c>
      <c r="U100" s="100">
        <f>T100/P100*100</f>
        <v>0</v>
      </c>
      <c r="V100" s="99">
        <v>0</v>
      </c>
      <c r="W100" s="99">
        <v>0</v>
      </c>
      <c r="X100" s="99">
        <v>0</v>
      </c>
      <c r="Y100" s="100">
        <f t="shared" si="27"/>
        <v>0</v>
      </c>
      <c r="Z100" s="81">
        <v>0</v>
      </c>
      <c r="AA100" s="100">
        <f t="shared" si="31"/>
        <v>0</v>
      </c>
      <c r="AB100" s="100">
        <f t="shared" si="28"/>
        <v>0</v>
      </c>
      <c r="AC100" s="100">
        <f t="shared" si="32"/>
        <v>0</v>
      </c>
      <c r="AD100" s="100">
        <f t="shared" si="29"/>
        <v>0</v>
      </c>
      <c r="AE100" s="100">
        <v>0</v>
      </c>
      <c r="AF100" s="100">
        <f t="shared" si="30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33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34"/>
        <v>336.17</v>
      </c>
      <c r="S101" s="100">
        <f>R101/P101*100</f>
        <v>100</v>
      </c>
      <c r="T101" s="100">
        <v>0</v>
      </c>
      <c r="U101" s="100">
        <f>T101/P101*100</f>
        <v>0</v>
      </c>
      <c r="V101" s="99">
        <v>0</v>
      </c>
      <c r="W101" s="99">
        <v>0</v>
      </c>
      <c r="X101" s="99">
        <v>0</v>
      </c>
      <c r="Y101" s="100">
        <f t="shared" si="27"/>
        <v>0</v>
      </c>
      <c r="Z101" s="81">
        <v>0</v>
      </c>
      <c r="AA101" s="100">
        <f t="shared" si="31"/>
        <v>0</v>
      </c>
      <c r="AB101" s="100">
        <f t="shared" si="28"/>
        <v>0</v>
      </c>
      <c r="AC101" s="100">
        <f t="shared" si="32"/>
        <v>0</v>
      </c>
      <c r="AD101" s="100">
        <f t="shared" si="29"/>
        <v>0</v>
      </c>
      <c r="AE101" s="100">
        <v>0</v>
      </c>
      <c r="AF101" s="100">
        <f t="shared" si="30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33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34"/>
        <v>19670.13</v>
      </c>
      <c r="S102" s="100">
        <f>R102/P102*100</f>
        <v>100</v>
      </c>
      <c r="T102" s="100">
        <v>0</v>
      </c>
      <c r="U102" s="100">
        <f>T102/P102*100</f>
        <v>0</v>
      </c>
      <c r="V102" s="99">
        <v>0</v>
      </c>
      <c r="W102" s="99">
        <v>0</v>
      </c>
      <c r="X102" s="99">
        <v>0</v>
      </c>
      <c r="Y102" s="100">
        <f t="shared" si="27"/>
        <v>0</v>
      </c>
      <c r="Z102" s="81">
        <v>0</v>
      </c>
      <c r="AA102" s="100">
        <f t="shared" si="31"/>
        <v>0</v>
      </c>
      <c r="AB102" s="100">
        <f t="shared" si="28"/>
        <v>0</v>
      </c>
      <c r="AC102" s="100">
        <f t="shared" si="32"/>
        <v>0</v>
      </c>
      <c r="AD102" s="100">
        <f t="shared" si="29"/>
        <v>0</v>
      </c>
      <c r="AE102" s="100">
        <v>0</v>
      </c>
      <c r="AF102" s="100">
        <f t="shared" si="30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ref="N103" si="35">K103/H103*100</f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36">T103/P103*100</f>
        <v>0</v>
      </c>
      <c r="V103" s="89">
        <f>SUM(V7:V102)</f>
        <v>404</v>
      </c>
      <c r="W103" s="89">
        <f t="shared" ref="W103:AE103" si="37">SUM(W7:W102)</f>
        <v>458</v>
      </c>
      <c r="X103" s="89">
        <f>SUM(X7:X102)</f>
        <v>136</v>
      </c>
      <c r="Y103" s="91">
        <f>X103/H103*100</f>
        <v>4.7602380119005954</v>
      </c>
      <c r="Z103" s="91">
        <f>SUM(Z7:Z102)</f>
        <v>442977.92</v>
      </c>
      <c r="AA103" s="91">
        <f t="shared" si="37"/>
        <v>442977.92</v>
      </c>
      <c r="AB103" s="90">
        <f t="shared" ref="AB103" si="38">IF((Z103+T103)=0,0,AA103/(Z103+T103)*100)</f>
        <v>100</v>
      </c>
      <c r="AC103" s="91">
        <f t="shared" si="37"/>
        <v>352529.39999999997</v>
      </c>
      <c r="AD103" s="90">
        <f t="shared" ref="AD103" si="39">IF(AA103=0,0,AC103/AA103)*100</f>
        <v>79.581709174127681</v>
      </c>
      <c r="AE103" s="91">
        <f t="shared" si="37"/>
        <v>90448.520000000033</v>
      </c>
      <c r="AF103" s="90">
        <f t="shared" si="30"/>
        <v>20.418290825872322</v>
      </c>
      <c r="AG103" s="42"/>
      <c r="AH103" s="42"/>
      <c r="AI103" s="42"/>
      <c r="AJ103" s="42"/>
      <c r="AK103" s="42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workbookViewId="0">
      <selection sqref="A1:AF1"/>
    </sheetView>
  </sheetViews>
  <sheetFormatPr defaultColWidth="9.7109375" defaultRowHeight="12.75" x14ac:dyDescent="0.2"/>
  <cols>
    <col min="1" max="1" width="6" style="9" customWidth="1"/>
    <col min="2" max="2" width="15.140625" style="9" customWidth="1"/>
    <col min="3" max="3" width="15" style="9" customWidth="1"/>
    <col min="4" max="4" width="32.28515625" style="9" customWidth="1"/>
    <col min="5" max="5" width="23.7109375" style="18" customWidth="1"/>
    <col min="6" max="6" width="11.7109375" style="106" customWidth="1"/>
    <col min="7" max="7" width="14.28515625" style="107" bestFit="1" customWidth="1"/>
    <col min="8" max="8" width="9.28515625" style="106" customWidth="1"/>
    <col min="9" max="9" width="13.7109375" style="93" customWidth="1"/>
    <col min="10" max="10" width="9.28515625" style="93" customWidth="1"/>
    <col min="11" max="13" width="6.7109375" style="106" customWidth="1"/>
    <col min="14" max="14" width="9.140625" style="106" customWidth="1"/>
    <col min="15" max="16" width="16.42578125" style="107" customWidth="1"/>
    <col min="17" max="17" width="9.28515625" style="107" customWidth="1"/>
    <col min="18" max="18" width="16.85546875" style="107" customWidth="1"/>
    <col min="19" max="19" width="10.42578125" style="107" customWidth="1"/>
    <col min="20" max="20" width="16.5703125" style="107" customWidth="1"/>
    <col min="21" max="21" width="9.28515625" style="107" customWidth="1"/>
    <col min="22" max="25" width="9.285156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5.5703125" style="106" customWidth="1"/>
    <col min="30" max="30" width="11.85546875" style="106" customWidth="1"/>
    <col min="31" max="31" width="13.85546875" style="106" customWidth="1"/>
    <col min="32" max="32" width="12.425781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255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15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33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33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(гр."&amp;V6&amp;"/гр."&amp;'[4]27.04.15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77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.75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 t="shared" si="0"/>
        <v>5</v>
      </c>
      <c r="F6" s="6">
        <f t="shared" si="0"/>
        <v>6</v>
      </c>
      <c r="G6" s="119"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 t="shared" si="0"/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99">
        <v>0</v>
      </c>
      <c r="W7" s="99">
        <v>0</v>
      </c>
      <c r="X7" s="99">
        <v>0</v>
      </c>
      <c r="Y7" s="100">
        <f t="shared" ref="Y7:Y70" si="2">IF(H7=0,0,V7/H7)*100</f>
        <v>0</v>
      </c>
      <c r="Z7" s="81">
        <v>0</v>
      </c>
      <c r="AA7" s="100">
        <f t="shared" ref="AA7:AA10" si="3">T7+Z7</f>
        <v>0</v>
      </c>
      <c r="AB7" s="100">
        <f t="shared" ref="AB7:AB70" si="4">IF((Z7+T7)=0,0,AA7/(Z7+T7)*100)</f>
        <v>0</v>
      </c>
      <c r="AC7" s="100">
        <v>0</v>
      </c>
      <c r="AD7" s="100">
        <f t="shared" ref="AD7:AD11" si="5">IF(AA7=0,0,AC7/AA7)*100</f>
        <v>0</v>
      </c>
      <c r="AE7" s="100">
        <v>0</v>
      </c>
      <c r="AF7" s="100">
        <f t="shared" ref="AF7:AF70" si="6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7">P8/O8*100</f>
        <v>100</v>
      </c>
      <c r="R8" s="100">
        <f t="shared" ref="R8:R20" si="8">P8</f>
        <v>8664.0299999999988</v>
      </c>
      <c r="S8" s="100">
        <f t="shared" ref="S8:S13" si="9">R8/P8*100</f>
        <v>100</v>
      </c>
      <c r="T8" s="100">
        <v>0</v>
      </c>
      <c r="U8" s="100">
        <f t="shared" ref="U8:U13" si="10">T8/P8*100</f>
        <v>0</v>
      </c>
      <c r="V8" s="99">
        <v>1</v>
      </c>
      <c r="W8" s="99">
        <v>1</v>
      </c>
      <c r="X8" s="99">
        <v>0</v>
      </c>
      <c r="Y8" s="100">
        <f t="shared" si="2"/>
        <v>5</v>
      </c>
      <c r="Z8" s="81">
        <v>365.4</v>
      </c>
      <c r="AA8" s="100">
        <f t="shared" si="3"/>
        <v>365.4</v>
      </c>
      <c r="AB8" s="100">
        <f t="shared" si="4"/>
        <v>100</v>
      </c>
      <c r="AC8" s="100">
        <f t="shared" ref="AC8:AC10" si="11">AA8-AE8</f>
        <v>365.4</v>
      </c>
      <c r="AD8" s="100">
        <f t="shared" si="5"/>
        <v>100</v>
      </c>
      <c r="AE8" s="100">
        <v>0</v>
      </c>
      <c r="AF8" s="100">
        <f t="shared" si="6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7"/>
        <v>100</v>
      </c>
      <c r="R9" s="100">
        <f t="shared" si="8"/>
        <v>20412.350000000002</v>
      </c>
      <c r="S9" s="100">
        <f t="shared" si="9"/>
        <v>100</v>
      </c>
      <c r="T9" s="100">
        <v>0</v>
      </c>
      <c r="U9" s="100">
        <f t="shared" si="10"/>
        <v>0</v>
      </c>
      <c r="V9" s="99">
        <v>0</v>
      </c>
      <c r="W9" s="99">
        <v>0</v>
      </c>
      <c r="X9" s="99">
        <v>0</v>
      </c>
      <c r="Y9" s="100">
        <f t="shared" si="2"/>
        <v>0</v>
      </c>
      <c r="Z9" s="81">
        <v>0</v>
      </c>
      <c r="AA9" s="100">
        <f t="shared" si="3"/>
        <v>0</v>
      </c>
      <c r="AB9" s="100">
        <f t="shared" si="4"/>
        <v>0</v>
      </c>
      <c r="AC9" s="100">
        <f t="shared" si="11"/>
        <v>0</v>
      </c>
      <c r="AD9" s="100">
        <f t="shared" si="5"/>
        <v>0</v>
      </c>
      <c r="AE9" s="100">
        <v>0</v>
      </c>
      <c r="AF9" s="100">
        <f t="shared" si="6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7"/>
        <v>100</v>
      </c>
      <c r="R10" s="100">
        <f t="shared" si="8"/>
        <v>58.36</v>
      </c>
      <c r="S10" s="100">
        <f t="shared" si="9"/>
        <v>100</v>
      </c>
      <c r="T10" s="100">
        <v>0</v>
      </c>
      <c r="U10" s="100">
        <f t="shared" si="10"/>
        <v>0</v>
      </c>
      <c r="V10" s="99">
        <v>0</v>
      </c>
      <c r="W10" s="99">
        <v>0</v>
      </c>
      <c r="X10" s="99">
        <v>0</v>
      </c>
      <c r="Y10" s="100">
        <f t="shared" si="2"/>
        <v>0</v>
      </c>
      <c r="Z10" s="81">
        <v>0</v>
      </c>
      <c r="AA10" s="100">
        <f t="shared" si="3"/>
        <v>0</v>
      </c>
      <c r="AB10" s="100">
        <f t="shared" si="4"/>
        <v>0</v>
      </c>
      <c r="AC10" s="100">
        <f t="shared" si="11"/>
        <v>0</v>
      </c>
      <c r="AD10" s="100">
        <f t="shared" si="5"/>
        <v>0</v>
      </c>
      <c r="AE10" s="100">
        <v>0</v>
      </c>
      <c r="AF10" s="100">
        <f t="shared" si="6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7"/>
        <v>100</v>
      </c>
      <c r="R11" s="100">
        <f t="shared" si="8"/>
        <v>7226.18</v>
      </c>
      <c r="S11" s="100">
        <f t="shared" si="9"/>
        <v>100</v>
      </c>
      <c r="T11" s="100">
        <v>0</v>
      </c>
      <c r="U11" s="100">
        <f t="shared" si="10"/>
        <v>0</v>
      </c>
      <c r="V11" s="99">
        <v>5</v>
      </c>
      <c r="W11" s="99">
        <v>5</v>
      </c>
      <c r="X11" s="99">
        <v>0</v>
      </c>
      <c r="Y11" s="100">
        <f>IF(H11=0,0,V11/H11)*100</f>
        <v>29.411764705882355</v>
      </c>
      <c r="Z11" s="81">
        <f>868.69+5851.79</f>
        <v>6720.48</v>
      </c>
      <c r="AA11" s="100">
        <f>T11+Z11</f>
        <v>6720.48</v>
      </c>
      <c r="AB11" s="100">
        <f t="shared" si="4"/>
        <v>100</v>
      </c>
      <c r="AC11" s="100">
        <f>AA11-AE11</f>
        <v>6720.48</v>
      </c>
      <c r="AD11" s="100">
        <f t="shared" si="5"/>
        <v>100</v>
      </c>
      <c r="AE11" s="100">
        <v>0</v>
      </c>
      <c r="AF11" s="100">
        <f t="shared" si="6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7"/>
        <v>100</v>
      </c>
      <c r="R12" s="100">
        <f t="shared" si="8"/>
        <v>10060.76</v>
      </c>
      <c r="S12" s="100">
        <f t="shared" si="9"/>
        <v>100</v>
      </c>
      <c r="T12" s="100">
        <v>0</v>
      </c>
      <c r="U12" s="100">
        <f t="shared" si="10"/>
        <v>0</v>
      </c>
      <c r="V12" s="99">
        <v>3</v>
      </c>
      <c r="W12" s="99">
        <v>3</v>
      </c>
      <c r="X12" s="99">
        <v>0</v>
      </c>
      <c r="Y12" s="100">
        <f t="shared" si="2"/>
        <v>17.647058823529413</v>
      </c>
      <c r="Z12" s="81">
        <v>4537.1899999999996</v>
      </c>
      <c r="AA12" s="100">
        <f t="shared" ref="AA12:AA75" si="12">T12+Z12</f>
        <v>4537.1899999999996</v>
      </c>
      <c r="AB12" s="100">
        <f t="shared" si="4"/>
        <v>100</v>
      </c>
      <c r="AC12" s="100">
        <f t="shared" ref="AC12:AC75" si="13">AA12-AE12</f>
        <v>4537.1899999999996</v>
      </c>
      <c r="AD12" s="100">
        <v>100</v>
      </c>
      <c r="AE12" s="100">
        <v>0</v>
      </c>
      <c r="AF12" s="100">
        <f t="shared" si="6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7"/>
        <v>100</v>
      </c>
      <c r="R13" s="100">
        <f t="shared" si="8"/>
        <v>2679.6</v>
      </c>
      <c r="S13" s="100">
        <f t="shared" si="9"/>
        <v>100</v>
      </c>
      <c r="T13" s="100">
        <v>0</v>
      </c>
      <c r="U13" s="100">
        <f t="shared" si="10"/>
        <v>0</v>
      </c>
      <c r="V13" s="99">
        <v>0</v>
      </c>
      <c r="W13" s="99">
        <v>0</v>
      </c>
      <c r="X13" s="99">
        <v>0</v>
      </c>
      <c r="Y13" s="100">
        <f t="shared" si="2"/>
        <v>0</v>
      </c>
      <c r="Z13" s="81">
        <v>0</v>
      </c>
      <c r="AA13" s="100">
        <f t="shared" si="12"/>
        <v>0</v>
      </c>
      <c r="AB13" s="100">
        <f t="shared" si="4"/>
        <v>0</v>
      </c>
      <c r="AC13" s="100">
        <f t="shared" si="13"/>
        <v>0</v>
      </c>
      <c r="AD13" s="100">
        <v>0</v>
      </c>
      <c r="AE13" s="100">
        <v>0</v>
      </c>
      <c r="AF13" s="100">
        <f t="shared" si="6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8"/>
        <v>0</v>
      </c>
      <c r="S14" s="100">
        <v>0</v>
      </c>
      <c r="T14" s="100">
        <v>0</v>
      </c>
      <c r="U14" s="100">
        <v>0</v>
      </c>
      <c r="V14" s="99">
        <v>0</v>
      </c>
      <c r="W14" s="99">
        <v>0</v>
      </c>
      <c r="X14" s="99">
        <v>0</v>
      </c>
      <c r="Y14" s="100">
        <f t="shared" si="2"/>
        <v>0</v>
      </c>
      <c r="Z14" s="81">
        <v>0</v>
      </c>
      <c r="AA14" s="100">
        <f t="shared" si="12"/>
        <v>0</v>
      </c>
      <c r="AB14" s="100">
        <f t="shared" si="4"/>
        <v>0</v>
      </c>
      <c r="AC14" s="100">
        <f t="shared" si="13"/>
        <v>0</v>
      </c>
      <c r="AD14" s="100">
        <v>0</v>
      </c>
      <c r="AE14" s="100">
        <v>0</v>
      </c>
      <c r="AF14" s="100">
        <f t="shared" si="6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4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8"/>
        <v>51732.32</v>
      </c>
      <c r="S15" s="100">
        <f>R15/P15*100</f>
        <v>100</v>
      </c>
      <c r="T15" s="100">
        <v>0</v>
      </c>
      <c r="U15" s="100">
        <f>T15/P15*100</f>
        <v>0</v>
      </c>
      <c r="V15" s="99">
        <v>11</v>
      </c>
      <c r="W15" s="99">
        <v>12</v>
      </c>
      <c r="X15" s="99">
        <v>3</v>
      </c>
      <c r="Y15" s="100">
        <f t="shared" si="2"/>
        <v>13.253012048192772</v>
      </c>
      <c r="Z15" s="81">
        <v>12197.45</v>
      </c>
      <c r="AA15" s="100">
        <f t="shared" si="12"/>
        <v>12197.45</v>
      </c>
      <c r="AB15" s="100">
        <f t="shared" si="4"/>
        <v>100</v>
      </c>
      <c r="AC15" s="100">
        <f t="shared" si="13"/>
        <v>12197.45</v>
      </c>
      <c r="AD15" s="100">
        <v>0</v>
      </c>
      <c r="AE15" s="100">
        <v>0</v>
      </c>
      <c r="AF15" s="100">
        <f t="shared" si="6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4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8"/>
        <v>12706.95</v>
      </c>
      <c r="S16" s="100">
        <f>R16/P16*100</f>
        <v>100</v>
      </c>
      <c r="T16" s="100">
        <v>0</v>
      </c>
      <c r="U16" s="100">
        <f>T16/P16*100</f>
        <v>0</v>
      </c>
      <c r="V16" s="99">
        <v>0</v>
      </c>
      <c r="W16" s="99">
        <v>0</v>
      </c>
      <c r="X16" s="99">
        <v>0</v>
      </c>
      <c r="Y16" s="100">
        <f t="shared" si="2"/>
        <v>0</v>
      </c>
      <c r="Z16" s="81">
        <v>0</v>
      </c>
      <c r="AA16" s="100">
        <f t="shared" si="12"/>
        <v>0</v>
      </c>
      <c r="AB16" s="100">
        <f t="shared" si="4"/>
        <v>0</v>
      </c>
      <c r="AC16" s="100">
        <f t="shared" si="13"/>
        <v>0</v>
      </c>
      <c r="AD16" s="100">
        <v>0</v>
      </c>
      <c r="AE16" s="100">
        <v>0</v>
      </c>
      <c r="AF16" s="100">
        <f t="shared" si="6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4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8"/>
        <v>32504.67</v>
      </c>
      <c r="S17" s="100">
        <f>R17/P17*100</f>
        <v>100</v>
      </c>
      <c r="T17" s="100">
        <v>0</v>
      </c>
      <c r="U17" s="100">
        <f>T17/P17*100</f>
        <v>0</v>
      </c>
      <c r="V17" s="99">
        <v>9</v>
      </c>
      <c r="W17" s="99">
        <v>11</v>
      </c>
      <c r="X17" s="99">
        <v>1</v>
      </c>
      <c r="Y17" s="100">
        <f t="shared" si="2"/>
        <v>18.367346938775512</v>
      </c>
      <c r="Z17" s="81">
        <f>3221.86+6908.78</f>
        <v>10130.64</v>
      </c>
      <c r="AA17" s="100">
        <f t="shared" si="12"/>
        <v>10130.64</v>
      </c>
      <c r="AB17" s="100">
        <f t="shared" si="4"/>
        <v>100</v>
      </c>
      <c r="AC17" s="100">
        <f t="shared" si="13"/>
        <v>10130.64</v>
      </c>
      <c r="AD17" s="100">
        <v>100</v>
      </c>
      <c r="AE17" s="100">
        <v>0</v>
      </c>
      <c r="AF17" s="100">
        <f t="shared" si="6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4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8"/>
        <v>15821.75</v>
      </c>
      <c r="S18" s="100">
        <f>R18/P18*100</f>
        <v>100</v>
      </c>
      <c r="T18" s="100">
        <v>0</v>
      </c>
      <c r="U18" s="100">
        <f>T18/P18*100</f>
        <v>0</v>
      </c>
      <c r="V18" s="99">
        <v>4</v>
      </c>
      <c r="W18" s="99">
        <v>4</v>
      </c>
      <c r="X18" s="99">
        <v>0</v>
      </c>
      <c r="Y18" s="100">
        <f t="shared" si="2"/>
        <v>15.384615384615385</v>
      </c>
      <c r="Z18" s="81">
        <v>3496.6</v>
      </c>
      <c r="AA18" s="100">
        <f t="shared" si="12"/>
        <v>3496.6</v>
      </c>
      <c r="AB18" s="100">
        <f t="shared" si="4"/>
        <v>100</v>
      </c>
      <c r="AC18" s="100">
        <f t="shared" si="13"/>
        <v>3496.6</v>
      </c>
      <c r="AD18" s="100">
        <v>0</v>
      </c>
      <c r="AE18" s="100">
        <v>0</v>
      </c>
      <c r="AF18" s="100">
        <f t="shared" si="6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4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8"/>
        <v>46398.919999999991</v>
      </c>
      <c r="S19" s="100">
        <f>R19/P19*100</f>
        <v>100</v>
      </c>
      <c r="T19" s="100">
        <v>0</v>
      </c>
      <c r="U19" s="100">
        <f>T19/P19*100</f>
        <v>0</v>
      </c>
      <c r="V19" s="99">
        <v>11</v>
      </c>
      <c r="W19" s="99">
        <v>13</v>
      </c>
      <c r="X19" s="99">
        <v>3</v>
      </c>
      <c r="Y19" s="100">
        <f>IF(H19=0,0,V19/H19)*100</f>
        <v>18.96551724137931</v>
      </c>
      <c r="Z19" s="81">
        <f>7442.69+10238.2</f>
        <v>17680.89</v>
      </c>
      <c r="AA19" s="100">
        <f t="shared" si="12"/>
        <v>17680.89</v>
      </c>
      <c r="AB19" s="100">
        <f t="shared" si="4"/>
        <v>100</v>
      </c>
      <c r="AC19" s="100">
        <f t="shared" si="13"/>
        <v>17680.89</v>
      </c>
      <c r="AD19" s="100">
        <v>0</v>
      </c>
      <c r="AE19" s="100">
        <v>0</v>
      </c>
      <c r="AF19" s="100">
        <f t="shared" si="6"/>
        <v>0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4"/>
        <v>0</v>
      </c>
      <c r="O20" s="100">
        <v>0</v>
      </c>
      <c r="P20" s="100">
        <v>0</v>
      </c>
      <c r="Q20" s="100">
        <v>0</v>
      </c>
      <c r="R20" s="100">
        <f t="shared" si="8"/>
        <v>0</v>
      </c>
      <c r="S20" s="100">
        <v>0</v>
      </c>
      <c r="T20" s="100">
        <v>0</v>
      </c>
      <c r="U20" s="100">
        <v>0</v>
      </c>
      <c r="V20" s="99">
        <v>0</v>
      </c>
      <c r="W20" s="99">
        <v>0</v>
      </c>
      <c r="X20" s="99">
        <v>0</v>
      </c>
      <c r="Y20" s="100">
        <f t="shared" si="2"/>
        <v>0</v>
      </c>
      <c r="Z20" s="81">
        <v>0</v>
      </c>
      <c r="AA20" s="100">
        <f t="shared" si="12"/>
        <v>0</v>
      </c>
      <c r="AB20" s="100">
        <f t="shared" si="4"/>
        <v>0</v>
      </c>
      <c r="AC20" s="100">
        <f t="shared" si="13"/>
        <v>0</v>
      </c>
      <c r="AD20" s="100">
        <v>0</v>
      </c>
      <c r="AE20" s="100">
        <v>0</v>
      </c>
      <c r="AF20" s="100">
        <f t="shared" si="6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4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>R21/P21*100</f>
        <v>100</v>
      </c>
      <c r="T21" s="100">
        <v>0</v>
      </c>
      <c r="U21" s="100">
        <f>T21/P21*100</f>
        <v>0</v>
      </c>
      <c r="V21" s="99">
        <v>0</v>
      </c>
      <c r="W21" s="99">
        <v>0</v>
      </c>
      <c r="X21" s="99">
        <v>0</v>
      </c>
      <c r="Y21" s="100">
        <f t="shared" si="2"/>
        <v>0</v>
      </c>
      <c r="Z21" s="81">
        <v>0</v>
      </c>
      <c r="AA21" s="100">
        <f t="shared" si="12"/>
        <v>0</v>
      </c>
      <c r="AB21" s="100">
        <f t="shared" si="4"/>
        <v>0</v>
      </c>
      <c r="AC21" s="100">
        <f t="shared" si="13"/>
        <v>0</v>
      </c>
      <c r="AD21" s="100">
        <v>0</v>
      </c>
      <c r="AE21" s="100">
        <v>0</v>
      </c>
      <c r="AF21" s="100">
        <f t="shared" si="6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4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5">P22</f>
        <v>19091.53</v>
      </c>
      <c r="S22" s="100">
        <f>R22/P22*100</f>
        <v>100</v>
      </c>
      <c r="T22" s="100">
        <v>0</v>
      </c>
      <c r="U22" s="100">
        <f>T22/P22*100</f>
        <v>0</v>
      </c>
      <c r="V22" s="99">
        <v>1</v>
      </c>
      <c r="W22" s="99">
        <v>2</v>
      </c>
      <c r="X22" s="99">
        <v>0</v>
      </c>
      <c r="Y22" s="100">
        <f t="shared" si="2"/>
        <v>2.4390243902439024</v>
      </c>
      <c r="Z22" s="81">
        <v>5580.14</v>
      </c>
      <c r="AA22" s="100">
        <f t="shared" si="12"/>
        <v>5580.14</v>
      </c>
      <c r="AB22" s="100">
        <f t="shared" si="4"/>
        <v>100</v>
      </c>
      <c r="AC22" s="100">
        <f t="shared" si="13"/>
        <v>0</v>
      </c>
      <c r="AD22" s="100">
        <v>0</v>
      </c>
      <c r="AE22" s="100">
        <v>5580.14</v>
      </c>
      <c r="AF22" s="100">
        <f t="shared" si="6"/>
        <v>100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4"/>
        <v>0</v>
      </c>
      <c r="O23" s="100">
        <v>0</v>
      </c>
      <c r="P23" s="100">
        <v>0</v>
      </c>
      <c r="Q23" s="100">
        <v>0</v>
      </c>
      <c r="R23" s="100">
        <f t="shared" si="15"/>
        <v>0</v>
      </c>
      <c r="S23" s="100">
        <v>0</v>
      </c>
      <c r="T23" s="100">
        <v>0</v>
      </c>
      <c r="U23" s="100">
        <v>0</v>
      </c>
      <c r="V23" s="99">
        <v>0</v>
      </c>
      <c r="W23" s="99">
        <v>0</v>
      </c>
      <c r="X23" s="99">
        <v>0</v>
      </c>
      <c r="Y23" s="100">
        <f t="shared" si="2"/>
        <v>0</v>
      </c>
      <c r="Z23" s="81">
        <v>0</v>
      </c>
      <c r="AA23" s="100">
        <f t="shared" si="12"/>
        <v>0</v>
      </c>
      <c r="AB23" s="100">
        <f t="shared" si="4"/>
        <v>0</v>
      </c>
      <c r="AC23" s="100">
        <f t="shared" si="13"/>
        <v>0</v>
      </c>
      <c r="AD23" s="100">
        <v>0</v>
      </c>
      <c r="AE23" s="100">
        <v>0</v>
      </c>
      <c r="AF23" s="100">
        <f t="shared" si="6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4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5"/>
        <v>31605.72</v>
      </c>
      <c r="S24" s="100">
        <f>R24/P24*100</f>
        <v>100</v>
      </c>
      <c r="T24" s="100">
        <v>0</v>
      </c>
      <c r="U24" s="100">
        <f>T24/P24*100</f>
        <v>0</v>
      </c>
      <c r="V24" s="99">
        <v>31</v>
      </c>
      <c r="W24" s="99">
        <v>40</v>
      </c>
      <c r="X24" s="99">
        <v>21</v>
      </c>
      <c r="Y24" s="100">
        <f t="shared" si="2"/>
        <v>43.661971830985912</v>
      </c>
      <c r="Z24" s="81">
        <f>3521.99+24188.44</f>
        <v>27710.43</v>
      </c>
      <c r="AA24" s="100">
        <f t="shared" si="12"/>
        <v>27710.43</v>
      </c>
      <c r="AB24" s="100">
        <f t="shared" si="4"/>
        <v>100</v>
      </c>
      <c r="AC24" s="100">
        <f t="shared" si="13"/>
        <v>27710.43</v>
      </c>
      <c r="AD24" s="100">
        <v>100</v>
      </c>
      <c r="AE24" s="100">
        <v>0</v>
      </c>
      <c r="AF24" s="100">
        <f t="shared" si="6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4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5"/>
        <v>43809.06</v>
      </c>
      <c r="S25" s="100">
        <f>R25/P25*100</f>
        <v>100</v>
      </c>
      <c r="T25" s="100">
        <v>0</v>
      </c>
      <c r="U25" s="100">
        <f>T25/P25*100</f>
        <v>0</v>
      </c>
      <c r="V25" s="99">
        <v>24</v>
      </c>
      <c r="W25" s="99">
        <v>25</v>
      </c>
      <c r="X25" s="99">
        <v>5</v>
      </c>
      <c r="Y25" s="100">
        <f t="shared" si="2"/>
        <v>11.650485436893204</v>
      </c>
      <c r="Z25" s="81">
        <f>12298.14+7850.3</f>
        <v>20148.439999999999</v>
      </c>
      <c r="AA25" s="100">
        <f t="shared" si="12"/>
        <v>20148.439999999999</v>
      </c>
      <c r="AB25" s="100">
        <f t="shared" si="4"/>
        <v>100</v>
      </c>
      <c r="AC25" s="100">
        <f t="shared" si="13"/>
        <v>20148.439999999999</v>
      </c>
      <c r="AD25" s="100">
        <v>100</v>
      </c>
      <c r="AE25" s="100">
        <v>0</v>
      </c>
      <c r="AF25" s="100">
        <f t="shared" si="6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4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5"/>
        <v>13200.15</v>
      </c>
      <c r="S26" s="100">
        <f>R26/P26*100</f>
        <v>100</v>
      </c>
      <c r="T26" s="100">
        <v>0</v>
      </c>
      <c r="U26" s="100">
        <f>T26/P26*100</f>
        <v>0</v>
      </c>
      <c r="V26" s="99">
        <v>4</v>
      </c>
      <c r="W26" s="99">
        <v>4</v>
      </c>
      <c r="X26" s="99">
        <v>0</v>
      </c>
      <c r="Y26" s="100">
        <f t="shared" si="2"/>
        <v>16.666666666666664</v>
      </c>
      <c r="Z26" s="81">
        <v>3650.74</v>
      </c>
      <c r="AA26" s="100">
        <f t="shared" si="12"/>
        <v>3650.74</v>
      </c>
      <c r="AB26" s="100">
        <f t="shared" si="4"/>
        <v>100</v>
      </c>
      <c r="AC26" s="100">
        <f t="shared" si="13"/>
        <v>3650.74</v>
      </c>
      <c r="AD26" s="100">
        <v>0</v>
      </c>
      <c r="AE26" s="100">
        <v>0</v>
      </c>
      <c r="AF26" s="100">
        <f t="shared" si="6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4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5"/>
        <v>12723.78</v>
      </c>
      <c r="S27" s="100">
        <f>R27/P27*100</f>
        <v>100</v>
      </c>
      <c r="T27" s="100">
        <v>0</v>
      </c>
      <c r="U27" s="100">
        <f>T27/P27*100</f>
        <v>0</v>
      </c>
      <c r="V27" s="99">
        <v>4</v>
      </c>
      <c r="W27" s="99">
        <v>6</v>
      </c>
      <c r="X27" s="99">
        <v>1</v>
      </c>
      <c r="Y27" s="100">
        <f t="shared" si="2"/>
        <v>25</v>
      </c>
      <c r="Z27" s="81">
        <v>3466.92</v>
      </c>
      <c r="AA27" s="100">
        <f t="shared" si="12"/>
        <v>3466.92</v>
      </c>
      <c r="AB27" s="100">
        <f t="shared" si="4"/>
        <v>100</v>
      </c>
      <c r="AC27" s="100">
        <f t="shared" si="13"/>
        <v>3466.92</v>
      </c>
      <c r="AD27" s="100">
        <v>0</v>
      </c>
      <c r="AE27" s="100">
        <v>0</v>
      </c>
      <c r="AF27" s="100">
        <f t="shared" si="6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4"/>
        <v>0</v>
      </c>
      <c r="O28" s="100">
        <v>0</v>
      </c>
      <c r="P28" s="100">
        <v>0</v>
      </c>
      <c r="Q28" s="100">
        <v>0</v>
      </c>
      <c r="R28" s="100">
        <f t="shared" si="15"/>
        <v>0</v>
      </c>
      <c r="S28" s="100">
        <v>0</v>
      </c>
      <c r="T28" s="100">
        <v>0</v>
      </c>
      <c r="U28" s="100">
        <v>0</v>
      </c>
      <c r="V28" s="99">
        <v>5</v>
      </c>
      <c r="W28" s="99">
        <v>6</v>
      </c>
      <c r="X28" s="99">
        <v>4</v>
      </c>
      <c r="Y28" s="100">
        <f t="shared" si="2"/>
        <v>55.555555555555557</v>
      </c>
      <c r="Z28" s="81">
        <v>3007.13</v>
      </c>
      <c r="AA28" s="100">
        <f t="shared" si="12"/>
        <v>3007.13</v>
      </c>
      <c r="AB28" s="100">
        <f t="shared" si="4"/>
        <v>100</v>
      </c>
      <c r="AC28" s="100">
        <f t="shared" si="13"/>
        <v>0</v>
      </c>
      <c r="AD28" s="100">
        <v>0</v>
      </c>
      <c r="AE28" s="100">
        <v>3007.13</v>
      </c>
      <c r="AF28" s="100">
        <f t="shared" si="6"/>
        <v>100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4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5"/>
        <v>5460.41</v>
      </c>
      <c r="S29" s="100">
        <f>R29/P29*100</f>
        <v>100</v>
      </c>
      <c r="T29" s="100">
        <v>0</v>
      </c>
      <c r="U29" s="100">
        <f>T29/P29*100</f>
        <v>0</v>
      </c>
      <c r="V29" s="99">
        <v>3</v>
      </c>
      <c r="W29" s="99">
        <v>4</v>
      </c>
      <c r="X29" s="99">
        <v>0</v>
      </c>
      <c r="Y29" s="100">
        <f t="shared" si="2"/>
        <v>37.5</v>
      </c>
      <c r="Z29" s="81">
        <v>1811.81</v>
      </c>
      <c r="AA29" s="100">
        <f t="shared" si="12"/>
        <v>1811.81</v>
      </c>
      <c r="AB29" s="100">
        <f t="shared" si="4"/>
        <v>100</v>
      </c>
      <c r="AC29" s="100">
        <f t="shared" si="13"/>
        <v>1811.81</v>
      </c>
      <c r="AD29" s="100">
        <v>0</v>
      </c>
      <c r="AE29" s="100">
        <v>0</v>
      </c>
      <c r="AF29" s="100">
        <f t="shared" si="6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5"/>
        <v>0</v>
      </c>
      <c r="S30" s="100">
        <v>0</v>
      </c>
      <c r="T30" s="100">
        <v>0</v>
      </c>
      <c r="U30" s="100">
        <v>0</v>
      </c>
      <c r="V30" s="99">
        <v>0</v>
      </c>
      <c r="W30" s="99">
        <v>0</v>
      </c>
      <c r="X30" s="99">
        <v>0</v>
      </c>
      <c r="Y30" s="100">
        <f t="shared" si="2"/>
        <v>0</v>
      </c>
      <c r="Z30" s="81">
        <v>0</v>
      </c>
      <c r="AA30" s="100">
        <f t="shared" si="12"/>
        <v>0</v>
      </c>
      <c r="AB30" s="100">
        <f t="shared" si="4"/>
        <v>0</v>
      </c>
      <c r="AC30" s="100">
        <f t="shared" si="13"/>
        <v>0</v>
      </c>
      <c r="AD30" s="100">
        <v>0</v>
      </c>
      <c r="AE30" s="100">
        <v>0</v>
      </c>
      <c r="AF30" s="100">
        <f t="shared" si="6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6">K31/H31*100</f>
        <v>88.043478260869563</v>
      </c>
      <c r="O31" s="100">
        <v>84151.14</v>
      </c>
      <c r="P31" s="100">
        <v>84151.14</v>
      </c>
      <c r="Q31" s="100">
        <f t="shared" ref="Q31:Q38" si="17">P31/O31*100</f>
        <v>100</v>
      </c>
      <c r="R31" s="100">
        <f t="shared" si="15"/>
        <v>84151.14</v>
      </c>
      <c r="S31" s="100">
        <f t="shared" ref="S31:S38" si="18">R31/P31*100</f>
        <v>100</v>
      </c>
      <c r="T31" s="100">
        <v>0</v>
      </c>
      <c r="U31" s="100">
        <f t="shared" ref="U31:U38" si="19">T31/P31*100</f>
        <v>0</v>
      </c>
      <c r="V31" s="99">
        <v>15</v>
      </c>
      <c r="W31" s="99">
        <v>18</v>
      </c>
      <c r="X31" s="99">
        <v>3</v>
      </c>
      <c r="Y31" s="100">
        <f t="shared" si="2"/>
        <v>16.304347826086957</v>
      </c>
      <c r="Z31" s="81">
        <f>303.74+19229.7</f>
        <v>19533.440000000002</v>
      </c>
      <c r="AA31" s="100">
        <f t="shared" si="12"/>
        <v>19533.440000000002</v>
      </c>
      <c r="AB31" s="100">
        <f t="shared" si="4"/>
        <v>100</v>
      </c>
      <c r="AC31" s="100">
        <f t="shared" si="13"/>
        <v>19229.7</v>
      </c>
      <c r="AD31" s="100">
        <v>0</v>
      </c>
      <c r="AE31" s="100">
        <v>303.74</v>
      </c>
      <c r="AF31" s="100">
        <f t="shared" si="6"/>
        <v>1.5549744438255626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6"/>
        <v>45</v>
      </c>
      <c r="O32" s="100">
        <v>3061.7499999999995</v>
      </c>
      <c r="P32" s="100">
        <v>3061.7499999999995</v>
      </c>
      <c r="Q32" s="100">
        <f t="shared" si="17"/>
        <v>100</v>
      </c>
      <c r="R32" s="100">
        <f t="shared" si="15"/>
        <v>3061.7499999999995</v>
      </c>
      <c r="S32" s="100">
        <f t="shared" si="18"/>
        <v>100</v>
      </c>
      <c r="T32" s="100">
        <v>0</v>
      </c>
      <c r="U32" s="100">
        <f t="shared" si="19"/>
        <v>0</v>
      </c>
      <c r="V32" s="99">
        <v>0</v>
      </c>
      <c r="W32" s="99">
        <v>0</v>
      </c>
      <c r="X32" s="99">
        <v>0</v>
      </c>
      <c r="Y32" s="100">
        <f t="shared" si="2"/>
        <v>0</v>
      </c>
      <c r="Z32" s="81">
        <v>0</v>
      </c>
      <c r="AA32" s="100">
        <f t="shared" si="12"/>
        <v>0</v>
      </c>
      <c r="AB32" s="100">
        <f t="shared" si="4"/>
        <v>0</v>
      </c>
      <c r="AC32" s="100">
        <f t="shared" si="13"/>
        <v>0</v>
      </c>
      <c r="AD32" s="100">
        <v>0</v>
      </c>
      <c r="AE32" s="100">
        <v>0</v>
      </c>
      <c r="AF32" s="100">
        <f t="shared" si="6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6"/>
        <v>50</v>
      </c>
      <c r="O33" s="100">
        <v>215.69</v>
      </c>
      <c r="P33" s="100">
        <v>215.69</v>
      </c>
      <c r="Q33" s="100">
        <f t="shared" si="17"/>
        <v>100</v>
      </c>
      <c r="R33" s="100">
        <f t="shared" si="15"/>
        <v>215.69</v>
      </c>
      <c r="S33" s="100">
        <f t="shared" si="18"/>
        <v>100</v>
      </c>
      <c r="T33" s="100">
        <v>0</v>
      </c>
      <c r="U33" s="100">
        <f t="shared" si="19"/>
        <v>0</v>
      </c>
      <c r="V33" s="99">
        <v>0</v>
      </c>
      <c r="W33" s="99">
        <v>0</v>
      </c>
      <c r="X33" s="99">
        <v>0</v>
      </c>
      <c r="Y33" s="100">
        <f t="shared" si="2"/>
        <v>0</v>
      </c>
      <c r="Z33" s="81">
        <v>0</v>
      </c>
      <c r="AA33" s="100">
        <f t="shared" si="12"/>
        <v>0</v>
      </c>
      <c r="AB33" s="100">
        <f t="shared" si="4"/>
        <v>0</v>
      </c>
      <c r="AC33" s="100">
        <f t="shared" si="13"/>
        <v>0</v>
      </c>
      <c r="AD33" s="100">
        <v>0</v>
      </c>
      <c r="AE33" s="100">
        <v>0</v>
      </c>
      <c r="AF33" s="100">
        <f t="shared" si="6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6"/>
        <v>80.769230769230774</v>
      </c>
      <c r="O34" s="100">
        <v>17458.7</v>
      </c>
      <c r="P34" s="100">
        <v>17458.7</v>
      </c>
      <c r="Q34" s="100">
        <f t="shared" si="17"/>
        <v>100</v>
      </c>
      <c r="R34" s="100">
        <f t="shared" si="15"/>
        <v>17458.7</v>
      </c>
      <c r="S34" s="100">
        <f t="shared" si="18"/>
        <v>100</v>
      </c>
      <c r="T34" s="100">
        <v>0</v>
      </c>
      <c r="U34" s="100">
        <f t="shared" si="19"/>
        <v>0</v>
      </c>
      <c r="V34" s="99">
        <v>0</v>
      </c>
      <c r="W34" s="99">
        <v>0</v>
      </c>
      <c r="X34" s="99">
        <v>0</v>
      </c>
      <c r="Y34" s="100">
        <f t="shared" si="2"/>
        <v>0</v>
      </c>
      <c r="Z34" s="81">
        <v>0</v>
      </c>
      <c r="AA34" s="100">
        <f t="shared" si="12"/>
        <v>0</v>
      </c>
      <c r="AB34" s="100">
        <f t="shared" si="4"/>
        <v>0</v>
      </c>
      <c r="AC34" s="100">
        <f t="shared" si="13"/>
        <v>0</v>
      </c>
      <c r="AD34" s="100">
        <v>0</v>
      </c>
      <c r="AE34" s="100">
        <v>0</v>
      </c>
      <c r="AF34" s="100">
        <f t="shared" si="6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6"/>
        <v>75.862068965517238</v>
      </c>
      <c r="O35" s="100">
        <v>31182.29</v>
      </c>
      <c r="P35" s="100">
        <v>31182.29</v>
      </c>
      <c r="Q35" s="100">
        <f t="shared" si="17"/>
        <v>100</v>
      </c>
      <c r="R35" s="100">
        <f t="shared" si="15"/>
        <v>31182.29</v>
      </c>
      <c r="S35" s="100">
        <f t="shared" si="18"/>
        <v>100</v>
      </c>
      <c r="T35" s="100">
        <v>0</v>
      </c>
      <c r="U35" s="100">
        <f t="shared" si="19"/>
        <v>0</v>
      </c>
      <c r="V35" s="99">
        <v>14</v>
      </c>
      <c r="W35" s="99">
        <v>14</v>
      </c>
      <c r="X35" s="99">
        <v>2</v>
      </c>
      <c r="Y35" s="100">
        <f t="shared" si="2"/>
        <v>24.137931034482758</v>
      </c>
      <c r="Z35" s="81">
        <f>1830.29+8011.47</f>
        <v>9841.76</v>
      </c>
      <c r="AA35" s="100">
        <f t="shared" si="12"/>
        <v>9841.76</v>
      </c>
      <c r="AB35" s="100">
        <f t="shared" si="4"/>
        <v>100</v>
      </c>
      <c r="AC35" s="100">
        <f t="shared" si="13"/>
        <v>8011.47</v>
      </c>
      <c r="AD35" s="100">
        <v>0</v>
      </c>
      <c r="AE35" s="100">
        <v>1830.29</v>
      </c>
      <c r="AF35" s="100">
        <f t="shared" si="6"/>
        <v>18.597181804880428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6"/>
        <v>63.636363636363633</v>
      </c>
      <c r="O36" s="100">
        <v>837.48</v>
      </c>
      <c r="P36" s="100">
        <v>837.48</v>
      </c>
      <c r="Q36" s="100">
        <f t="shared" si="17"/>
        <v>100</v>
      </c>
      <c r="R36" s="100">
        <f t="shared" si="15"/>
        <v>837.48</v>
      </c>
      <c r="S36" s="100">
        <f t="shared" si="18"/>
        <v>100</v>
      </c>
      <c r="T36" s="100">
        <v>0</v>
      </c>
      <c r="U36" s="100">
        <f t="shared" si="19"/>
        <v>0</v>
      </c>
      <c r="V36" s="99">
        <v>0</v>
      </c>
      <c r="W36" s="99">
        <v>0</v>
      </c>
      <c r="X36" s="99">
        <v>0</v>
      </c>
      <c r="Y36" s="100">
        <f t="shared" si="2"/>
        <v>0</v>
      </c>
      <c r="Z36" s="81">
        <v>0</v>
      </c>
      <c r="AA36" s="100">
        <f t="shared" si="12"/>
        <v>0</v>
      </c>
      <c r="AB36" s="100">
        <f t="shared" si="4"/>
        <v>0</v>
      </c>
      <c r="AC36" s="100">
        <f t="shared" si="13"/>
        <v>0</v>
      </c>
      <c r="AD36" s="100">
        <v>0</v>
      </c>
      <c r="AE36" s="100">
        <v>0</v>
      </c>
      <c r="AF36" s="100">
        <f t="shared" si="6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6"/>
        <v>93.333333333333329</v>
      </c>
      <c r="O37" s="100">
        <v>8820.61</v>
      </c>
      <c r="P37" s="100">
        <v>8820.61</v>
      </c>
      <c r="Q37" s="100">
        <f t="shared" si="17"/>
        <v>100</v>
      </c>
      <c r="R37" s="100">
        <f t="shared" si="15"/>
        <v>8820.61</v>
      </c>
      <c r="S37" s="100">
        <f t="shared" si="18"/>
        <v>100</v>
      </c>
      <c r="T37" s="100">
        <v>0</v>
      </c>
      <c r="U37" s="100">
        <f t="shared" si="19"/>
        <v>0</v>
      </c>
      <c r="V37" s="99">
        <v>0</v>
      </c>
      <c r="W37" s="99">
        <v>0</v>
      </c>
      <c r="X37" s="99">
        <v>0</v>
      </c>
      <c r="Y37" s="100">
        <f t="shared" si="2"/>
        <v>0</v>
      </c>
      <c r="Z37" s="81">
        <v>0</v>
      </c>
      <c r="AA37" s="100">
        <f t="shared" si="12"/>
        <v>0</v>
      </c>
      <c r="AB37" s="100">
        <f t="shared" si="4"/>
        <v>0</v>
      </c>
      <c r="AC37" s="100">
        <f t="shared" si="13"/>
        <v>0</v>
      </c>
      <c r="AD37" s="100">
        <v>0</v>
      </c>
      <c r="AE37" s="100">
        <v>0</v>
      </c>
      <c r="AF37" s="100">
        <f t="shared" si="6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6"/>
        <v>44.827586206896555</v>
      </c>
      <c r="O38" s="100">
        <v>17539.870000000003</v>
      </c>
      <c r="P38" s="100">
        <v>17539.870000000003</v>
      </c>
      <c r="Q38" s="100">
        <f t="shared" si="17"/>
        <v>100</v>
      </c>
      <c r="R38" s="100">
        <f t="shared" si="15"/>
        <v>17539.870000000003</v>
      </c>
      <c r="S38" s="100">
        <f t="shared" si="18"/>
        <v>100</v>
      </c>
      <c r="T38" s="100">
        <v>0</v>
      </c>
      <c r="U38" s="100">
        <f t="shared" si="19"/>
        <v>0</v>
      </c>
      <c r="V38" s="99">
        <v>0</v>
      </c>
      <c r="W38" s="99">
        <v>0</v>
      </c>
      <c r="X38" s="99">
        <v>0</v>
      </c>
      <c r="Y38" s="100">
        <f t="shared" si="2"/>
        <v>0</v>
      </c>
      <c r="Z38" s="81">
        <v>0</v>
      </c>
      <c r="AA38" s="100">
        <f t="shared" si="12"/>
        <v>0</v>
      </c>
      <c r="AB38" s="100">
        <f t="shared" si="4"/>
        <v>0</v>
      </c>
      <c r="AC38" s="100">
        <f t="shared" si="13"/>
        <v>0</v>
      </c>
      <c r="AD38" s="100">
        <v>0</v>
      </c>
      <c r="AE38" s="100">
        <v>0</v>
      </c>
      <c r="AF38" s="100">
        <f t="shared" si="6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6"/>
        <v>0</v>
      </c>
      <c r="O39" s="100">
        <v>0</v>
      </c>
      <c r="P39" s="100">
        <v>0</v>
      </c>
      <c r="Q39" s="100">
        <v>0</v>
      </c>
      <c r="R39" s="100">
        <f t="shared" si="15"/>
        <v>0</v>
      </c>
      <c r="S39" s="100">
        <v>0</v>
      </c>
      <c r="T39" s="100">
        <v>0</v>
      </c>
      <c r="U39" s="100">
        <v>0</v>
      </c>
      <c r="V39" s="99">
        <v>0</v>
      </c>
      <c r="W39" s="99">
        <v>0</v>
      </c>
      <c r="X39" s="99">
        <v>0</v>
      </c>
      <c r="Y39" s="100">
        <f t="shared" si="2"/>
        <v>0</v>
      </c>
      <c r="Z39" s="81">
        <v>0</v>
      </c>
      <c r="AA39" s="100">
        <f t="shared" si="12"/>
        <v>0</v>
      </c>
      <c r="AB39" s="100">
        <f t="shared" si="4"/>
        <v>0</v>
      </c>
      <c r="AC39" s="100">
        <f t="shared" si="13"/>
        <v>0</v>
      </c>
      <c r="AD39" s="100">
        <v>0</v>
      </c>
      <c r="AE39" s="100">
        <v>0</v>
      </c>
      <c r="AF39" s="100">
        <f t="shared" si="6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6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5"/>
        <v>81.2</v>
      </c>
      <c r="S40" s="100">
        <f>R40/P40*100</f>
        <v>100</v>
      </c>
      <c r="T40" s="100">
        <v>0</v>
      </c>
      <c r="U40" s="100">
        <f>T40/P40*100</f>
        <v>0</v>
      </c>
      <c r="V40" s="99">
        <v>0</v>
      </c>
      <c r="W40" s="99">
        <v>0</v>
      </c>
      <c r="X40" s="99">
        <v>0</v>
      </c>
      <c r="Y40" s="100">
        <f t="shared" si="2"/>
        <v>0</v>
      </c>
      <c r="Z40" s="81">
        <v>0</v>
      </c>
      <c r="AA40" s="100">
        <f t="shared" si="12"/>
        <v>0</v>
      </c>
      <c r="AB40" s="100">
        <f t="shared" si="4"/>
        <v>0</v>
      </c>
      <c r="AC40" s="100">
        <f t="shared" si="13"/>
        <v>0</v>
      </c>
      <c r="AD40" s="100">
        <v>0</v>
      </c>
      <c r="AE40" s="100">
        <v>0</v>
      </c>
      <c r="AF40" s="100">
        <f t="shared" si="6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6"/>
        <v>0</v>
      </c>
      <c r="O41" s="100">
        <v>0</v>
      </c>
      <c r="P41" s="100">
        <v>0</v>
      </c>
      <c r="Q41" s="100">
        <v>0</v>
      </c>
      <c r="R41" s="100">
        <f t="shared" si="15"/>
        <v>0</v>
      </c>
      <c r="S41" s="100">
        <v>0</v>
      </c>
      <c r="T41" s="100">
        <v>0</v>
      </c>
      <c r="U41" s="100">
        <v>0</v>
      </c>
      <c r="V41" s="99">
        <v>1</v>
      </c>
      <c r="W41" s="99">
        <v>1</v>
      </c>
      <c r="X41" s="99">
        <v>1</v>
      </c>
      <c r="Y41" s="100">
        <f t="shared" si="2"/>
        <v>50</v>
      </c>
      <c r="Z41" s="81">
        <v>570.94000000000005</v>
      </c>
      <c r="AA41" s="100">
        <f t="shared" si="12"/>
        <v>570.94000000000005</v>
      </c>
      <c r="AB41" s="100">
        <f t="shared" si="4"/>
        <v>100</v>
      </c>
      <c r="AC41" s="100">
        <f t="shared" si="13"/>
        <v>570.94000000000005</v>
      </c>
      <c r="AD41" s="100">
        <v>0</v>
      </c>
      <c r="AE41" s="100">
        <v>0</v>
      </c>
      <c r="AF41" s="100">
        <f t="shared" si="6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6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5"/>
        <v>51486.1</v>
      </c>
      <c r="S42" s="100">
        <f>R42/P42*100</f>
        <v>100</v>
      </c>
      <c r="T42" s="100">
        <v>0</v>
      </c>
      <c r="U42" s="100">
        <f>T42/P42*100</f>
        <v>0</v>
      </c>
      <c r="V42" s="99">
        <v>26</v>
      </c>
      <c r="W42" s="99">
        <v>25</v>
      </c>
      <c r="X42" s="99">
        <v>8</v>
      </c>
      <c r="Y42" s="100">
        <f t="shared" si="2"/>
        <v>49.056603773584904</v>
      </c>
      <c r="Z42" s="81">
        <f>11232.45+18771.16</f>
        <v>30003.61</v>
      </c>
      <c r="AA42" s="100">
        <f t="shared" si="12"/>
        <v>30003.61</v>
      </c>
      <c r="AB42" s="100">
        <f t="shared" si="4"/>
        <v>100</v>
      </c>
      <c r="AC42" s="100">
        <f t="shared" si="13"/>
        <v>30003.61</v>
      </c>
      <c r="AD42" s="100">
        <v>100</v>
      </c>
      <c r="AE42" s="100">
        <v>0</v>
      </c>
      <c r="AF42" s="100">
        <f t="shared" si="6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6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5"/>
        <v>16141.45</v>
      </c>
      <c r="S43" s="100">
        <f>R43/P43*100</f>
        <v>100</v>
      </c>
      <c r="T43" s="100">
        <v>0</v>
      </c>
      <c r="U43" s="100">
        <f>T43/P43*100</f>
        <v>0</v>
      </c>
      <c r="V43" s="99">
        <v>6</v>
      </c>
      <c r="W43" s="99">
        <v>6</v>
      </c>
      <c r="X43" s="99">
        <v>3</v>
      </c>
      <c r="Y43" s="100">
        <f t="shared" si="2"/>
        <v>21.428571428571427</v>
      </c>
      <c r="Z43" s="81">
        <f>1944.87+1587.67</f>
        <v>3532.54</v>
      </c>
      <c r="AA43" s="100">
        <f t="shared" si="12"/>
        <v>3532.54</v>
      </c>
      <c r="AB43" s="100">
        <f t="shared" si="4"/>
        <v>100</v>
      </c>
      <c r="AC43" s="100">
        <f t="shared" si="13"/>
        <v>1587.67</v>
      </c>
      <c r="AD43" s="100">
        <v>0</v>
      </c>
      <c r="AE43" s="100">
        <v>1944.87</v>
      </c>
      <c r="AF43" s="100">
        <f t="shared" si="6"/>
        <v>55.055852163032824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6"/>
        <v>0</v>
      </c>
      <c r="O44" s="100">
        <v>0</v>
      </c>
      <c r="P44" s="100">
        <v>0</v>
      </c>
      <c r="Q44" s="100">
        <v>0</v>
      </c>
      <c r="R44" s="100">
        <f t="shared" si="15"/>
        <v>0</v>
      </c>
      <c r="S44" s="100">
        <v>0</v>
      </c>
      <c r="T44" s="100">
        <v>0</v>
      </c>
      <c r="U44" s="100">
        <v>0</v>
      </c>
      <c r="V44" s="99">
        <v>0</v>
      </c>
      <c r="W44" s="99">
        <v>0</v>
      </c>
      <c r="X44" s="99">
        <v>0</v>
      </c>
      <c r="Y44" s="100">
        <f t="shared" si="2"/>
        <v>0</v>
      </c>
      <c r="Z44" s="81">
        <v>0</v>
      </c>
      <c r="AA44" s="100">
        <f t="shared" si="12"/>
        <v>0</v>
      </c>
      <c r="AB44" s="100">
        <f t="shared" si="4"/>
        <v>0</v>
      </c>
      <c r="AC44" s="100">
        <f t="shared" si="13"/>
        <v>0</v>
      </c>
      <c r="AD44" s="100">
        <v>0</v>
      </c>
      <c r="AE44" s="100">
        <v>0</v>
      </c>
      <c r="AF44" s="100">
        <f t="shared" si="6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6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5"/>
        <v>18630.71</v>
      </c>
      <c r="S45" s="100">
        <f>R45/P45*100</f>
        <v>100</v>
      </c>
      <c r="T45" s="100">
        <v>0</v>
      </c>
      <c r="U45" s="100">
        <f>T45/P45*100</f>
        <v>0</v>
      </c>
      <c r="V45" s="99">
        <v>9</v>
      </c>
      <c r="W45" s="99">
        <v>9</v>
      </c>
      <c r="X45" s="99">
        <v>9</v>
      </c>
      <c r="Y45" s="100">
        <f t="shared" si="2"/>
        <v>42.857142857142854</v>
      </c>
      <c r="Z45" s="81">
        <f>3029.71+9510.45</f>
        <v>12540.16</v>
      </c>
      <c r="AA45" s="100">
        <f t="shared" si="12"/>
        <v>12540.16</v>
      </c>
      <c r="AB45" s="100">
        <f t="shared" si="4"/>
        <v>100</v>
      </c>
      <c r="AC45" s="100">
        <f>AA45-AE45</f>
        <v>12540.16</v>
      </c>
      <c r="AD45" s="100">
        <v>100</v>
      </c>
      <c r="AE45" s="100">
        <v>0</v>
      </c>
      <c r="AF45" s="100">
        <f t="shared" si="6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6"/>
        <v>0</v>
      </c>
      <c r="O46" s="100">
        <v>0</v>
      </c>
      <c r="P46" s="100">
        <v>0</v>
      </c>
      <c r="Q46" s="100">
        <v>0</v>
      </c>
      <c r="R46" s="100">
        <f t="shared" si="15"/>
        <v>0</v>
      </c>
      <c r="S46" s="100">
        <v>0</v>
      </c>
      <c r="T46" s="100">
        <v>0</v>
      </c>
      <c r="U46" s="100">
        <v>0</v>
      </c>
      <c r="V46" s="99">
        <v>1</v>
      </c>
      <c r="W46" s="99">
        <v>1</v>
      </c>
      <c r="X46" s="99">
        <v>1</v>
      </c>
      <c r="Y46" s="100">
        <f t="shared" si="2"/>
        <v>100</v>
      </c>
      <c r="Z46" s="81">
        <v>121.8</v>
      </c>
      <c r="AA46" s="100">
        <f t="shared" si="12"/>
        <v>121.8</v>
      </c>
      <c r="AB46" s="100">
        <f t="shared" si="4"/>
        <v>100</v>
      </c>
      <c r="AC46" s="100">
        <f t="shared" si="13"/>
        <v>121.8</v>
      </c>
      <c r="AD46" s="100">
        <v>0</v>
      </c>
      <c r="AE46" s="100">
        <v>0</v>
      </c>
      <c r="AF46" s="100">
        <f t="shared" si="6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6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5"/>
        <v>29395.079999999998</v>
      </c>
      <c r="S47" s="100">
        <f>R47/P47*100</f>
        <v>100</v>
      </c>
      <c r="T47" s="100">
        <v>0</v>
      </c>
      <c r="U47" s="100">
        <f>T47/P47*100</f>
        <v>0</v>
      </c>
      <c r="V47" s="99">
        <v>8</v>
      </c>
      <c r="W47" s="99">
        <v>8</v>
      </c>
      <c r="X47" s="99">
        <v>5</v>
      </c>
      <c r="Y47" s="100">
        <f t="shared" si="2"/>
        <v>21.621621621621621</v>
      </c>
      <c r="Z47" s="81">
        <f>751.34+2766.88</f>
        <v>3518.2200000000003</v>
      </c>
      <c r="AA47" s="100">
        <f t="shared" si="12"/>
        <v>3518.2200000000003</v>
      </c>
      <c r="AB47" s="100">
        <f t="shared" si="4"/>
        <v>100</v>
      </c>
      <c r="AC47" s="100">
        <f t="shared" si="13"/>
        <v>2766.88</v>
      </c>
      <c r="AD47" s="100">
        <v>0</v>
      </c>
      <c r="AE47" s="100">
        <v>751.34</v>
      </c>
      <c r="AF47" s="100">
        <f t="shared" si="6"/>
        <v>21.355685545531546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6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5"/>
        <v>13283.6</v>
      </c>
      <c r="S48" s="100">
        <f>R48/P48*100</f>
        <v>100</v>
      </c>
      <c r="T48" s="100">
        <v>0</v>
      </c>
      <c r="U48" s="100">
        <f>T48/P48*100</f>
        <v>0</v>
      </c>
      <c r="V48" s="99">
        <v>0</v>
      </c>
      <c r="W48" s="99">
        <v>0</v>
      </c>
      <c r="X48" s="99">
        <v>0</v>
      </c>
      <c r="Y48" s="100">
        <f t="shared" si="2"/>
        <v>0</v>
      </c>
      <c r="Z48" s="81">
        <v>0</v>
      </c>
      <c r="AA48" s="100">
        <f t="shared" si="12"/>
        <v>0</v>
      </c>
      <c r="AB48" s="100">
        <f t="shared" si="4"/>
        <v>0</v>
      </c>
      <c r="AC48" s="100">
        <f t="shared" si="13"/>
        <v>0</v>
      </c>
      <c r="AD48" s="100">
        <v>0</v>
      </c>
      <c r="AE48" s="100">
        <v>0</v>
      </c>
      <c r="AF48" s="100">
        <f t="shared" si="6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6"/>
        <v>0</v>
      </c>
      <c r="O49" s="100">
        <v>0</v>
      </c>
      <c r="P49" s="100">
        <v>0</v>
      </c>
      <c r="Q49" s="100">
        <v>0</v>
      </c>
      <c r="R49" s="100">
        <f t="shared" si="15"/>
        <v>0</v>
      </c>
      <c r="S49" s="100">
        <v>0</v>
      </c>
      <c r="T49" s="100">
        <v>0</v>
      </c>
      <c r="U49" s="100">
        <v>0</v>
      </c>
      <c r="V49" s="99">
        <v>0</v>
      </c>
      <c r="W49" s="99">
        <v>0</v>
      </c>
      <c r="X49" s="99">
        <v>0</v>
      </c>
      <c r="Y49" s="100">
        <f t="shared" si="2"/>
        <v>0</v>
      </c>
      <c r="Z49" s="81">
        <v>0</v>
      </c>
      <c r="AA49" s="100">
        <f t="shared" si="12"/>
        <v>0</v>
      </c>
      <c r="AB49" s="100">
        <f t="shared" si="4"/>
        <v>0</v>
      </c>
      <c r="AC49" s="100">
        <f t="shared" si="13"/>
        <v>0</v>
      </c>
      <c r="AD49" s="100">
        <v>0</v>
      </c>
      <c r="AE49" s="100">
        <v>0</v>
      </c>
      <c r="AF49" s="100">
        <f t="shared" si="6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6"/>
        <v>93.333333333333329</v>
      </c>
      <c r="O50" s="100">
        <v>28019.85</v>
      </c>
      <c r="P50" s="100">
        <v>28019.85</v>
      </c>
      <c r="Q50" s="100">
        <f t="shared" ref="Q50:Q61" si="20">P50/O50*100</f>
        <v>100</v>
      </c>
      <c r="R50" s="100">
        <f t="shared" si="15"/>
        <v>28019.85</v>
      </c>
      <c r="S50" s="100">
        <f t="shared" ref="S50:S61" si="21">R50/P50*100</f>
        <v>100</v>
      </c>
      <c r="T50" s="100">
        <v>0</v>
      </c>
      <c r="U50" s="100">
        <f t="shared" ref="U50:U61" si="22">T50/P50*100</f>
        <v>0</v>
      </c>
      <c r="V50" s="99">
        <v>4</v>
      </c>
      <c r="W50" s="99">
        <v>4</v>
      </c>
      <c r="X50" s="99">
        <v>0</v>
      </c>
      <c r="Y50" s="100">
        <f t="shared" si="2"/>
        <v>8.8888888888888893</v>
      </c>
      <c r="Z50" s="81">
        <f>964.66+4948.57</f>
        <v>5913.23</v>
      </c>
      <c r="AA50" s="100">
        <f t="shared" si="12"/>
        <v>5913.23</v>
      </c>
      <c r="AB50" s="100">
        <f t="shared" si="4"/>
        <v>100</v>
      </c>
      <c r="AC50" s="100">
        <f t="shared" si="13"/>
        <v>4948.57</v>
      </c>
      <c r="AD50" s="100">
        <v>0</v>
      </c>
      <c r="AE50" s="100">
        <v>964.66</v>
      </c>
      <c r="AF50" s="100">
        <f t="shared" si="6"/>
        <v>16.31358834342652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6"/>
        <v>74.285714285714292</v>
      </c>
      <c r="O51" s="100">
        <v>24374.81</v>
      </c>
      <c r="P51" s="100">
        <v>24374.81</v>
      </c>
      <c r="Q51" s="100">
        <f t="shared" si="20"/>
        <v>100</v>
      </c>
      <c r="R51" s="100">
        <f t="shared" si="15"/>
        <v>24374.81</v>
      </c>
      <c r="S51" s="100">
        <f t="shared" si="21"/>
        <v>100</v>
      </c>
      <c r="T51" s="100">
        <v>0</v>
      </c>
      <c r="U51" s="100">
        <f t="shared" si="22"/>
        <v>0</v>
      </c>
      <c r="V51" s="99">
        <v>8</v>
      </c>
      <c r="W51" s="99">
        <v>10</v>
      </c>
      <c r="X51" s="99">
        <v>3</v>
      </c>
      <c r="Y51" s="100">
        <f t="shared" si="2"/>
        <v>22.857142857142858</v>
      </c>
      <c r="Z51" s="81">
        <f>1813.66+1853.19</f>
        <v>3666.8500000000004</v>
      </c>
      <c r="AA51" s="100">
        <f t="shared" si="12"/>
        <v>3666.8500000000004</v>
      </c>
      <c r="AB51" s="100">
        <f t="shared" si="4"/>
        <v>100</v>
      </c>
      <c r="AC51" s="100">
        <f t="shared" si="13"/>
        <v>3666.8500000000004</v>
      </c>
      <c r="AD51" s="100">
        <v>100</v>
      </c>
      <c r="AE51" s="100">
        <v>0</v>
      </c>
      <c r="AF51" s="100">
        <f t="shared" si="6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6"/>
        <v>80.952380952380949</v>
      </c>
      <c r="O52" s="100">
        <v>15413.759999999998</v>
      </c>
      <c r="P52" s="100">
        <v>15413.759999999998</v>
      </c>
      <c r="Q52" s="100">
        <f t="shared" si="20"/>
        <v>100</v>
      </c>
      <c r="R52" s="100">
        <f t="shared" si="15"/>
        <v>15413.759999999998</v>
      </c>
      <c r="S52" s="100">
        <f t="shared" si="21"/>
        <v>100</v>
      </c>
      <c r="T52" s="100">
        <v>0</v>
      </c>
      <c r="U52" s="100">
        <f t="shared" si="22"/>
        <v>0</v>
      </c>
      <c r="V52" s="99">
        <v>4</v>
      </c>
      <c r="W52" s="99">
        <v>4</v>
      </c>
      <c r="X52" s="99">
        <v>0</v>
      </c>
      <c r="Y52" s="100">
        <f t="shared" si="2"/>
        <v>19.047619047619047</v>
      </c>
      <c r="Z52" s="81">
        <f>6438.63+1649.35</f>
        <v>8087.98</v>
      </c>
      <c r="AA52" s="100">
        <f t="shared" si="12"/>
        <v>8087.98</v>
      </c>
      <c r="AB52" s="100">
        <f t="shared" si="4"/>
        <v>100</v>
      </c>
      <c r="AC52" s="100">
        <f t="shared" si="13"/>
        <v>8087.98</v>
      </c>
      <c r="AD52" s="100">
        <v>100</v>
      </c>
      <c r="AE52" s="100">
        <v>0</v>
      </c>
      <c r="AF52" s="100">
        <f t="shared" si="6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6"/>
        <v>74.468085106382972</v>
      </c>
      <c r="O53" s="100">
        <v>42972.38</v>
      </c>
      <c r="P53" s="100">
        <v>42972.38</v>
      </c>
      <c r="Q53" s="100">
        <f t="shared" si="20"/>
        <v>100</v>
      </c>
      <c r="R53" s="100">
        <f t="shared" si="15"/>
        <v>42972.38</v>
      </c>
      <c r="S53" s="100">
        <f t="shared" si="21"/>
        <v>100</v>
      </c>
      <c r="T53" s="100">
        <v>0</v>
      </c>
      <c r="U53" s="100">
        <f t="shared" si="22"/>
        <v>0</v>
      </c>
      <c r="V53" s="99">
        <v>10</v>
      </c>
      <c r="W53" s="99">
        <v>13</v>
      </c>
      <c r="X53" s="99">
        <v>2</v>
      </c>
      <c r="Y53" s="100">
        <f t="shared" si="2"/>
        <v>21.276595744680851</v>
      </c>
      <c r="Z53" s="81">
        <f>5586.48+20196.76</f>
        <v>25783.239999999998</v>
      </c>
      <c r="AA53" s="100">
        <f t="shared" si="12"/>
        <v>25783.239999999998</v>
      </c>
      <c r="AB53" s="100">
        <f t="shared" si="4"/>
        <v>100</v>
      </c>
      <c r="AC53" s="100">
        <f t="shared" si="13"/>
        <v>25783.239999999998</v>
      </c>
      <c r="AD53" s="100">
        <v>100</v>
      </c>
      <c r="AE53" s="100">
        <v>0</v>
      </c>
      <c r="AF53" s="100">
        <f t="shared" si="6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6"/>
        <v>87.5</v>
      </c>
      <c r="O54" s="100">
        <v>11942.29</v>
      </c>
      <c r="P54" s="100">
        <v>11942.29</v>
      </c>
      <c r="Q54" s="100">
        <f t="shared" si="20"/>
        <v>100</v>
      </c>
      <c r="R54" s="100">
        <f t="shared" si="15"/>
        <v>11942.29</v>
      </c>
      <c r="S54" s="100">
        <f t="shared" si="21"/>
        <v>100</v>
      </c>
      <c r="T54" s="100">
        <v>0</v>
      </c>
      <c r="U54" s="100">
        <f t="shared" si="22"/>
        <v>0</v>
      </c>
      <c r="V54" s="99">
        <v>6</v>
      </c>
      <c r="W54" s="99">
        <v>6</v>
      </c>
      <c r="X54" s="99">
        <v>1</v>
      </c>
      <c r="Y54" s="100">
        <f t="shared" si="2"/>
        <v>37.5</v>
      </c>
      <c r="Z54" s="81">
        <f>3212.69+1942.71</f>
        <v>5155.3999999999996</v>
      </c>
      <c r="AA54" s="100">
        <f t="shared" si="12"/>
        <v>5155.3999999999996</v>
      </c>
      <c r="AB54" s="100">
        <f t="shared" si="4"/>
        <v>100</v>
      </c>
      <c r="AC54" s="100">
        <f t="shared" si="13"/>
        <v>5155.3999999999996</v>
      </c>
      <c r="AD54" s="100">
        <v>0</v>
      </c>
      <c r="AE54" s="100">
        <v>0</v>
      </c>
      <c r="AF54" s="100">
        <f t="shared" si="6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6"/>
        <v>50</v>
      </c>
      <c r="O55" s="100">
        <v>2319.79</v>
      </c>
      <c r="P55" s="100">
        <v>2319.79</v>
      </c>
      <c r="Q55" s="100">
        <f t="shared" si="20"/>
        <v>100</v>
      </c>
      <c r="R55" s="100">
        <f t="shared" si="15"/>
        <v>2319.79</v>
      </c>
      <c r="S55" s="100">
        <f t="shared" si="21"/>
        <v>100</v>
      </c>
      <c r="T55" s="100">
        <v>0</v>
      </c>
      <c r="U55" s="100">
        <f t="shared" si="22"/>
        <v>0</v>
      </c>
      <c r="V55" s="99">
        <v>0</v>
      </c>
      <c r="W55" s="99">
        <v>0</v>
      </c>
      <c r="X55" s="99">
        <v>0</v>
      </c>
      <c r="Y55" s="100">
        <f t="shared" si="2"/>
        <v>0</v>
      </c>
      <c r="Z55" s="81">
        <v>0</v>
      </c>
      <c r="AA55" s="100">
        <f t="shared" si="12"/>
        <v>0</v>
      </c>
      <c r="AB55" s="100">
        <f t="shared" si="4"/>
        <v>0</v>
      </c>
      <c r="AC55" s="100">
        <f t="shared" si="13"/>
        <v>0</v>
      </c>
      <c r="AD55" s="100">
        <v>0</v>
      </c>
      <c r="AE55" s="100">
        <v>0</v>
      </c>
      <c r="AF55" s="100">
        <f t="shared" si="6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6"/>
        <v>69.642857142857139</v>
      </c>
      <c r="O56" s="100">
        <v>33646.5</v>
      </c>
      <c r="P56" s="100">
        <v>33646.5</v>
      </c>
      <c r="Q56" s="100">
        <f t="shared" si="20"/>
        <v>100</v>
      </c>
      <c r="R56" s="100">
        <f t="shared" si="15"/>
        <v>33646.5</v>
      </c>
      <c r="S56" s="100">
        <f t="shared" si="21"/>
        <v>100</v>
      </c>
      <c r="T56" s="100">
        <v>0</v>
      </c>
      <c r="U56" s="100">
        <f t="shared" si="22"/>
        <v>0</v>
      </c>
      <c r="V56" s="99">
        <v>3</v>
      </c>
      <c r="W56" s="99">
        <v>3</v>
      </c>
      <c r="X56" s="99">
        <v>0</v>
      </c>
      <c r="Y56" s="100">
        <f t="shared" si="2"/>
        <v>5.3571428571428568</v>
      </c>
      <c r="Z56" s="81">
        <f>850.54+576.11</f>
        <v>1426.65</v>
      </c>
      <c r="AA56" s="100">
        <f t="shared" si="12"/>
        <v>1426.65</v>
      </c>
      <c r="AB56" s="100">
        <f t="shared" si="4"/>
        <v>100</v>
      </c>
      <c r="AC56" s="100">
        <f t="shared" si="13"/>
        <v>576.11000000000013</v>
      </c>
      <c r="AD56" s="100">
        <v>0</v>
      </c>
      <c r="AE56" s="100">
        <v>850.54</v>
      </c>
      <c r="AF56" s="100">
        <f t="shared" si="6"/>
        <v>59.617986191427462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6"/>
        <v>94.117647058823522</v>
      </c>
      <c r="O57" s="100">
        <v>5389.26</v>
      </c>
      <c r="P57" s="100">
        <v>5389.26</v>
      </c>
      <c r="Q57" s="100">
        <f t="shared" si="20"/>
        <v>100</v>
      </c>
      <c r="R57" s="100">
        <f t="shared" si="15"/>
        <v>5389.26</v>
      </c>
      <c r="S57" s="100">
        <f t="shared" si="21"/>
        <v>100</v>
      </c>
      <c r="T57" s="100">
        <v>0</v>
      </c>
      <c r="U57" s="100">
        <f t="shared" si="22"/>
        <v>0</v>
      </c>
      <c r="V57" s="99">
        <v>2</v>
      </c>
      <c r="W57" s="99">
        <v>2</v>
      </c>
      <c r="X57" s="99">
        <v>0</v>
      </c>
      <c r="Y57" s="100">
        <f t="shared" si="2"/>
        <v>11.76470588235294</v>
      </c>
      <c r="Z57" s="81">
        <v>1403.51</v>
      </c>
      <c r="AA57" s="100">
        <f t="shared" si="12"/>
        <v>1403.51</v>
      </c>
      <c r="AB57" s="100">
        <f t="shared" si="4"/>
        <v>100</v>
      </c>
      <c r="AC57" s="100">
        <f t="shared" si="13"/>
        <v>1403.51</v>
      </c>
      <c r="AD57" s="100">
        <v>0</v>
      </c>
      <c r="AE57" s="100">
        <v>0</v>
      </c>
      <c r="AF57" s="100">
        <f t="shared" si="6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6"/>
        <v>76.271186440677965</v>
      </c>
      <c r="O58" s="100">
        <v>51157.919999999998</v>
      </c>
      <c r="P58" s="100">
        <v>51157.919999999998</v>
      </c>
      <c r="Q58" s="100">
        <f t="shared" si="20"/>
        <v>100</v>
      </c>
      <c r="R58" s="100">
        <f t="shared" si="15"/>
        <v>51157.919999999998</v>
      </c>
      <c r="S58" s="100">
        <f t="shared" si="21"/>
        <v>100</v>
      </c>
      <c r="T58" s="100">
        <v>0</v>
      </c>
      <c r="U58" s="100">
        <f t="shared" si="22"/>
        <v>0</v>
      </c>
      <c r="V58" s="99">
        <v>5</v>
      </c>
      <c r="W58" s="99">
        <v>5</v>
      </c>
      <c r="X58" s="99">
        <v>3</v>
      </c>
      <c r="Y58" s="100">
        <f t="shared" si="2"/>
        <v>8.4745762711864394</v>
      </c>
      <c r="Z58" s="81">
        <v>2969.49</v>
      </c>
      <c r="AA58" s="100">
        <f t="shared" si="12"/>
        <v>2969.49</v>
      </c>
      <c r="AB58" s="100">
        <f t="shared" si="4"/>
        <v>100</v>
      </c>
      <c r="AC58" s="100">
        <f t="shared" si="13"/>
        <v>2969.49</v>
      </c>
      <c r="AD58" s="100">
        <v>0</v>
      </c>
      <c r="AE58" s="100">
        <v>0</v>
      </c>
      <c r="AF58" s="100">
        <f t="shared" si="6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6"/>
        <v>51.724137931034484</v>
      </c>
      <c r="O59" s="100">
        <v>2869.51</v>
      </c>
      <c r="P59" s="100">
        <v>2869.51</v>
      </c>
      <c r="Q59" s="100">
        <f t="shared" si="20"/>
        <v>100</v>
      </c>
      <c r="R59" s="100">
        <f t="shared" si="15"/>
        <v>2869.51</v>
      </c>
      <c r="S59" s="100">
        <f t="shared" si="21"/>
        <v>100</v>
      </c>
      <c r="T59" s="100">
        <v>0</v>
      </c>
      <c r="U59" s="100">
        <f t="shared" si="22"/>
        <v>0</v>
      </c>
      <c r="V59" s="99">
        <v>0</v>
      </c>
      <c r="W59" s="99">
        <v>0</v>
      </c>
      <c r="X59" s="99">
        <v>0</v>
      </c>
      <c r="Y59" s="100">
        <f t="shared" si="2"/>
        <v>0</v>
      </c>
      <c r="Z59" s="81">
        <v>0</v>
      </c>
      <c r="AA59" s="100">
        <f t="shared" si="12"/>
        <v>0</v>
      </c>
      <c r="AB59" s="100">
        <f t="shared" si="4"/>
        <v>0</v>
      </c>
      <c r="AC59" s="100">
        <f t="shared" si="13"/>
        <v>0</v>
      </c>
      <c r="AD59" s="100">
        <v>0</v>
      </c>
      <c r="AE59" s="100">
        <v>0</v>
      </c>
      <c r="AF59" s="100">
        <f t="shared" si="6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6"/>
        <v>91.525423728813564</v>
      </c>
      <c r="O60" s="100">
        <v>15158.790000000003</v>
      </c>
      <c r="P60" s="100">
        <v>15158.790000000003</v>
      </c>
      <c r="Q60" s="100">
        <f t="shared" si="20"/>
        <v>100</v>
      </c>
      <c r="R60" s="100">
        <f t="shared" si="15"/>
        <v>15158.790000000003</v>
      </c>
      <c r="S60" s="100">
        <f t="shared" si="21"/>
        <v>100</v>
      </c>
      <c r="T60" s="100">
        <v>0</v>
      </c>
      <c r="U60" s="100">
        <f t="shared" si="22"/>
        <v>0</v>
      </c>
      <c r="V60" s="99">
        <v>0</v>
      </c>
      <c r="W60" s="99">
        <v>0</v>
      </c>
      <c r="X60" s="99">
        <v>0</v>
      </c>
      <c r="Y60" s="100">
        <f t="shared" si="2"/>
        <v>0</v>
      </c>
      <c r="Z60" s="81">
        <v>0</v>
      </c>
      <c r="AA60" s="100">
        <f t="shared" si="12"/>
        <v>0</v>
      </c>
      <c r="AB60" s="100">
        <f t="shared" si="4"/>
        <v>0</v>
      </c>
      <c r="AC60" s="100">
        <f t="shared" si="13"/>
        <v>0</v>
      </c>
      <c r="AD60" s="100">
        <v>0</v>
      </c>
      <c r="AE60" s="100">
        <v>0</v>
      </c>
      <c r="AF60" s="100">
        <f t="shared" si="6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6"/>
        <v>67.901234567901241</v>
      </c>
      <c r="O61" s="100">
        <v>71249.460000000036</v>
      </c>
      <c r="P61" s="100">
        <v>71249.460000000036</v>
      </c>
      <c r="Q61" s="100">
        <f t="shared" si="20"/>
        <v>100</v>
      </c>
      <c r="R61" s="100">
        <f t="shared" si="15"/>
        <v>71249.460000000036</v>
      </c>
      <c r="S61" s="100">
        <f t="shared" si="21"/>
        <v>100</v>
      </c>
      <c r="T61" s="100">
        <v>0</v>
      </c>
      <c r="U61" s="100">
        <f t="shared" si="22"/>
        <v>0</v>
      </c>
      <c r="V61" s="99">
        <v>27</v>
      </c>
      <c r="W61" s="99">
        <v>35</v>
      </c>
      <c r="X61" s="99">
        <v>18</v>
      </c>
      <c r="Y61" s="100">
        <f t="shared" si="2"/>
        <v>16.666666666666664</v>
      </c>
      <c r="Z61" s="81">
        <f>121.8+16750.75</f>
        <v>16872.55</v>
      </c>
      <c r="AA61" s="100">
        <f t="shared" si="12"/>
        <v>16872.55</v>
      </c>
      <c r="AB61" s="100">
        <f t="shared" si="4"/>
        <v>100</v>
      </c>
      <c r="AC61" s="100">
        <f t="shared" si="13"/>
        <v>16750.75</v>
      </c>
      <c r="AD61" s="100">
        <v>0</v>
      </c>
      <c r="AE61" s="100">
        <v>121.8</v>
      </c>
      <c r="AF61" s="100">
        <f t="shared" si="6"/>
        <v>0.72188258443448083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5"/>
        <v>0</v>
      </c>
      <c r="S62" s="100">
        <v>0</v>
      </c>
      <c r="T62" s="100">
        <v>0</v>
      </c>
      <c r="U62" s="100">
        <v>0</v>
      </c>
      <c r="V62" s="99">
        <v>0</v>
      </c>
      <c r="W62" s="99">
        <v>0</v>
      </c>
      <c r="X62" s="99">
        <v>0</v>
      </c>
      <c r="Y62" s="100">
        <f t="shared" si="2"/>
        <v>0</v>
      </c>
      <c r="Z62" s="81">
        <v>0</v>
      </c>
      <c r="AA62" s="100">
        <f t="shared" si="12"/>
        <v>0</v>
      </c>
      <c r="AB62" s="100">
        <f t="shared" si="4"/>
        <v>0</v>
      </c>
      <c r="AC62" s="100">
        <f t="shared" si="13"/>
        <v>0</v>
      </c>
      <c r="AD62" s="100">
        <v>0</v>
      </c>
      <c r="AE62" s="100">
        <v>0</v>
      </c>
      <c r="AF62" s="100">
        <f t="shared" si="6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23">K63/H63*100</f>
        <v>0</v>
      </c>
      <c r="O63" s="100">
        <v>0</v>
      </c>
      <c r="P63" s="100">
        <v>0</v>
      </c>
      <c r="Q63" s="100">
        <v>0</v>
      </c>
      <c r="R63" s="100">
        <f t="shared" si="15"/>
        <v>0</v>
      </c>
      <c r="S63" s="100">
        <v>0</v>
      </c>
      <c r="T63" s="100">
        <v>0</v>
      </c>
      <c r="U63" s="100">
        <v>0</v>
      </c>
      <c r="V63" s="99">
        <v>1</v>
      </c>
      <c r="W63" s="99">
        <v>1</v>
      </c>
      <c r="X63" s="99">
        <v>0</v>
      </c>
      <c r="Y63" s="100">
        <f t="shared" si="2"/>
        <v>3.5714285714285712</v>
      </c>
      <c r="Z63" s="81">
        <v>4106.82</v>
      </c>
      <c r="AA63" s="100">
        <f t="shared" si="12"/>
        <v>4106.82</v>
      </c>
      <c r="AB63" s="100">
        <f t="shared" si="4"/>
        <v>100</v>
      </c>
      <c r="AC63" s="100">
        <f t="shared" si="13"/>
        <v>0</v>
      </c>
      <c r="AD63" s="100">
        <v>0</v>
      </c>
      <c r="AE63" s="100">
        <v>4106.82</v>
      </c>
      <c r="AF63" s="100">
        <f t="shared" si="6"/>
        <v>100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23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5"/>
        <v>8254.4500000000007</v>
      </c>
      <c r="S64" s="100">
        <f>R64/P64*100</f>
        <v>100</v>
      </c>
      <c r="T64" s="100">
        <v>0</v>
      </c>
      <c r="U64" s="100">
        <f>T64/P64*100</f>
        <v>0</v>
      </c>
      <c r="V64" s="99">
        <v>0</v>
      </c>
      <c r="W64" s="99">
        <v>0</v>
      </c>
      <c r="X64" s="99">
        <v>0</v>
      </c>
      <c r="Y64" s="100">
        <f t="shared" si="2"/>
        <v>0</v>
      </c>
      <c r="Z64" s="81">
        <v>0</v>
      </c>
      <c r="AA64" s="100">
        <f t="shared" si="12"/>
        <v>0</v>
      </c>
      <c r="AB64" s="100">
        <f t="shared" si="4"/>
        <v>0</v>
      </c>
      <c r="AC64" s="100">
        <f t="shared" si="13"/>
        <v>0</v>
      </c>
      <c r="AD64" s="100">
        <v>0</v>
      </c>
      <c r="AE64" s="100">
        <v>0</v>
      </c>
      <c r="AF64" s="100">
        <f t="shared" si="6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23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5"/>
        <v>16142.51</v>
      </c>
      <c r="S65" s="100">
        <f>R65/P65*100</f>
        <v>100</v>
      </c>
      <c r="T65" s="100">
        <v>0</v>
      </c>
      <c r="U65" s="100">
        <f>T65/P65*100</f>
        <v>0</v>
      </c>
      <c r="V65" s="99">
        <v>8</v>
      </c>
      <c r="W65" s="99">
        <v>8</v>
      </c>
      <c r="X65" s="99">
        <v>2</v>
      </c>
      <c r="Y65" s="100">
        <f t="shared" si="2"/>
        <v>22.857142857142858</v>
      </c>
      <c r="Z65" s="81">
        <v>4168.72</v>
      </c>
      <c r="AA65" s="100">
        <f t="shared" si="12"/>
        <v>4168.72</v>
      </c>
      <c r="AB65" s="100">
        <f t="shared" si="4"/>
        <v>100</v>
      </c>
      <c r="AC65" s="100">
        <f t="shared" si="13"/>
        <v>4168.72</v>
      </c>
      <c r="AD65" s="100">
        <v>0</v>
      </c>
      <c r="AE65" s="100">
        <v>0</v>
      </c>
      <c r="AF65" s="100">
        <f t="shared" si="6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23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5"/>
        <v>94844.19</v>
      </c>
      <c r="S66" s="100">
        <f>R66/P66*100</f>
        <v>100</v>
      </c>
      <c r="T66" s="100">
        <v>0</v>
      </c>
      <c r="U66" s="100">
        <f>T66/P66*100</f>
        <v>0</v>
      </c>
      <c r="V66" s="99">
        <v>15</v>
      </c>
      <c r="W66" s="99">
        <v>16</v>
      </c>
      <c r="X66" s="99">
        <v>5</v>
      </c>
      <c r="Y66" s="100">
        <f t="shared" si="2"/>
        <v>17.045454545454543</v>
      </c>
      <c r="Z66" s="81">
        <v>15440.39</v>
      </c>
      <c r="AA66" s="100">
        <f t="shared" si="12"/>
        <v>15440.39</v>
      </c>
      <c r="AB66" s="100">
        <f t="shared" si="4"/>
        <v>100</v>
      </c>
      <c r="AC66" s="100">
        <f t="shared" si="13"/>
        <v>15440.39</v>
      </c>
      <c r="AD66" s="100">
        <v>0</v>
      </c>
      <c r="AE66" s="100">
        <v>0</v>
      </c>
      <c r="AF66" s="100">
        <f t="shared" si="6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23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5"/>
        <v>1370.25</v>
      </c>
      <c r="S67" s="100">
        <f>R67/P67*100</f>
        <v>100</v>
      </c>
      <c r="T67" s="100">
        <v>0</v>
      </c>
      <c r="U67" s="100">
        <f>T67/P67*100</f>
        <v>0</v>
      </c>
      <c r="V67" s="99">
        <v>0</v>
      </c>
      <c r="W67" s="99">
        <v>0</v>
      </c>
      <c r="X67" s="99">
        <v>0</v>
      </c>
      <c r="Y67" s="100">
        <f t="shared" si="2"/>
        <v>0</v>
      </c>
      <c r="Z67" s="81">
        <v>0</v>
      </c>
      <c r="AA67" s="100">
        <f t="shared" si="12"/>
        <v>0</v>
      </c>
      <c r="AB67" s="100">
        <f t="shared" si="4"/>
        <v>0</v>
      </c>
      <c r="AC67" s="100">
        <f t="shared" si="13"/>
        <v>0</v>
      </c>
      <c r="AD67" s="100">
        <v>0</v>
      </c>
      <c r="AE67" s="100">
        <v>0</v>
      </c>
      <c r="AF67" s="100">
        <f t="shared" si="6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23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5"/>
        <v>62158.37</v>
      </c>
      <c r="S68" s="100">
        <f>R68/P68*100</f>
        <v>100</v>
      </c>
      <c r="T68" s="100">
        <v>0</v>
      </c>
      <c r="U68" s="100">
        <f>T68/P68*100</f>
        <v>0</v>
      </c>
      <c r="V68" s="99">
        <v>12</v>
      </c>
      <c r="W68" s="99">
        <v>12</v>
      </c>
      <c r="X68" s="99">
        <v>2</v>
      </c>
      <c r="Y68" s="100">
        <f t="shared" si="2"/>
        <v>25.531914893617021</v>
      </c>
      <c r="Z68" s="81">
        <f>10846.31+13220.77</f>
        <v>24067.08</v>
      </c>
      <c r="AA68" s="100">
        <f t="shared" si="12"/>
        <v>24067.08</v>
      </c>
      <c r="AB68" s="100">
        <f t="shared" si="4"/>
        <v>100</v>
      </c>
      <c r="AC68" s="100">
        <f t="shared" si="13"/>
        <v>24067.08</v>
      </c>
      <c r="AD68" s="100">
        <v>100</v>
      </c>
      <c r="AE68" s="100">
        <v>0</v>
      </c>
      <c r="AF68" s="100">
        <f t="shared" si="6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23"/>
        <v>0</v>
      </c>
      <c r="O69" s="100">
        <v>0</v>
      </c>
      <c r="P69" s="100">
        <v>0</v>
      </c>
      <c r="Q69" s="100">
        <v>0</v>
      </c>
      <c r="R69" s="100">
        <f t="shared" si="15"/>
        <v>0</v>
      </c>
      <c r="S69" s="100">
        <v>0</v>
      </c>
      <c r="T69" s="100">
        <v>0</v>
      </c>
      <c r="U69" s="100">
        <v>0</v>
      </c>
      <c r="V69" s="99">
        <v>0</v>
      </c>
      <c r="W69" s="99">
        <v>0</v>
      </c>
      <c r="X69" s="99">
        <v>0</v>
      </c>
      <c r="Y69" s="100">
        <f t="shared" si="2"/>
        <v>0</v>
      </c>
      <c r="Z69" s="81">
        <v>0</v>
      </c>
      <c r="AA69" s="100">
        <f t="shared" si="12"/>
        <v>0</v>
      </c>
      <c r="AB69" s="100">
        <f t="shared" si="4"/>
        <v>0</v>
      </c>
      <c r="AC69" s="100">
        <f t="shared" si="13"/>
        <v>0</v>
      </c>
      <c r="AD69" s="100">
        <v>0</v>
      </c>
      <c r="AE69" s="100">
        <v>0</v>
      </c>
      <c r="AF69" s="100">
        <f t="shared" si="6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23"/>
        <v>79.411764705882348</v>
      </c>
      <c r="O70" s="100">
        <v>27386.58</v>
      </c>
      <c r="P70" s="100">
        <v>27386.58</v>
      </c>
      <c r="Q70" s="100">
        <f t="shared" ref="Q70:Q75" si="24">P70/O70*100</f>
        <v>100</v>
      </c>
      <c r="R70" s="100">
        <f t="shared" si="15"/>
        <v>27386.58</v>
      </c>
      <c r="S70" s="100">
        <f t="shared" ref="S70:S75" si="25">R70/P70*100</f>
        <v>100</v>
      </c>
      <c r="T70" s="100">
        <v>0</v>
      </c>
      <c r="U70" s="100">
        <f t="shared" ref="U70:U75" si="26">T70/P70*100</f>
        <v>0</v>
      </c>
      <c r="V70" s="99">
        <v>9</v>
      </c>
      <c r="W70" s="99">
        <v>12</v>
      </c>
      <c r="X70" s="99">
        <v>2</v>
      </c>
      <c r="Y70" s="100">
        <f t="shared" si="2"/>
        <v>26.47058823529412</v>
      </c>
      <c r="Z70" s="81">
        <v>9351.8799999999992</v>
      </c>
      <c r="AA70" s="100">
        <f t="shared" si="12"/>
        <v>9351.8799999999992</v>
      </c>
      <c r="AB70" s="100">
        <f t="shared" si="4"/>
        <v>100</v>
      </c>
      <c r="AC70" s="100">
        <f t="shared" si="13"/>
        <v>9351.8799999999992</v>
      </c>
      <c r="AD70" s="100">
        <v>100</v>
      </c>
      <c r="AE70" s="100">
        <v>0</v>
      </c>
      <c r="AF70" s="100">
        <f t="shared" si="6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23"/>
        <v>61.904761904761905</v>
      </c>
      <c r="O71" s="100">
        <v>7195.07</v>
      </c>
      <c r="P71" s="100">
        <v>7195.07</v>
      </c>
      <c r="Q71" s="100">
        <f t="shared" si="24"/>
        <v>100</v>
      </c>
      <c r="R71" s="100">
        <f t="shared" si="15"/>
        <v>7195.07</v>
      </c>
      <c r="S71" s="100">
        <f t="shared" si="25"/>
        <v>100</v>
      </c>
      <c r="T71" s="100">
        <v>0</v>
      </c>
      <c r="U71" s="100">
        <f t="shared" si="26"/>
        <v>0</v>
      </c>
      <c r="V71" s="99">
        <v>6</v>
      </c>
      <c r="W71" s="99">
        <v>5</v>
      </c>
      <c r="X71" s="99">
        <v>1</v>
      </c>
      <c r="Y71" s="100">
        <f t="shared" ref="Y71:Y102" si="27">IF(H71=0,0,V71/H71)*100</f>
        <v>28.571428571428569</v>
      </c>
      <c r="Z71" s="81">
        <v>4088.2799999999997</v>
      </c>
      <c r="AA71" s="100">
        <f t="shared" si="12"/>
        <v>4088.2799999999997</v>
      </c>
      <c r="AB71" s="100">
        <f t="shared" ref="AB71:AB103" si="28">IF((Z71+T71)=0,0,AA71/(Z71+T71)*100)</f>
        <v>100</v>
      </c>
      <c r="AC71" s="100">
        <f t="shared" si="13"/>
        <v>4088.2799999999997</v>
      </c>
      <c r="AD71" s="100">
        <v>100</v>
      </c>
      <c r="AE71" s="100">
        <v>0</v>
      </c>
      <c r="AF71" s="100">
        <f t="shared" ref="AF71:AF103" si="29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23"/>
        <v>77.89473684210526</v>
      </c>
      <c r="O72" s="100">
        <v>52440.76</v>
      </c>
      <c r="P72" s="100">
        <v>52440.76</v>
      </c>
      <c r="Q72" s="100">
        <f t="shared" si="24"/>
        <v>100</v>
      </c>
      <c r="R72" s="100">
        <f t="shared" si="15"/>
        <v>52440.76</v>
      </c>
      <c r="S72" s="100">
        <f t="shared" si="25"/>
        <v>100</v>
      </c>
      <c r="T72" s="100">
        <v>0</v>
      </c>
      <c r="U72" s="100">
        <f t="shared" si="26"/>
        <v>0</v>
      </c>
      <c r="V72" s="99">
        <v>20</v>
      </c>
      <c r="W72" s="99">
        <v>30</v>
      </c>
      <c r="X72" s="99">
        <v>3</v>
      </c>
      <c r="Y72" s="100">
        <f t="shared" si="27"/>
        <v>21.052631578947366</v>
      </c>
      <c r="Z72" s="81">
        <v>42648.59</v>
      </c>
      <c r="AA72" s="100">
        <f t="shared" si="12"/>
        <v>42648.59</v>
      </c>
      <c r="AB72" s="100">
        <f t="shared" si="28"/>
        <v>100</v>
      </c>
      <c r="AC72" s="100">
        <f t="shared" si="13"/>
        <v>42648.59</v>
      </c>
      <c r="AD72" s="100">
        <v>0</v>
      </c>
      <c r="AE72" s="100">
        <v>0</v>
      </c>
      <c r="AF72" s="100">
        <f t="shared" si="29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23"/>
        <v>78.94736842105263</v>
      </c>
      <c r="O73" s="100">
        <v>26374.26</v>
      </c>
      <c r="P73" s="100">
        <v>26374.26</v>
      </c>
      <c r="Q73" s="100">
        <f t="shared" si="24"/>
        <v>100</v>
      </c>
      <c r="R73" s="100">
        <f t="shared" si="15"/>
        <v>26374.26</v>
      </c>
      <c r="S73" s="100">
        <f t="shared" si="25"/>
        <v>100</v>
      </c>
      <c r="T73" s="100">
        <v>0</v>
      </c>
      <c r="U73" s="100">
        <f t="shared" si="26"/>
        <v>0</v>
      </c>
      <c r="V73" s="99">
        <v>7</v>
      </c>
      <c r="W73" s="99">
        <v>8</v>
      </c>
      <c r="X73" s="99">
        <v>1</v>
      </c>
      <c r="Y73" s="100">
        <f t="shared" si="27"/>
        <v>18.421052631578945</v>
      </c>
      <c r="Z73" s="81">
        <f>3463.93+553.41</f>
        <v>4017.3399999999997</v>
      </c>
      <c r="AA73" s="100">
        <f t="shared" si="12"/>
        <v>4017.3399999999997</v>
      </c>
      <c r="AB73" s="100">
        <f t="shared" si="28"/>
        <v>100</v>
      </c>
      <c r="AC73" s="100">
        <f t="shared" si="13"/>
        <v>553.40999999999985</v>
      </c>
      <c r="AD73" s="100">
        <v>0</v>
      </c>
      <c r="AE73" s="100">
        <v>3463.93</v>
      </c>
      <c r="AF73" s="100">
        <f t="shared" si="29"/>
        <v>86.224466935833163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23"/>
        <v>96.875</v>
      </c>
      <c r="O74" s="100">
        <v>28592.3</v>
      </c>
      <c r="P74" s="100">
        <v>28592.3</v>
      </c>
      <c r="Q74" s="100">
        <f t="shared" si="24"/>
        <v>100</v>
      </c>
      <c r="R74" s="100">
        <f t="shared" si="15"/>
        <v>28592.3</v>
      </c>
      <c r="S74" s="100">
        <f t="shared" si="25"/>
        <v>100</v>
      </c>
      <c r="T74" s="100">
        <v>0</v>
      </c>
      <c r="U74" s="100">
        <f t="shared" si="26"/>
        <v>0</v>
      </c>
      <c r="V74" s="99">
        <v>5</v>
      </c>
      <c r="W74" s="99">
        <v>5</v>
      </c>
      <c r="X74" s="99">
        <v>1</v>
      </c>
      <c r="Y74" s="100">
        <f t="shared" si="27"/>
        <v>15.625</v>
      </c>
      <c r="Z74" s="81">
        <v>7615.63</v>
      </c>
      <c r="AA74" s="100">
        <f t="shared" si="12"/>
        <v>7615.63</v>
      </c>
      <c r="AB74" s="100">
        <f t="shared" si="28"/>
        <v>100</v>
      </c>
      <c r="AC74" s="100">
        <f t="shared" si="13"/>
        <v>0</v>
      </c>
      <c r="AD74" s="100">
        <v>0</v>
      </c>
      <c r="AE74" s="100">
        <v>7615.63</v>
      </c>
      <c r="AF74" s="100">
        <f t="shared" si="29"/>
        <v>100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23"/>
        <v>66.666666666666657</v>
      </c>
      <c r="O75" s="100">
        <v>1981.3</v>
      </c>
      <c r="P75" s="100">
        <v>1981.3</v>
      </c>
      <c r="Q75" s="100">
        <f t="shared" si="24"/>
        <v>100</v>
      </c>
      <c r="R75" s="100">
        <f t="shared" si="15"/>
        <v>1981.3</v>
      </c>
      <c r="S75" s="100">
        <f t="shared" si="25"/>
        <v>100</v>
      </c>
      <c r="T75" s="100">
        <v>0</v>
      </c>
      <c r="U75" s="100">
        <f t="shared" si="26"/>
        <v>0</v>
      </c>
      <c r="V75" s="99">
        <v>0</v>
      </c>
      <c r="W75" s="99">
        <v>0</v>
      </c>
      <c r="X75" s="99">
        <v>0</v>
      </c>
      <c r="Y75" s="100">
        <f t="shared" si="27"/>
        <v>0</v>
      </c>
      <c r="Z75" s="81">
        <v>0</v>
      </c>
      <c r="AA75" s="100">
        <f t="shared" si="12"/>
        <v>0</v>
      </c>
      <c r="AB75" s="100">
        <f t="shared" si="28"/>
        <v>0</v>
      </c>
      <c r="AC75" s="100">
        <f t="shared" si="13"/>
        <v>0</v>
      </c>
      <c r="AD75" s="100">
        <v>0</v>
      </c>
      <c r="AE75" s="100">
        <v>0</v>
      </c>
      <c r="AF75" s="100">
        <f t="shared" si="29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23"/>
        <v>0</v>
      </c>
      <c r="O76" s="100">
        <v>0</v>
      </c>
      <c r="P76" s="100">
        <v>0</v>
      </c>
      <c r="Q76" s="100">
        <v>0</v>
      </c>
      <c r="R76" s="100">
        <f t="shared" si="15"/>
        <v>0</v>
      </c>
      <c r="S76" s="100">
        <v>0</v>
      </c>
      <c r="T76" s="100">
        <v>0</v>
      </c>
      <c r="U76" s="100">
        <v>0</v>
      </c>
      <c r="V76" s="99">
        <v>2</v>
      </c>
      <c r="W76" s="99">
        <v>3</v>
      </c>
      <c r="X76" s="99">
        <v>1</v>
      </c>
      <c r="Y76" s="100">
        <f t="shared" si="27"/>
        <v>66.666666666666657</v>
      </c>
      <c r="Z76" s="81">
        <f>825.08+91.35</f>
        <v>916.43000000000006</v>
      </c>
      <c r="AA76" s="100">
        <f t="shared" ref="AA76:AA102" si="30">T76+Z76</f>
        <v>916.43000000000006</v>
      </c>
      <c r="AB76" s="100">
        <f t="shared" si="28"/>
        <v>100</v>
      </c>
      <c r="AC76" s="100">
        <f t="shared" ref="AC76:AC102" si="31">AA76-AE76</f>
        <v>916.43000000000006</v>
      </c>
      <c r="AD76" s="100">
        <v>0</v>
      </c>
      <c r="AE76" s="100">
        <v>0</v>
      </c>
      <c r="AF76" s="100">
        <f t="shared" si="29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23"/>
        <v>0</v>
      </c>
      <c r="O77" s="100">
        <v>0</v>
      </c>
      <c r="P77" s="100">
        <v>0</v>
      </c>
      <c r="Q77" s="100">
        <v>0</v>
      </c>
      <c r="R77" s="100">
        <f t="shared" si="15"/>
        <v>0</v>
      </c>
      <c r="S77" s="100">
        <v>0</v>
      </c>
      <c r="T77" s="100">
        <v>0</v>
      </c>
      <c r="U77" s="100">
        <v>0</v>
      </c>
      <c r="V77" s="99">
        <v>0</v>
      </c>
      <c r="W77" s="99">
        <v>0</v>
      </c>
      <c r="X77" s="99">
        <v>0</v>
      </c>
      <c r="Y77" s="100">
        <f t="shared" si="27"/>
        <v>0</v>
      </c>
      <c r="Z77" s="81">
        <v>0</v>
      </c>
      <c r="AA77" s="100">
        <f t="shared" si="30"/>
        <v>0</v>
      </c>
      <c r="AB77" s="100">
        <f t="shared" si="28"/>
        <v>0</v>
      </c>
      <c r="AC77" s="100">
        <f t="shared" si="31"/>
        <v>0</v>
      </c>
      <c r="AD77" s="100">
        <v>0</v>
      </c>
      <c r="AE77" s="100">
        <v>0</v>
      </c>
      <c r="AF77" s="100">
        <f t="shared" si="29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23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5"/>
        <v>3715.8299999999995</v>
      </c>
      <c r="S78" s="100">
        <f>R78/P78*100</f>
        <v>100</v>
      </c>
      <c r="T78" s="100">
        <v>0</v>
      </c>
      <c r="U78" s="100">
        <f>T78/P78*100</f>
        <v>0</v>
      </c>
      <c r="V78" s="99">
        <v>0</v>
      </c>
      <c r="W78" s="99">
        <v>0</v>
      </c>
      <c r="X78" s="99">
        <v>0</v>
      </c>
      <c r="Y78" s="100">
        <f t="shared" si="27"/>
        <v>0</v>
      </c>
      <c r="Z78" s="81">
        <v>0</v>
      </c>
      <c r="AA78" s="100">
        <f t="shared" si="30"/>
        <v>0</v>
      </c>
      <c r="AB78" s="100">
        <f t="shared" si="28"/>
        <v>0</v>
      </c>
      <c r="AC78" s="100">
        <f t="shared" si="31"/>
        <v>0</v>
      </c>
      <c r="AD78" s="100">
        <v>0</v>
      </c>
      <c r="AE78" s="100">
        <v>0</v>
      </c>
      <c r="AF78" s="100">
        <f t="shared" si="29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5"/>
        <v>0</v>
      </c>
      <c r="S79" s="100">
        <v>0</v>
      </c>
      <c r="T79" s="100">
        <v>0</v>
      </c>
      <c r="U79" s="100">
        <v>0</v>
      </c>
      <c r="V79" s="99">
        <v>0</v>
      </c>
      <c r="W79" s="99">
        <v>0</v>
      </c>
      <c r="X79" s="99">
        <v>0</v>
      </c>
      <c r="Y79" s="100">
        <f t="shared" si="27"/>
        <v>0</v>
      </c>
      <c r="Z79" s="81">
        <v>0</v>
      </c>
      <c r="AA79" s="100">
        <f t="shared" si="30"/>
        <v>0</v>
      </c>
      <c r="AB79" s="100">
        <f t="shared" si="28"/>
        <v>0</v>
      </c>
      <c r="AC79" s="100">
        <f t="shared" si="31"/>
        <v>0</v>
      </c>
      <c r="AD79" s="100">
        <v>0</v>
      </c>
      <c r="AE79" s="100">
        <v>0</v>
      </c>
      <c r="AF79" s="100">
        <f t="shared" si="29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32">K80/H80*100</f>
        <v>0</v>
      </c>
      <c r="O80" s="100">
        <v>0</v>
      </c>
      <c r="P80" s="100">
        <v>0</v>
      </c>
      <c r="Q80" s="100">
        <v>0</v>
      </c>
      <c r="R80" s="100">
        <f t="shared" si="15"/>
        <v>0</v>
      </c>
      <c r="S80" s="100">
        <v>0</v>
      </c>
      <c r="T80" s="100">
        <v>0</v>
      </c>
      <c r="U80" s="100">
        <v>0</v>
      </c>
      <c r="V80" s="99">
        <v>0</v>
      </c>
      <c r="W80" s="99">
        <v>0</v>
      </c>
      <c r="X80" s="99">
        <v>0</v>
      </c>
      <c r="Y80" s="100">
        <f t="shared" si="27"/>
        <v>0</v>
      </c>
      <c r="Z80" s="81">
        <v>0</v>
      </c>
      <c r="AA80" s="100">
        <f t="shared" si="30"/>
        <v>0</v>
      </c>
      <c r="AB80" s="100">
        <f t="shared" si="28"/>
        <v>0</v>
      </c>
      <c r="AC80" s="100">
        <f t="shared" si="31"/>
        <v>0</v>
      </c>
      <c r="AD80" s="100">
        <v>0</v>
      </c>
      <c r="AE80" s="100">
        <v>0</v>
      </c>
      <c r="AF80" s="100">
        <f t="shared" si="29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32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5"/>
        <v>2194.65</v>
      </c>
      <c r="S81" s="100">
        <f>R81/P81*100</f>
        <v>100</v>
      </c>
      <c r="T81" s="100">
        <v>0</v>
      </c>
      <c r="U81" s="100">
        <f>T81/P81*100</f>
        <v>0</v>
      </c>
      <c r="V81" s="99">
        <v>8</v>
      </c>
      <c r="W81" s="99">
        <v>10</v>
      </c>
      <c r="X81" s="99">
        <v>3</v>
      </c>
      <c r="Y81" s="100">
        <f t="shared" si="27"/>
        <v>57.142857142857139</v>
      </c>
      <c r="Z81" s="81">
        <f>825.96+6523.34</f>
        <v>7349.3</v>
      </c>
      <c r="AA81" s="100">
        <f t="shared" si="30"/>
        <v>7349.3</v>
      </c>
      <c r="AB81" s="100">
        <f t="shared" si="28"/>
        <v>100</v>
      </c>
      <c r="AC81" s="100">
        <f t="shared" si="31"/>
        <v>7349.3</v>
      </c>
      <c r="AD81" s="100">
        <v>0</v>
      </c>
      <c r="AE81" s="100">
        <v>0</v>
      </c>
      <c r="AF81" s="100">
        <f t="shared" si="29"/>
        <v>0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32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5"/>
        <v>2991.8400000000006</v>
      </c>
      <c r="S82" s="100">
        <f>R82/P82*100</f>
        <v>100</v>
      </c>
      <c r="T82" s="100">
        <v>0</v>
      </c>
      <c r="U82" s="100">
        <f>T82/P82*100</f>
        <v>0</v>
      </c>
      <c r="V82" s="99">
        <v>0</v>
      </c>
      <c r="W82" s="99">
        <v>0</v>
      </c>
      <c r="X82" s="99">
        <v>0</v>
      </c>
      <c r="Y82" s="100">
        <f t="shared" si="27"/>
        <v>0</v>
      </c>
      <c r="Z82" s="81">
        <v>0</v>
      </c>
      <c r="AA82" s="100">
        <f t="shared" si="30"/>
        <v>0</v>
      </c>
      <c r="AB82" s="100">
        <f t="shared" si="28"/>
        <v>0</v>
      </c>
      <c r="AC82" s="100">
        <f t="shared" si="31"/>
        <v>0</v>
      </c>
      <c r="AD82" s="100">
        <v>0</v>
      </c>
      <c r="AE82" s="100">
        <v>0</v>
      </c>
      <c r="AF82" s="100">
        <f t="shared" si="29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32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5"/>
        <v>2291.38</v>
      </c>
      <c r="S83" s="100">
        <f>R83/P83*100</f>
        <v>100</v>
      </c>
      <c r="T83" s="100">
        <v>0</v>
      </c>
      <c r="U83" s="100">
        <f>T83/P83*100</f>
        <v>0</v>
      </c>
      <c r="V83" s="99">
        <v>3</v>
      </c>
      <c r="W83" s="99">
        <v>3</v>
      </c>
      <c r="X83" s="99">
        <v>2</v>
      </c>
      <c r="Y83" s="100">
        <f t="shared" si="27"/>
        <v>25</v>
      </c>
      <c r="Z83" s="81">
        <v>1432.92</v>
      </c>
      <c r="AA83" s="100">
        <f t="shared" si="30"/>
        <v>1432.92</v>
      </c>
      <c r="AB83" s="100">
        <f t="shared" si="28"/>
        <v>100</v>
      </c>
      <c r="AC83" s="100">
        <f t="shared" si="31"/>
        <v>1432.92</v>
      </c>
      <c r="AD83" s="100">
        <v>0</v>
      </c>
      <c r="AE83" s="100">
        <v>0</v>
      </c>
      <c r="AF83" s="100">
        <f t="shared" si="29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32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5"/>
        <v>48671.73</v>
      </c>
      <c r="S84" s="100">
        <f>R84/P84*100</f>
        <v>100</v>
      </c>
      <c r="T84" s="100">
        <v>0</v>
      </c>
      <c r="U84" s="100">
        <f>T84/P84*100</f>
        <v>0</v>
      </c>
      <c r="V84" s="99">
        <v>11</v>
      </c>
      <c r="W84" s="99">
        <v>12</v>
      </c>
      <c r="X84" s="99">
        <v>1</v>
      </c>
      <c r="Y84" s="100">
        <f t="shared" si="27"/>
        <v>16.417910447761194</v>
      </c>
      <c r="Z84" s="81">
        <f>1528.22+23020.34</f>
        <v>24548.560000000001</v>
      </c>
      <c r="AA84" s="100">
        <f t="shared" si="30"/>
        <v>24548.560000000001</v>
      </c>
      <c r="AB84" s="100">
        <f t="shared" si="28"/>
        <v>100</v>
      </c>
      <c r="AC84" s="100">
        <f t="shared" si="31"/>
        <v>24548.560000000001</v>
      </c>
      <c r="AD84" s="100">
        <v>100</v>
      </c>
      <c r="AE84" s="100">
        <v>0</v>
      </c>
      <c r="AF84" s="100">
        <f t="shared" si="29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32"/>
        <v>0</v>
      </c>
      <c r="O85" s="100">
        <v>0</v>
      </c>
      <c r="P85" s="100">
        <v>0</v>
      </c>
      <c r="Q85" s="100">
        <v>0</v>
      </c>
      <c r="R85" s="100">
        <f t="shared" si="15"/>
        <v>0</v>
      </c>
      <c r="S85" s="100">
        <v>0</v>
      </c>
      <c r="T85" s="100">
        <v>0</v>
      </c>
      <c r="U85" s="100">
        <v>0</v>
      </c>
      <c r="V85" s="99">
        <v>0</v>
      </c>
      <c r="W85" s="99">
        <v>0</v>
      </c>
      <c r="X85" s="99">
        <v>0</v>
      </c>
      <c r="Y85" s="100">
        <f t="shared" si="27"/>
        <v>0</v>
      </c>
      <c r="Z85" s="81">
        <v>0</v>
      </c>
      <c r="AA85" s="100">
        <f t="shared" si="30"/>
        <v>0</v>
      </c>
      <c r="AB85" s="100">
        <f t="shared" si="28"/>
        <v>0</v>
      </c>
      <c r="AC85" s="100">
        <f t="shared" si="31"/>
        <v>0</v>
      </c>
      <c r="AD85" s="100">
        <v>0</v>
      </c>
      <c r="AE85" s="100">
        <v>0</v>
      </c>
      <c r="AF85" s="100">
        <f t="shared" si="29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32"/>
        <v>0</v>
      </c>
      <c r="O86" s="100">
        <v>0</v>
      </c>
      <c r="P86" s="100">
        <v>0</v>
      </c>
      <c r="Q86" s="100">
        <v>0</v>
      </c>
      <c r="R86" s="100">
        <f t="shared" ref="R86:R102" si="33">P86</f>
        <v>0</v>
      </c>
      <c r="S86" s="100">
        <v>0</v>
      </c>
      <c r="T86" s="100">
        <v>0</v>
      </c>
      <c r="U86" s="100">
        <v>0</v>
      </c>
      <c r="V86" s="99">
        <v>0</v>
      </c>
      <c r="W86" s="99">
        <v>0</v>
      </c>
      <c r="X86" s="99">
        <v>0</v>
      </c>
      <c r="Y86" s="100">
        <f t="shared" si="27"/>
        <v>0</v>
      </c>
      <c r="Z86" s="81">
        <v>0</v>
      </c>
      <c r="AA86" s="100">
        <f t="shared" si="30"/>
        <v>0</v>
      </c>
      <c r="AB86" s="100">
        <f t="shared" si="28"/>
        <v>0</v>
      </c>
      <c r="AC86" s="100">
        <f t="shared" si="31"/>
        <v>0</v>
      </c>
      <c r="AD86" s="100">
        <v>0</v>
      </c>
      <c r="AE86" s="100">
        <v>0</v>
      </c>
      <c r="AF86" s="100">
        <f t="shared" si="29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32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33"/>
        <v>27394.17</v>
      </c>
      <c r="S87" s="100">
        <f>R87/P87*100</f>
        <v>100</v>
      </c>
      <c r="T87" s="100">
        <v>0</v>
      </c>
      <c r="U87" s="100">
        <f>T87/P87*100</f>
        <v>0</v>
      </c>
      <c r="V87" s="99">
        <v>7</v>
      </c>
      <c r="W87" s="99">
        <v>7</v>
      </c>
      <c r="X87" s="99">
        <v>3</v>
      </c>
      <c r="Y87" s="100">
        <f t="shared" si="27"/>
        <v>21.212121212121211</v>
      </c>
      <c r="Z87" s="81">
        <v>4344.63</v>
      </c>
      <c r="AA87" s="100">
        <f t="shared" si="30"/>
        <v>4344.63</v>
      </c>
      <c r="AB87" s="100">
        <f t="shared" si="28"/>
        <v>100</v>
      </c>
      <c r="AC87" s="100">
        <f t="shared" si="31"/>
        <v>4344.63</v>
      </c>
      <c r="AD87" s="100">
        <v>0</v>
      </c>
      <c r="AE87" s="100">
        <v>0</v>
      </c>
      <c r="AF87" s="100">
        <f t="shared" si="29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32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33"/>
        <v>7948</v>
      </c>
      <c r="S88" s="100">
        <f>R88/P88*100</f>
        <v>100</v>
      </c>
      <c r="T88" s="100">
        <v>0</v>
      </c>
      <c r="U88" s="100">
        <f>T88/P88*100</f>
        <v>0</v>
      </c>
      <c r="V88" s="99">
        <v>0</v>
      </c>
      <c r="W88" s="99">
        <v>0</v>
      </c>
      <c r="X88" s="99">
        <v>0</v>
      </c>
      <c r="Y88" s="100">
        <f t="shared" si="27"/>
        <v>0</v>
      </c>
      <c r="Z88" s="81">
        <v>0</v>
      </c>
      <c r="AA88" s="100">
        <f t="shared" si="30"/>
        <v>0</v>
      </c>
      <c r="AB88" s="100">
        <f t="shared" si="28"/>
        <v>0</v>
      </c>
      <c r="AC88" s="100">
        <f t="shared" si="31"/>
        <v>0</v>
      </c>
      <c r="AD88" s="100">
        <v>0</v>
      </c>
      <c r="AE88" s="100">
        <v>0</v>
      </c>
      <c r="AF88" s="100">
        <f t="shared" si="29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32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33"/>
        <v>25249.41</v>
      </c>
      <c r="S89" s="100">
        <f>R89/P89*100</f>
        <v>100</v>
      </c>
      <c r="T89" s="100">
        <v>0</v>
      </c>
      <c r="U89" s="100">
        <f>T89/P89*100</f>
        <v>0</v>
      </c>
      <c r="V89" s="99">
        <v>9</v>
      </c>
      <c r="W89" s="99">
        <v>9</v>
      </c>
      <c r="X89" s="99">
        <v>5</v>
      </c>
      <c r="Y89" s="100">
        <f t="shared" si="27"/>
        <v>18</v>
      </c>
      <c r="Z89" s="81">
        <v>4585.41</v>
      </c>
      <c r="AA89" s="100">
        <f t="shared" si="30"/>
        <v>4585.41</v>
      </c>
      <c r="AB89" s="100">
        <f t="shared" si="28"/>
        <v>100</v>
      </c>
      <c r="AC89" s="100">
        <f t="shared" si="31"/>
        <v>4585.41</v>
      </c>
      <c r="AD89" s="100">
        <v>100</v>
      </c>
      <c r="AE89" s="100">
        <v>0</v>
      </c>
      <c r="AF89" s="100">
        <f t="shared" si="29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32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33"/>
        <v>16467.23</v>
      </c>
      <c r="S90" s="100">
        <f>R90/P90*100</f>
        <v>100</v>
      </c>
      <c r="T90" s="100">
        <v>0</v>
      </c>
      <c r="U90" s="100">
        <f>T90/P90*100</f>
        <v>0</v>
      </c>
      <c r="V90" s="99">
        <v>11</v>
      </c>
      <c r="W90" s="99">
        <v>11</v>
      </c>
      <c r="X90" s="99">
        <v>5</v>
      </c>
      <c r="Y90" s="100">
        <f t="shared" si="27"/>
        <v>45.833333333333329</v>
      </c>
      <c r="Z90" s="81">
        <f>3593.19+4986.03</f>
        <v>8579.2199999999993</v>
      </c>
      <c r="AA90" s="100">
        <f t="shared" si="30"/>
        <v>8579.2199999999993</v>
      </c>
      <c r="AB90" s="100">
        <f t="shared" si="28"/>
        <v>100</v>
      </c>
      <c r="AC90" s="100">
        <f t="shared" si="31"/>
        <v>4986.0299999999988</v>
      </c>
      <c r="AD90" s="100">
        <v>100</v>
      </c>
      <c r="AE90" s="100">
        <v>3593.19</v>
      </c>
      <c r="AF90" s="100">
        <f t="shared" si="29"/>
        <v>41.882478826746485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32"/>
        <v>0</v>
      </c>
      <c r="O91" s="100">
        <v>0</v>
      </c>
      <c r="P91" s="100">
        <v>0</v>
      </c>
      <c r="Q91" s="100">
        <v>0</v>
      </c>
      <c r="R91" s="100">
        <f t="shared" si="33"/>
        <v>0</v>
      </c>
      <c r="S91" s="100">
        <v>0</v>
      </c>
      <c r="T91" s="100">
        <v>0</v>
      </c>
      <c r="U91" s="100">
        <v>0</v>
      </c>
      <c r="V91" s="99">
        <v>0</v>
      </c>
      <c r="W91" s="99">
        <v>0</v>
      </c>
      <c r="X91" s="99">
        <v>0</v>
      </c>
      <c r="Y91" s="100">
        <f t="shared" si="27"/>
        <v>0</v>
      </c>
      <c r="Z91" s="81">
        <v>0</v>
      </c>
      <c r="AA91" s="100">
        <f t="shared" si="30"/>
        <v>0</v>
      </c>
      <c r="AB91" s="100">
        <f t="shared" si="28"/>
        <v>0</v>
      </c>
      <c r="AC91" s="100">
        <f t="shared" si="31"/>
        <v>0</v>
      </c>
      <c r="AD91" s="100">
        <v>0</v>
      </c>
      <c r="AE91" s="100">
        <v>0</v>
      </c>
      <c r="AF91" s="100">
        <f t="shared" si="29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32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33"/>
        <v>9389.1600000000017</v>
      </c>
      <c r="S92" s="100">
        <f>R92/P92*100</f>
        <v>100</v>
      </c>
      <c r="T92" s="100">
        <v>0</v>
      </c>
      <c r="U92" s="100">
        <f>T92/P92*100</f>
        <v>0</v>
      </c>
      <c r="V92" s="99">
        <v>0</v>
      </c>
      <c r="W92" s="99">
        <v>0</v>
      </c>
      <c r="X92" s="99">
        <v>0</v>
      </c>
      <c r="Y92" s="100">
        <f t="shared" si="27"/>
        <v>0</v>
      </c>
      <c r="Z92" s="81">
        <v>0</v>
      </c>
      <c r="AA92" s="100">
        <f t="shared" si="30"/>
        <v>0</v>
      </c>
      <c r="AB92" s="100">
        <f t="shared" si="28"/>
        <v>0</v>
      </c>
      <c r="AC92" s="100">
        <f t="shared" si="31"/>
        <v>0</v>
      </c>
      <c r="AD92" s="100">
        <v>0</v>
      </c>
      <c r="AE92" s="100">
        <v>0</v>
      </c>
      <c r="AF92" s="100">
        <f t="shared" si="29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32"/>
        <v>0</v>
      </c>
      <c r="O93" s="100">
        <v>0</v>
      </c>
      <c r="P93" s="100">
        <v>0</v>
      </c>
      <c r="Q93" s="100">
        <v>0</v>
      </c>
      <c r="R93" s="100">
        <f t="shared" si="33"/>
        <v>0</v>
      </c>
      <c r="S93" s="100">
        <v>0</v>
      </c>
      <c r="T93" s="100">
        <v>0</v>
      </c>
      <c r="U93" s="100">
        <v>0</v>
      </c>
      <c r="V93" s="99">
        <v>0</v>
      </c>
      <c r="W93" s="99">
        <v>0</v>
      </c>
      <c r="X93" s="99">
        <v>0</v>
      </c>
      <c r="Y93" s="100">
        <f t="shared" si="27"/>
        <v>0</v>
      </c>
      <c r="Z93" s="81">
        <v>0</v>
      </c>
      <c r="AA93" s="100">
        <f t="shared" si="30"/>
        <v>0</v>
      </c>
      <c r="AB93" s="100">
        <f t="shared" si="28"/>
        <v>0</v>
      </c>
      <c r="AC93" s="100">
        <f t="shared" si="31"/>
        <v>0</v>
      </c>
      <c r="AD93" s="100">
        <v>0</v>
      </c>
      <c r="AE93" s="100">
        <v>0</v>
      </c>
      <c r="AF93" s="100">
        <f t="shared" si="29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32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33"/>
        <v>12376.46</v>
      </c>
      <c r="S94" s="100">
        <f>R94/P94*100</f>
        <v>100</v>
      </c>
      <c r="T94" s="100">
        <v>0</v>
      </c>
      <c r="U94" s="100">
        <f>T94/P94*100</f>
        <v>0</v>
      </c>
      <c r="V94" s="99">
        <v>1</v>
      </c>
      <c r="W94" s="99">
        <v>2</v>
      </c>
      <c r="X94" s="99">
        <v>0</v>
      </c>
      <c r="Y94" s="100">
        <f t="shared" si="27"/>
        <v>5</v>
      </c>
      <c r="Z94" s="81">
        <v>1206.3699999999999</v>
      </c>
      <c r="AA94" s="100">
        <f t="shared" si="30"/>
        <v>1206.3699999999999</v>
      </c>
      <c r="AB94" s="100">
        <f t="shared" si="28"/>
        <v>100</v>
      </c>
      <c r="AC94" s="100">
        <f t="shared" si="31"/>
        <v>1206.3699999999999</v>
      </c>
      <c r="AD94" s="100">
        <v>0</v>
      </c>
      <c r="AE94" s="100">
        <v>0</v>
      </c>
      <c r="AF94" s="100">
        <f t="shared" si="29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32"/>
        <v>0</v>
      </c>
      <c r="O95" s="100">
        <v>0</v>
      </c>
      <c r="P95" s="100">
        <v>0</v>
      </c>
      <c r="Q95" s="100">
        <v>0</v>
      </c>
      <c r="R95" s="100">
        <f t="shared" si="33"/>
        <v>0</v>
      </c>
      <c r="S95" s="100">
        <v>0</v>
      </c>
      <c r="T95" s="100">
        <v>0</v>
      </c>
      <c r="U95" s="100">
        <v>0</v>
      </c>
      <c r="V95" s="99">
        <v>0</v>
      </c>
      <c r="W95" s="99">
        <v>0</v>
      </c>
      <c r="X95" s="99">
        <v>0</v>
      </c>
      <c r="Y95" s="100">
        <f t="shared" si="27"/>
        <v>0</v>
      </c>
      <c r="Z95" s="81">
        <v>0</v>
      </c>
      <c r="AA95" s="100">
        <f t="shared" si="30"/>
        <v>0</v>
      </c>
      <c r="AB95" s="100">
        <f t="shared" si="28"/>
        <v>0</v>
      </c>
      <c r="AC95" s="100">
        <f t="shared" si="31"/>
        <v>0</v>
      </c>
      <c r="AD95" s="100">
        <v>0</v>
      </c>
      <c r="AE95" s="100">
        <v>0</v>
      </c>
      <c r="AF95" s="100">
        <f t="shared" si="29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32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33"/>
        <v>24507.16</v>
      </c>
      <c r="S96" s="100">
        <f>R96/P96*100</f>
        <v>100</v>
      </c>
      <c r="T96" s="100">
        <v>0</v>
      </c>
      <c r="U96" s="100">
        <f>T96/P96*100</f>
        <v>0</v>
      </c>
      <c r="V96" s="99">
        <v>0</v>
      </c>
      <c r="W96" s="99">
        <v>0</v>
      </c>
      <c r="X96" s="99">
        <v>0</v>
      </c>
      <c r="Y96" s="100">
        <f t="shared" si="27"/>
        <v>0</v>
      </c>
      <c r="Z96" s="81">
        <v>0</v>
      </c>
      <c r="AA96" s="100">
        <f t="shared" si="30"/>
        <v>0</v>
      </c>
      <c r="AB96" s="100">
        <f t="shared" si="28"/>
        <v>0</v>
      </c>
      <c r="AC96" s="100">
        <f t="shared" si="31"/>
        <v>0</v>
      </c>
      <c r="AD96" s="100">
        <v>0</v>
      </c>
      <c r="AE96" s="100">
        <v>0</v>
      </c>
      <c r="AF96" s="100">
        <f t="shared" si="29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32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33"/>
        <v>5946.55</v>
      </c>
      <c r="S97" s="100">
        <f>R97/P97*100</f>
        <v>100</v>
      </c>
      <c r="T97" s="100">
        <v>0</v>
      </c>
      <c r="U97" s="100">
        <f>T97/P97*100</f>
        <v>0</v>
      </c>
      <c r="V97" s="99">
        <v>2</v>
      </c>
      <c r="W97" s="99">
        <v>2</v>
      </c>
      <c r="X97" s="99">
        <v>0</v>
      </c>
      <c r="Y97" s="100">
        <f t="shared" si="27"/>
        <v>22.222222222222221</v>
      </c>
      <c r="Z97" s="81">
        <v>1930.88</v>
      </c>
      <c r="AA97" s="100">
        <f t="shared" si="30"/>
        <v>1930.88</v>
      </c>
      <c r="AB97" s="100">
        <f t="shared" si="28"/>
        <v>100</v>
      </c>
      <c r="AC97" s="100">
        <f t="shared" si="31"/>
        <v>1930.88</v>
      </c>
      <c r="AD97" s="100">
        <v>0</v>
      </c>
      <c r="AE97" s="100">
        <v>0</v>
      </c>
      <c r="AF97" s="100">
        <f t="shared" si="29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32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33"/>
        <v>3487.89</v>
      </c>
      <c r="S98" s="100">
        <f>R98/P98*100</f>
        <v>100</v>
      </c>
      <c r="T98" s="100">
        <v>0</v>
      </c>
      <c r="U98" s="100">
        <f>T98/P98*100</f>
        <v>0</v>
      </c>
      <c r="V98" s="99">
        <v>0</v>
      </c>
      <c r="W98" s="99">
        <v>0</v>
      </c>
      <c r="X98" s="99">
        <v>0</v>
      </c>
      <c r="Y98" s="100">
        <f t="shared" si="27"/>
        <v>0</v>
      </c>
      <c r="Z98" s="81">
        <v>0</v>
      </c>
      <c r="AA98" s="100">
        <f t="shared" si="30"/>
        <v>0</v>
      </c>
      <c r="AB98" s="100">
        <f t="shared" si="28"/>
        <v>0</v>
      </c>
      <c r="AC98" s="100">
        <f t="shared" si="31"/>
        <v>0</v>
      </c>
      <c r="AD98" s="100">
        <v>0</v>
      </c>
      <c r="AE98" s="100">
        <v>0</v>
      </c>
      <c r="AF98" s="100">
        <f t="shared" si="29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32"/>
        <v>0</v>
      </c>
      <c r="O99" s="100">
        <v>0</v>
      </c>
      <c r="P99" s="100">
        <v>0</v>
      </c>
      <c r="Q99" s="100">
        <v>0</v>
      </c>
      <c r="R99" s="100">
        <f t="shared" si="33"/>
        <v>0</v>
      </c>
      <c r="S99" s="100">
        <v>0</v>
      </c>
      <c r="T99" s="100">
        <v>0</v>
      </c>
      <c r="U99" s="100">
        <v>0</v>
      </c>
      <c r="V99" s="99">
        <v>2</v>
      </c>
      <c r="W99" s="99">
        <v>2</v>
      </c>
      <c r="X99" s="99">
        <v>2</v>
      </c>
      <c r="Y99" s="100">
        <f t="shared" si="27"/>
        <v>66.666666666666657</v>
      </c>
      <c r="Z99" s="81">
        <v>1133.8399999999999</v>
      </c>
      <c r="AA99" s="100">
        <f t="shared" si="30"/>
        <v>1133.8399999999999</v>
      </c>
      <c r="AB99" s="100">
        <f t="shared" si="28"/>
        <v>100</v>
      </c>
      <c r="AC99" s="100">
        <f t="shared" si="31"/>
        <v>1133.8399999999999</v>
      </c>
      <c r="AD99" s="100">
        <v>0</v>
      </c>
      <c r="AE99" s="100">
        <v>0</v>
      </c>
      <c r="AF99" s="100">
        <f t="shared" si="29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32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33"/>
        <v>18749.07</v>
      </c>
      <c r="S100" s="100">
        <f>R100/P100*100</f>
        <v>100</v>
      </c>
      <c r="T100" s="100">
        <v>0</v>
      </c>
      <c r="U100" s="100">
        <f>T100/P100*100</f>
        <v>0</v>
      </c>
      <c r="V100" s="99">
        <v>0</v>
      </c>
      <c r="W100" s="99">
        <v>0</v>
      </c>
      <c r="X100" s="99">
        <v>0</v>
      </c>
      <c r="Y100" s="100">
        <f t="shared" si="27"/>
        <v>0</v>
      </c>
      <c r="Z100" s="81">
        <v>0</v>
      </c>
      <c r="AA100" s="100">
        <f t="shared" si="30"/>
        <v>0</v>
      </c>
      <c r="AB100" s="100">
        <f t="shared" si="28"/>
        <v>0</v>
      </c>
      <c r="AC100" s="100">
        <f t="shared" si="31"/>
        <v>0</v>
      </c>
      <c r="AD100" s="100">
        <v>0</v>
      </c>
      <c r="AE100" s="100">
        <v>0</v>
      </c>
      <c r="AF100" s="100">
        <f t="shared" si="29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32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33"/>
        <v>336.17</v>
      </c>
      <c r="S101" s="100">
        <f>R101/P101*100</f>
        <v>100</v>
      </c>
      <c r="T101" s="100">
        <v>0</v>
      </c>
      <c r="U101" s="100">
        <f>T101/P101*100</f>
        <v>0</v>
      </c>
      <c r="V101" s="99">
        <v>0</v>
      </c>
      <c r="W101" s="99">
        <v>0</v>
      </c>
      <c r="X101" s="99">
        <v>0</v>
      </c>
      <c r="Y101" s="100">
        <f t="shared" si="27"/>
        <v>0</v>
      </c>
      <c r="Z101" s="81">
        <v>0</v>
      </c>
      <c r="AA101" s="100">
        <f t="shared" si="30"/>
        <v>0</v>
      </c>
      <c r="AB101" s="100">
        <f t="shared" si="28"/>
        <v>0</v>
      </c>
      <c r="AC101" s="100">
        <f t="shared" si="31"/>
        <v>0</v>
      </c>
      <c r="AD101" s="100">
        <v>0</v>
      </c>
      <c r="AE101" s="100">
        <v>0</v>
      </c>
      <c r="AF101" s="100">
        <f t="shared" si="29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32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33"/>
        <v>19670.13</v>
      </c>
      <c r="S102" s="100">
        <f>R102/P102*100</f>
        <v>100</v>
      </c>
      <c r="T102" s="100">
        <v>0</v>
      </c>
      <c r="U102" s="100">
        <f>T102/P102*100</f>
        <v>0</v>
      </c>
      <c r="V102" s="99">
        <v>0</v>
      </c>
      <c r="W102" s="99">
        <v>0</v>
      </c>
      <c r="X102" s="99">
        <v>0</v>
      </c>
      <c r="Y102" s="100">
        <f t="shared" si="27"/>
        <v>0</v>
      </c>
      <c r="Z102" s="81">
        <v>0</v>
      </c>
      <c r="AA102" s="100">
        <f t="shared" si="30"/>
        <v>0</v>
      </c>
      <c r="AB102" s="100">
        <f t="shared" si="28"/>
        <v>0</v>
      </c>
      <c r="AC102" s="100">
        <f t="shared" si="31"/>
        <v>0</v>
      </c>
      <c r="AD102" s="100">
        <v>0</v>
      </c>
      <c r="AE102" s="100">
        <v>0</v>
      </c>
      <c r="AF102" s="100">
        <f t="shared" si="29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32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34">T103/P103*100</f>
        <v>0</v>
      </c>
      <c r="V103" s="89">
        <f t="shared" ref="V103:AC103" si="35">SUM(V7:V102)</f>
        <v>404</v>
      </c>
      <c r="W103" s="89">
        <f t="shared" si="35"/>
        <v>458</v>
      </c>
      <c r="X103" s="89">
        <f>SUM(X7:X102)</f>
        <v>136</v>
      </c>
      <c r="Y103" s="91">
        <f>X103/H103*100</f>
        <v>4.7602380119005954</v>
      </c>
      <c r="Z103" s="91">
        <f>SUM(Z7:Z102)</f>
        <v>442977.92</v>
      </c>
      <c r="AA103" s="91">
        <f t="shared" si="35"/>
        <v>442977.92</v>
      </c>
      <c r="AB103" s="90">
        <f t="shared" si="28"/>
        <v>100</v>
      </c>
      <c r="AC103" s="91">
        <f t="shared" si="35"/>
        <v>408843.84</v>
      </c>
      <c r="AD103" s="90">
        <f t="shared" ref="AD103" si="36">IF(AA103=0,0,AC103/AA103)*100</f>
        <v>92.294406005608593</v>
      </c>
      <c r="AE103" s="91">
        <f>SUM(AE7:AE102)</f>
        <v>34134.080000000002</v>
      </c>
      <c r="AF103" s="90">
        <f t="shared" si="29"/>
        <v>7.7055939943914149</v>
      </c>
      <c r="AG103" s="42"/>
      <c r="AH103" s="42"/>
      <c r="AI103" s="42"/>
      <c r="AJ103" s="42"/>
      <c r="AK103" s="42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workbookViewId="0">
      <selection activeCell="E2" sqref="E2:E5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10" width="9.28515625" style="93" customWidth="1"/>
    <col min="11" max="13" width="6.7109375" style="106" customWidth="1"/>
    <col min="14" max="14" width="9.140625" style="106" customWidth="1"/>
    <col min="15" max="16" width="16.42578125" style="107" customWidth="1"/>
    <col min="17" max="17" width="9.28515625" style="107" customWidth="1"/>
    <col min="18" max="18" width="16.85546875" style="107" customWidth="1"/>
    <col min="19" max="19" width="10.42578125" style="107" customWidth="1"/>
    <col min="20" max="20" width="16.5703125" style="107" customWidth="1"/>
    <col min="21" max="21" width="9.28515625" style="107" customWidth="1"/>
    <col min="22" max="25" width="9.285156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5.5703125" style="106" customWidth="1"/>
    <col min="30" max="30" width="11.85546875" style="106" customWidth="1"/>
    <col min="31" max="31" width="13.85546875" style="106" customWidth="1"/>
    <col min="32" max="32" width="11.57031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256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15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17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 t="shared" si="0"/>
        <v>5</v>
      </c>
      <c r="F6" s="6">
        <f t="shared" si="0"/>
        <v>6</v>
      </c>
      <c r="G6" s="5">
        <f t="shared" si="0"/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99">
        <v>0</v>
      </c>
      <c r="W7" s="99">
        <v>0</v>
      </c>
      <c r="X7" s="99">
        <v>0</v>
      </c>
      <c r="Y7" s="100">
        <f t="shared" ref="Y7:Y70" si="2">IF(H7=0,0,V7/H7)*100</f>
        <v>0</v>
      </c>
      <c r="Z7" s="81">
        <v>0</v>
      </c>
      <c r="AA7" s="100">
        <v>0</v>
      </c>
      <c r="AB7" s="100">
        <f t="shared" ref="AB7:AB70" si="3">IF((Z7+T7)=0,0,AA7/(Z7+T7)*100)</f>
        <v>0</v>
      </c>
      <c r="AC7" s="100">
        <v>0</v>
      </c>
      <c r="AD7" s="100">
        <f t="shared" ref="AD7:AD11" si="4">IF(AA7=0,0,AC7/AA7)*100</f>
        <v>0</v>
      </c>
      <c r="AE7" s="100">
        <v>0</v>
      </c>
      <c r="AF7" s="100">
        <f t="shared" ref="AF7:AF70" si="5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6">P8/O8*100</f>
        <v>100</v>
      </c>
      <c r="R8" s="100">
        <f t="shared" ref="R8:R20" si="7">P8</f>
        <v>8664.0299999999988</v>
      </c>
      <c r="S8" s="100">
        <f t="shared" ref="S8:S13" si="8">R8/P8*100</f>
        <v>100</v>
      </c>
      <c r="T8" s="100">
        <v>0</v>
      </c>
      <c r="U8" s="100">
        <f t="shared" ref="U8:U13" si="9">T8/P8*100</f>
        <v>0</v>
      </c>
      <c r="V8" s="99">
        <v>1</v>
      </c>
      <c r="W8" s="99">
        <v>1</v>
      </c>
      <c r="X8" s="99">
        <v>0</v>
      </c>
      <c r="Y8" s="100">
        <f t="shared" si="2"/>
        <v>5</v>
      </c>
      <c r="Z8" s="81">
        <v>365.4</v>
      </c>
      <c r="AA8" s="100">
        <v>365.4</v>
      </c>
      <c r="AB8" s="100">
        <f t="shared" si="3"/>
        <v>100</v>
      </c>
      <c r="AC8" s="100">
        <f t="shared" ref="AC8:AC10" si="10">AA8-AE8</f>
        <v>365.4</v>
      </c>
      <c r="AD8" s="100">
        <f t="shared" si="4"/>
        <v>100</v>
      </c>
      <c r="AE8" s="100">
        <v>0</v>
      </c>
      <c r="AF8" s="100">
        <f t="shared" si="5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6"/>
        <v>100</v>
      </c>
      <c r="R9" s="100">
        <f t="shared" si="7"/>
        <v>20412.350000000002</v>
      </c>
      <c r="S9" s="100">
        <f t="shared" si="8"/>
        <v>100</v>
      </c>
      <c r="T9" s="100">
        <v>0</v>
      </c>
      <c r="U9" s="100">
        <f t="shared" si="9"/>
        <v>0</v>
      </c>
      <c r="V9" s="99">
        <v>0</v>
      </c>
      <c r="W9" s="99">
        <v>0</v>
      </c>
      <c r="X9" s="99">
        <v>0</v>
      </c>
      <c r="Y9" s="100">
        <f t="shared" si="2"/>
        <v>0</v>
      </c>
      <c r="Z9" s="81">
        <v>0</v>
      </c>
      <c r="AA9" s="100">
        <v>0</v>
      </c>
      <c r="AB9" s="100">
        <f t="shared" si="3"/>
        <v>0</v>
      </c>
      <c r="AC9" s="100">
        <f t="shared" si="10"/>
        <v>0</v>
      </c>
      <c r="AD9" s="100">
        <f t="shared" si="4"/>
        <v>0</v>
      </c>
      <c r="AE9" s="100">
        <v>0</v>
      </c>
      <c r="AF9" s="100">
        <f t="shared" si="5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6"/>
        <v>100</v>
      </c>
      <c r="R10" s="100">
        <f t="shared" si="7"/>
        <v>58.36</v>
      </c>
      <c r="S10" s="100">
        <f t="shared" si="8"/>
        <v>100</v>
      </c>
      <c r="T10" s="100">
        <v>0</v>
      </c>
      <c r="U10" s="100">
        <f t="shared" si="9"/>
        <v>0</v>
      </c>
      <c r="V10" s="99">
        <v>0</v>
      </c>
      <c r="W10" s="99">
        <v>0</v>
      </c>
      <c r="X10" s="99">
        <v>0</v>
      </c>
      <c r="Y10" s="100">
        <f t="shared" si="2"/>
        <v>0</v>
      </c>
      <c r="Z10" s="81">
        <v>0</v>
      </c>
      <c r="AA10" s="100">
        <v>0</v>
      </c>
      <c r="AB10" s="100">
        <f t="shared" si="3"/>
        <v>0</v>
      </c>
      <c r="AC10" s="100">
        <f t="shared" si="10"/>
        <v>0</v>
      </c>
      <c r="AD10" s="100">
        <f t="shared" si="4"/>
        <v>0</v>
      </c>
      <c r="AE10" s="100">
        <v>0</v>
      </c>
      <c r="AF10" s="100">
        <f t="shared" si="5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6"/>
        <v>100</v>
      </c>
      <c r="R11" s="100">
        <f t="shared" si="7"/>
        <v>7226.18</v>
      </c>
      <c r="S11" s="100">
        <f t="shared" si="8"/>
        <v>100</v>
      </c>
      <c r="T11" s="100">
        <v>0</v>
      </c>
      <c r="U11" s="100">
        <f t="shared" si="9"/>
        <v>0</v>
      </c>
      <c r="V11" s="99">
        <v>5</v>
      </c>
      <c r="W11" s="99">
        <v>5</v>
      </c>
      <c r="X11" s="99">
        <v>0</v>
      </c>
      <c r="Y11" s="100">
        <f>IF(H11=0,0,V11/H11)*100</f>
        <v>29.411764705882355</v>
      </c>
      <c r="Z11" s="81">
        <f>868.69+5851.79</f>
        <v>6720.48</v>
      </c>
      <c r="AA11" s="100">
        <v>6720.48</v>
      </c>
      <c r="AB11" s="100">
        <f t="shared" si="3"/>
        <v>100</v>
      </c>
      <c r="AC11" s="100">
        <f>AA11-AE11</f>
        <v>6720.48</v>
      </c>
      <c r="AD11" s="100">
        <f t="shared" si="4"/>
        <v>100</v>
      </c>
      <c r="AE11" s="100">
        <v>0</v>
      </c>
      <c r="AF11" s="100">
        <f t="shared" si="5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6"/>
        <v>100</v>
      </c>
      <c r="R12" s="100">
        <f t="shared" si="7"/>
        <v>10060.76</v>
      </c>
      <c r="S12" s="100">
        <f t="shared" si="8"/>
        <v>100</v>
      </c>
      <c r="T12" s="100">
        <v>0</v>
      </c>
      <c r="U12" s="100">
        <f t="shared" si="9"/>
        <v>0</v>
      </c>
      <c r="V12" s="99">
        <v>3</v>
      </c>
      <c r="W12" s="99">
        <v>3</v>
      </c>
      <c r="X12" s="99">
        <v>0</v>
      </c>
      <c r="Y12" s="100">
        <f t="shared" si="2"/>
        <v>17.647058823529413</v>
      </c>
      <c r="Z12" s="81">
        <v>4537.1899999999996</v>
      </c>
      <c r="AA12" s="100">
        <v>4537.1899999999996</v>
      </c>
      <c r="AB12" s="100">
        <f t="shared" si="3"/>
        <v>100</v>
      </c>
      <c r="AC12" s="100">
        <f t="shared" ref="AC12:AC75" si="11">AA12-AE12</f>
        <v>4537.1899999999996</v>
      </c>
      <c r="AD12" s="100">
        <v>100</v>
      </c>
      <c r="AE12" s="100">
        <v>0</v>
      </c>
      <c r="AF12" s="100">
        <f t="shared" si="5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6"/>
        <v>100</v>
      </c>
      <c r="R13" s="100">
        <f t="shared" si="7"/>
        <v>2679.6</v>
      </c>
      <c r="S13" s="100">
        <f t="shared" si="8"/>
        <v>100</v>
      </c>
      <c r="T13" s="100">
        <v>0</v>
      </c>
      <c r="U13" s="100">
        <f t="shared" si="9"/>
        <v>0</v>
      </c>
      <c r="V13" s="99">
        <v>0</v>
      </c>
      <c r="W13" s="99">
        <v>0</v>
      </c>
      <c r="X13" s="99">
        <v>0</v>
      </c>
      <c r="Y13" s="100">
        <f t="shared" si="2"/>
        <v>0</v>
      </c>
      <c r="Z13" s="81">
        <v>0</v>
      </c>
      <c r="AA13" s="100">
        <v>0</v>
      </c>
      <c r="AB13" s="100">
        <f t="shared" si="3"/>
        <v>0</v>
      </c>
      <c r="AC13" s="100">
        <f t="shared" si="11"/>
        <v>0</v>
      </c>
      <c r="AD13" s="100">
        <v>0</v>
      </c>
      <c r="AE13" s="100">
        <v>0</v>
      </c>
      <c r="AF13" s="100">
        <f t="shared" si="5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7"/>
        <v>0</v>
      </c>
      <c r="S14" s="100">
        <v>0</v>
      </c>
      <c r="T14" s="100">
        <v>0</v>
      </c>
      <c r="U14" s="100">
        <v>0</v>
      </c>
      <c r="V14" s="99">
        <v>0</v>
      </c>
      <c r="W14" s="99">
        <v>0</v>
      </c>
      <c r="X14" s="99">
        <v>0</v>
      </c>
      <c r="Y14" s="100">
        <f t="shared" si="2"/>
        <v>0</v>
      </c>
      <c r="Z14" s="81">
        <v>0</v>
      </c>
      <c r="AA14" s="100">
        <v>0</v>
      </c>
      <c r="AB14" s="100">
        <f t="shared" si="3"/>
        <v>0</v>
      </c>
      <c r="AC14" s="100">
        <f t="shared" si="11"/>
        <v>0</v>
      </c>
      <c r="AD14" s="100">
        <v>0</v>
      </c>
      <c r="AE14" s="100">
        <v>0</v>
      </c>
      <c r="AF14" s="100">
        <f t="shared" si="5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2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7"/>
        <v>51732.32</v>
      </c>
      <c r="S15" s="100">
        <f>R15/P15*100</f>
        <v>100</v>
      </c>
      <c r="T15" s="100">
        <v>0</v>
      </c>
      <c r="U15" s="100">
        <f>T15/P15*100</f>
        <v>0</v>
      </c>
      <c r="V15" s="99">
        <v>11</v>
      </c>
      <c r="W15" s="99">
        <v>12</v>
      </c>
      <c r="X15" s="99">
        <v>3</v>
      </c>
      <c r="Y15" s="100">
        <f t="shared" si="2"/>
        <v>13.253012048192772</v>
      </c>
      <c r="Z15" s="81">
        <v>12197.45</v>
      </c>
      <c r="AA15" s="100">
        <v>12197.45</v>
      </c>
      <c r="AB15" s="100">
        <f t="shared" si="3"/>
        <v>100</v>
      </c>
      <c r="AC15" s="100">
        <f t="shared" si="11"/>
        <v>12197.45</v>
      </c>
      <c r="AD15" s="100">
        <v>0</v>
      </c>
      <c r="AE15" s="100">
        <v>0</v>
      </c>
      <c r="AF15" s="100">
        <f t="shared" si="5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2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7"/>
        <v>12706.95</v>
      </c>
      <c r="S16" s="100">
        <f>R16/P16*100</f>
        <v>100</v>
      </c>
      <c r="T16" s="100">
        <v>0</v>
      </c>
      <c r="U16" s="100">
        <f>T16/P16*100</f>
        <v>0</v>
      </c>
      <c r="V16" s="99">
        <v>0</v>
      </c>
      <c r="W16" s="99">
        <v>0</v>
      </c>
      <c r="X16" s="99">
        <v>0</v>
      </c>
      <c r="Y16" s="100">
        <f t="shared" si="2"/>
        <v>0</v>
      </c>
      <c r="Z16" s="81">
        <v>0</v>
      </c>
      <c r="AA16" s="100">
        <v>0</v>
      </c>
      <c r="AB16" s="100">
        <f t="shared" si="3"/>
        <v>0</v>
      </c>
      <c r="AC16" s="100">
        <f t="shared" si="11"/>
        <v>0</v>
      </c>
      <c r="AD16" s="100">
        <v>0</v>
      </c>
      <c r="AE16" s="100">
        <v>0</v>
      </c>
      <c r="AF16" s="100">
        <f t="shared" si="5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2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7"/>
        <v>32504.67</v>
      </c>
      <c r="S17" s="100">
        <f>R17/P17*100</f>
        <v>100</v>
      </c>
      <c r="T17" s="100">
        <v>0</v>
      </c>
      <c r="U17" s="100">
        <f>T17/P17*100</f>
        <v>0</v>
      </c>
      <c r="V17" s="99">
        <v>9</v>
      </c>
      <c r="W17" s="99">
        <v>11</v>
      </c>
      <c r="X17" s="99">
        <v>1</v>
      </c>
      <c r="Y17" s="100">
        <f t="shared" si="2"/>
        <v>18.367346938775512</v>
      </c>
      <c r="Z17" s="81">
        <f>3221.86+6908.78</f>
        <v>10130.64</v>
      </c>
      <c r="AA17" s="100">
        <v>10130.64</v>
      </c>
      <c r="AB17" s="100">
        <f t="shared" si="3"/>
        <v>100</v>
      </c>
      <c r="AC17" s="100">
        <f t="shared" si="11"/>
        <v>10130.64</v>
      </c>
      <c r="AD17" s="100">
        <v>100</v>
      </c>
      <c r="AE17" s="100">
        <v>0</v>
      </c>
      <c r="AF17" s="100">
        <f t="shared" si="5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2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7"/>
        <v>15821.75</v>
      </c>
      <c r="S18" s="100">
        <f>R18/P18*100</f>
        <v>100</v>
      </c>
      <c r="T18" s="100">
        <v>0</v>
      </c>
      <c r="U18" s="100">
        <f>T18/P18*100</f>
        <v>0</v>
      </c>
      <c r="V18" s="99">
        <v>4</v>
      </c>
      <c r="W18" s="99">
        <v>4</v>
      </c>
      <c r="X18" s="99">
        <v>0</v>
      </c>
      <c r="Y18" s="100">
        <f t="shared" si="2"/>
        <v>15.384615384615385</v>
      </c>
      <c r="Z18" s="81">
        <v>3496.6</v>
      </c>
      <c r="AA18" s="100">
        <v>3496.6</v>
      </c>
      <c r="AB18" s="100">
        <f t="shared" si="3"/>
        <v>100</v>
      </c>
      <c r="AC18" s="100">
        <f t="shared" si="11"/>
        <v>3496.6</v>
      </c>
      <c r="AD18" s="100">
        <v>0</v>
      </c>
      <c r="AE18" s="100">
        <v>0</v>
      </c>
      <c r="AF18" s="100">
        <f t="shared" si="5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2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7"/>
        <v>46398.919999999991</v>
      </c>
      <c r="S19" s="100">
        <f>R19/P19*100</f>
        <v>100</v>
      </c>
      <c r="T19" s="100">
        <v>0</v>
      </c>
      <c r="U19" s="100">
        <f>T19/P19*100</f>
        <v>0</v>
      </c>
      <c r="V19" s="99">
        <v>12</v>
      </c>
      <c r="W19" s="99">
        <v>14</v>
      </c>
      <c r="X19" s="99">
        <v>3</v>
      </c>
      <c r="Y19" s="100">
        <f>IF(H19=0,0,V19/H19)*100</f>
        <v>20.689655172413794</v>
      </c>
      <c r="Z19" s="81">
        <f>7442.69+10238.2+251.21</f>
        <v>17932.099999999999</v>
      </c>
      <c r="AA19" s="100">
        <v>17680.89</v>
      </c>
      <c r="AB19" s="100">
        <f t="shared" si="3"/>
        <v>98.599104399373189</v>
      </c>
      <c r="AC19" s="100">
        <f t="shared" si="11"/>
        <v>17680.89</v>
      </c>
      <c r="AD19" s="100">
        <v>0</v>
      </c>
      <c r="AE19" s="100">
        <v>0</v>
      </c>
      <c r="AF19" s="100">
        <f t="shared" si="5"/>
        <v>0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2"/>
        <v>0</v>
      </c>
      <c r="O20" s="100">
        <v>0</v>
      </c>
      <c r="P20" s="100">
        <v>0</v>
      </c>
      <c r="Q20" s="100">
        <v>0</v>
      </c>
      <c r="R20" s="100">
        <f t="shared" si="7"/>
        <v>0</v>
      </c>
      <c r="S20" s="100">
        <v>0</v>
      </c>
      <c r="T20" s="100">
        <v>0</v>
      </c>
      <c r="U20" s="100">
        <v>0</v>
      </c>
      <c r="V20" s="99">
        <v>0</v>
      </c>
      <c r="W20" s="99">
        <v>0</v>
      </c>
      <c r="X20" s="99">
        <v>0</v>
      </c>
      <c r="Y20" s="100">
        <f t="shared" si="2"/>
        <v>0</v>
      </c>
      <c r="Z20" s="81">
        <v>0</v>
      </c>
      <c r="AA20" s="100">
        <v>0</v>
      </c>
      <c r="AB20" s="100">
        <f t="shared" si="3"/>
        <v>0</v>
      </c>
      <c r="AC20" s="100">
        <f t="shared" si="11"/>
        <v>0</v>
      </c>
      <c r="AD20" s="100">
        <v>0</v>
      </c>
      <c r="AE20" s="100">
        <v>0</v>
      </c>
      <c r="AF20" s="100">
        <f t="shared" si="5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2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>R21/P21*100</f>
        <v>100</v>
      </c>
      <c r="T21" s="100">
        <v>0</v>
      </c>
      <c r="U21" s="100">
        <f>T21/P21*100</f>
        <v>0</v>
      </c>
      <c r="V21" s="99">
        <v>0</v>
      </c>
      <c r="W21" s="99">
        <v>0</v>
      </c>
      <c r="X21" s="99">
        <v>0</v>
      </c>
      <c r="Y21" s="100">
        <f t="shared" si="2"/>
        <v>0</v>
      </c>
      <c r="Z21" s="81">
        <v>0</v>
      </c>
      <c r="AA21" s="100">
        <v>0</v>
      </c>
      <c r="AB21" s="100">
        <f t="shared" si="3"/>
        <v>0</v>
      </c>
      <c r="AC21" s="100">
        <f t="shared" si="11"/>
        <v>0</v>
      </c>
      <c r="AD21" s="100">
        <v>0</v>
      </c>
      <c r="AE21" s="100">
        <v>0</v>
      </c>
      <c r="AF21" s="100">
        <f t="shared" si="5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2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3">P22</f>
        <v>19091.53</v>
      </c>
      <c r="S22" s="100">
        <f>R22/P22*100</f>
        <v>100</v>
      </c>
      <c r="T22" s="100">
        <v>0</v>
      </c>
      <c r="U22" s="100">
        <f>T22/P22*100</f>
        <v>0</v>
      </c>
      <c r="V22" s="99">
        <v>1</v>
      </c>
      <c r="W22" s="99">
        <v>2</v>
      </c>
      <c r="X22" s="99">
        <v>0</v>
      </c>
      <c r="Y22" s="100">
        <f t="shared" si="2"/>
        <v>2.4390243902439024</v>
      </c>
      <c r="Z22" s="81">
        <v>5580.14</v>
      </c>
      <c r="AA22" s="100">
        <v>5580.14</v>
      </c>
      <c r="AB22" s="100">
        <f t="shared" si="3"/>
        <v>100</v>
      </c>
      <c r="AC22" s="100">
        <f t="shared" si="11"/>
        <v>0</v>
      </c>
      <c r="AD22" s="100">
        <v>0</v>
      </c>
      <c r="AE22" s="100">
        <v>5580.14</v>
      </c>
      <c r="AF22" s="100">
        <f t="shared" si="5"/>
        <v>100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2"/>
        <v>0</v>
      </c>
      <c r="O23" s="100">
        <v>0</v>
      </c>
      <c r="P23" s="100">
        <v>0</v>
      </c>
      <c r="Q23" s="100">
        <v>0</v>
      </c>
      <c r="R23" s="100">
        <f t="shared" si="13"/>
        <v>0</v>
      </c>
      <c r="S23" s="100">
        <v>0</v>
      </c>
      <c r="T23" s="100">
        <v>0</v>
      </c>
      <c r="U23" s="100">
        <v>0</v>
      </c>
      <c r="V23" s="99">
        <v>0</v>
      </c>
      <c r="W23" s="99">
        <v>0</v>
      </c>
      <c r="X23" s="99">
        <v>0</v>
      </c>
      <c r="Y23" s="100">
        <f t="shared" si="2"/>
        <v>0</v>
      </c>
      <c r="Z23" s="81">
        <v>0</v>
      </c>
      <c r="AA23" s="100">
        <v>0</v>
      </c>
      <c r="AB23" s="100">
        <f t="shared" si="3"/>
        <v>0</v>
      </c>
      <c r="AC23" s="100">
        <f t="shared" si="11"/>
        <v>0</v>
      </c>
      <c r="AD23" s="100">
        <v>0</v>
      </c>
      <c r="AE23" s="100">
        <v>0</v>
      </c>
      <c r="AF23" s="100">
        <f t="shared" si="5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2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3"/>
        <v>31605.72</v>
      </c>
      <c r="S24" s="100">
        <f>R24/P24*100</f>
        <v>100</v>
      </c>
      <c r="T24" s="100">
        <v>0</v>
      </c>
      <c r="U24" s="100">
        <f>T24/P24*100</f>
        <v>0</v>
      </c>
      <c r="V24" s="99">
        <v>31</v>
      </c>
      <c r="W24" s="99">
        <v>40</v>
      </c>
      <c r="X24" s="99">
        <v>21</v>
      </c>
      <c r="Y24" s="100">
        <f t="shared" si="2"/>
        <v>43.661971830985912</v>
      </c>
      <c r="Z24" s="81">
        <f>3521.99+24188.44</f>
        <v>27710.43</v>
      </c>
      <c r="AA24" s="100">
        <v>27710.43</v>
      </c>
      <c r="AB24" s="100">
        <f t="shared" si="3"/>
        <v>100</v>
      </c>
      <c r="AC24" s="100">
        <f t="shared" si="11"/>
        <v>27710.43</v>
      </c>
      <c r="AD24" s="100">
        <v>100</v>
      </c>
      <c r="AE24" s="100">
        <v>0</v>
      </c>
      <c r="AF24" s="100">
        <f t="shared" si="5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2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3"/>
        <v>43809.06</v>
      </c>
      <c r="S25" s="100">
        <f>R25/P25*100</f>
        <v>100</v>
      </c>
      <c r="T25" s="100">
        <v>0</v>
      </c>
      <c r="U25" s="100">
        <f>T25/P25*100</f>
        <v>0</v>
      </c>
      <c r="V25" s="99">
        <v>24</v>
      </c>
      <c r="W25" s="99">
        <v>25</v>
      </c>
      <c r="X25" s="99">
        <v>5</v>
      </c>
      <c r="Y25" s="100">
        <f t="shared" si="2"/>
        <v>11.650485436893204</v>
      </c>
      <c r="Z25" s="81">
        <f>12298.14+7850.3</f>
        <v>20148.439999999999</v>
      </c>
      <c r="AA25" s="100">
        <v>20148.439999999999</v>
      </c>
      <c r="AB25" s="100">
        <f t="shared" si="3"/>
        <v>100</v>
      </c>
      <c r="AC25" s="100">
        <f t="shared" si="11"/>
        <v>20148.439999999999</v>
      </c>
      <c r="AD25" s="100">
        <v>100</v>
      </c>
      <c r="AE25" s="100">
        <v>0</v>
      </c>
      <c r="AF25" s="100">
        <f t="shared" si="5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2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3"/>
        <v>13200.15</v>
      </c>
      <c r="S26" s="100">
        <f>R26/P26*100</f>
        <v>100</v>
      </c>
      <c r="T26" s="100">
        <v>0</v>
      </c>
      <c r="U26" s="100">
        <f>T26/P26*100</f>
        <v>0</v>
      </c>
      <c r="V26" s="99">
        <v>4</v>
      </c>
      <c r="W26" s="99">
        <v>4</v>
      </c>
      <c r="X26" s="99">
        <v>0</v>
      </c>
      <c r="Y26" s="100">
        <f t="shared" si="2"/>
        <v>16.666666666666664</v>
      </c>
      <c r="Z26" s="81">
        <v>3650.74</v>
      </c>
      <c r="AA26" s="100">
        <v>3650.74</v>
      </c>
      <c r="AB26" s="100">
        <f t="shared" si="3"/>
        <v>100</v>
      </c>
      <c r="AC26" s="100">
        <f t="shared" si="11"/>
        <v>3650.74</v>
      </c>
      <c r="AD26" s="100">
        <v>0</v>
      </c>
      <c r="AE26" s="100">
        <v>0</v>
      </c>
      <c r="AF26" s="100">
        <f t="shared" si="5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2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3"/>
        <v>12723.78</v>
      </c>
      <c r="S27" s="100">
        <f>R27/P27*100</f>
        <v>100</v>
      </c>
      <c r="T27" s="100">
        <v>0</v>
      </c>
      <c r="U27" s="100">
        <f>T27/P27*100</f>
        <v>0</v>
      </c>
      <c r="V27" s="99">
        <v>4</v>
      </c>
      <c r="W27" s="99">
        <v>6</v>
      </c>
      <c r="X27" s="99">
        <v>1</v>
      </c>
      <c r="Y27" s="100">
        <f t="shared" si="2"/>
        <v>25</v>
      </c>
      <c r="Z27" s="81">
        <v>3466.92</v>
      </c>
      <c r="AA27" s="100">
        <v>3466.92</v>
      </c>
      <c r="AB27" s="100">
        <f t="shared" si="3"/>
        <v>100</v>
      </c>
      <c r="AC27" s="100">
        <f t="shared" si="11"/>
        <v>3466.92</v>
      </c>
      <c r="AD27" s="100">
        <v>0</v>
      </c>
      <c r="AE27" s="100">
        <v>0</v>
      </c>
      <c r="AF27" s="100">
        <f t="shared" si="5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2"/>
        <v>0</v>
      </c>
      <c r="O28" s="100">
        <v>0</v>
      </c>
      <c r="P28" s="100">
        <v>0</v>
      </c>
      <c r="Q28" s="100">
        <v>0</v>
      </c>
      <c r="R28" s="100">
        <f t="shared" si="13"/>
        <v>0</v>
      </c>
      <c r="S28" s="100">
        <v>0</v>
      </c>
      <c r="T28" s="100">
        <v>0</v>
      </c>
      <c r="U28" s="100">
        <v>0</v>
      </c>
      <c r="V28" s="99">
        <v>5</v>
      </c>
      <c r="W28" s="99">
        <v>6</v>
      </c>
      <c r="X28" s="99">
        <v>4</v>
      </c>
      <c r="Y28" s="100">
        <f t="shared" si="2"/>
        <v>55.555555555555557</v>
      </c>
      <c r="Z28" s="81">
        <v>3007.13</v>
      </c>
      <c r="AA28" s="100">
        <v>3007.13</v>
      </c>
      <c r="AB28" s="100">
        <f t="shared" si="3"/>
        <v>100</v>
      </c>
      <c r="AC28" s="100">
        <f t="shared" si="11"/>
        <v>0</v>
      </c>
      <c r="AD28" s="100">
        <v>0</v>
      </c>
      <c r="AE28" s="100">
        <v>3007.13</v>
      </c>
      <c r="AF28" s="100">
        <f t="shared" si="5"/>
        <v>100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2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3"/>
        <v>5460.41</v>
      </c>
      <c r="S29" s="100">
        <f>R29/P29*100</f>
        <v>100</v>
      </c>
      <c r="T29" s="100">
        <v>0</v>
      </c>
      <c r="U29" s="100">
        <f>T29/P29*100</f>
        <v>0</v>
      </c>
      <c r="V29" s="99">
        <v>3</v>
      </c>
      <c r="W29" s="99">
        <v>4</v>
      </c>
      <c r="X29" s="99">
        <v>0</v>
      </c>
      <c r="Y29" s="100">
        <f t="shared" si="2"/>
        <v>37.5</v>
      </c>
      <c r="Z29" s="81">
        <v>1811.81</v>
      </c>
      <c r="AA29" s="100">
        <v>1811.81</v>
      </c>
      <c r="AB29" s="100">
        <f t="shared" si="3"/>
        <v>100</v>
      </c>
      <c r="AC29" s="100">
        <f t="shared" si="11"/>
        <v>1811.81</v>
      </c>
      <c r="AD29" s="100">
        <v>0</v>
      </c>
      <c r="AE29" s="100">
        <v>0</v>
      </c>
      <c r="AF29" s="100">
        <f t="shared" si="5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3"/>
        <v>0</v>
      </c>
      <c r="S30" s="100">
        <v>0</v>
      </c>
      <c r="T30" s="100">
        <v>0</v>
      </c>
      <c r="U30" s="100">
        <v>0</v>
      </c>
      <c r="V30" s="99">
        <v>0</v>
      </c>
      <c r="W30" s="99">
        <v>0</v>
      </c>
      <c r="X30" s="99">
        <v>0</v>
      </c>
      <c r="Y30" s="100">
        <f t="shared" si="2"/>
        <v>0</v>
      </c>
      <c r="Z30" s="81">
        <v>0</v>
      </c>
      <c r="AA30" s="100">
        <v>0</v>
      </c>
      <c r="AB30" s="100">
        <f t="shared" si="3"/>
        <v>0</v>
      </c>
      <c r="AC30" s="100">
        <f t="shared" si="11"/>
        <v>0</v>
      </c>
      <c r="AD30" s="100">
        <v>0</v>
      </c>
      <c r="AE30" s="100">
        <v>0</v>
      </c>
      <c r="AF30" s="100">
        <f t="shared" si="5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4">K31/H31*100</f>
        <v>88.043478260869563</v>
      </c>
      <c r="O31" s="100">
        <v>84151.14</v>
      </c>
      <c r="P31" s="100">
        <v>84151.14</v>
      </c>
      <c r="Q31" s="100">
        <f t="shared" ref="Q31:Q38" si="15">P31/O31*100</f>
        <v>100</v>
      </c>
      <c r="R31" s="100">
        <f t="shared" si="13"/>
        <v>84151.14</v>
      </c>
      <c r="S31" s="100">
        <f t="shared" ref="S31:S38" si="16">R31/P31*100</f>
        <v>100</v>
      </c>
      <c r="T31" s="100">
        <v>0</v>
      </c>
      <c r="U31" s="100">
        <f t="shared" ref="U31:U38" si="17">T31/P31*100</f>
        <v>0</v>
      </c>
      <c r="V31" s="99">
        <v>15</v>
      </c>
      <c r="W31" s="99">
        <v>18</v>
      </c>
      <c r="X31" s="99">
        <v>3</v>
      </c>
      <c r="Y31" s="100">
        <f t="shared" si="2"/>
        <v>16.304347826086957</v>
      </c>
      <c r="Z31" s="81">
        <f>303.74+19229.7</f>
        <v>19533.440000000002</v>
      </c>
      <c r="AA31" s="100">
        <v>19533.440000000002</v>
      </c>
      <c r="AB31" s="100">
        <f t="shared" si="3"/>
        <v>100</v>
      </c>
      <c r="AC31" s="100">
        <f t="shared" si="11"/>
        <v>19229.7</v>
      </c>
      <c r="AD31" s="100">
        <v>0</v>
      </c>
      <c r="AE31" s="100">
        <v>303.74</v>
      </c>
      <c r="AF31" s="100">
        <f t="shared" si="5"/>
        <v>1.5549744438255626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4"/>
        <v>45</v>
      </c>
      <c r="O32" s="100">
        <v>3061.7499999999995</v>
      </c>
      <c r="P32" s="100">
        <v>3061.7499999999995</v>
      </c>
      <c r="Q32" s="100">
        <f t="shared" si="15"/>
        <v>100</v>
      </c>
      <c r="R32" s="100">
        <f t="shared" si="13"/>
        <v>3061.7499999999995</v>
      </c>
      <c r="S32" s="100">
        <f t="shared" si="16"/>
        <v>100</v>
      </c>
      <c r="T32" s="100">
        <v>0</v>
      </c>
      <c r="U32" s="100">
        <f t="shared" si="17"/>
        <v>0</v>
      </c>
      <c r="V32" s="99">
        <v>0</v>
      </c>
      <c r="W32" s="99">
        <v>0</v>
      </c>
      <c r="X32" s="99">
        <v>0</v>
      </c>
      <c r="Y32" s="100">
        <f t="shared" si="2"/>
        <v>0</v>
      </c>
      <c r="Z32" s="81">
        <v>0</v>
      </c>
      <c r="AA32" s="100">
        <v>0</v>
      </c>
      <c r="AB32" s="100">
        <f t="shared" si="3"/>
        <v>0</v>
      </c>
      <c r="AC32" s="100">
        <f t="shared" si="11"/>
        <v>0</v>
      </c>
      <c r="AD32" s="100">
        <v>0</v>
      </c>
      <c r="AE32" s="100">
        <v>0</v>
      </c>
      <c r="AF32" s="100">
        <f t="shared" si="5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4"/>
        <v>50</v>
      </c>
      <c r="O33" s="100">
        <v>215.69</v>
      </c>
      <c r="P33" s="100">
        <v>215.69</v>
      </c>
      <c r="Q33" s="100">
        <f t="shared" si="15"/>
        <v>100</v>
      </c>
      <c r="R33" s="100">
        <f t="shared" si="13"/>
        <v>215.69</v>
      </c>
      <c r="S33" s="100">
        <f t="shared" si="16"/>
        <v>100</v>
      </c>
      <c r="T33" s="100">
        <v>0</v>
      </c>
      <c r="U33" s="100">
        <f t="shared" si="17"/>
        <v>0</v>
      </c>
      <c r="V33" s="99">
        <v>1</v>
      </c>
      <c r="W33" s="99">
        <v>1</v>
      </c>
      <c r="X33" s="99">
        <v>0</v>
      </c>
      <c r="Y33" s="100">
        <f t="shared" si="2"/>
        <v>25</v>
      </c>
      <c r="Z33" s="81">
        <v>342.75</v>
      </c>
      <c r="AA33" s="100">
        <v>0</v>
      </c>
      <c r="AB33" s="100">
        <f t="shared" si="3"/>
        <v>0</v>
      </c>
      <c r="AC33" s="100">
        <f t="shared" si="11"/>
        <v>0</v>
      </c>
      <c r="AD33" s="100">
        <v>0</v>
      </c>
      <c r="AE33" s="100">
        <v>0</v>
      </c>
      <c r="AF33" s="100">
        <f t="shared" si="5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4"/>
        <v>80.769230769230774</v>
      </c>
      <c r="O34" s="100">
        <v>17458.7</v>
      </c>
      <c r="P34" s="100">
        <v>17458.7</v>
      </c>
      <c r="Q34" s="100">
        <f t="shared" si="15"/>
        <v>100</v>
      </c>
      <c r="R34" s="100">
        <f t="shared" si="13"/>
        <v>17458.7</v>
      </c>
      <c r="S34" s="100">
        <f t="shared" si="16"/>
        <v>100</v>
      </c>
      <c r="T34" s="100">
        <v>0</v>
      </c>
      <c r="U34" s="100">
        <f t="shared" si="17"/>
        <v>0</v>
      </c>
      <c r="V34" s="99">
        <v>0</v>
      </c>
      <c r="W34" s="99">
        <v>0</v>
      </c>
      <c r="X34" s="99">
        <v>0</v>
      </c>
      <c r="Y34" s="100">
        <f t="shared" si="2"/>
        <v>0</v>
      </c>
      <c r="Z34" s="81">
        <v>0</v>
      </c>
      <c r="AA34" s="100">
        <v>0</v>
      </c>
      <c r="AB34" s="100">
        <f t="shared" si="3"/>
        <v>0</v>
      </c>
      <c r="AC34" s="100">
        <f t="shared" si="11"/>
        <v>0</v>
      </c>
      <c r="AD34" s="100">
        <v>0</v>
      </c>
      <c r="AE34" s="100">
        <v>0</v>
      </c>
      <c r="AF34" s="100">
        <f t="shared" si="5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4"/>
        <v>75.862068965517238</v>
      </c>
      <c r="O35" s="100">
        <v>31182.29</v>
      </c>
      <c r="P35" s="100">
        <v>31182.29</v>
      </c>
      <c r="Q35" s="100">
        <f t="shared" si="15"/>
        <v>100</v>
      </c>
      <c r="R35" s="100">
        <f t="shared" si="13"/>
        <v>31182.29</v>
      </c>
      <c r="S35" s="100">
        <f t="shared" si="16"/>
        <v>100</v>
      </c>
      <c r="T35" s="100">
        <v>0</v>
      </c>
      <c r="U35" s="100">
        <f t="shared" si="17"/>
        <v>0</v>
      </c>
      <c r="V35" s="99">
        <v>14</v>
      </c>
      <c r="W35" s="99">
        <v>14</v>
      </c>
      <c r="X35" s="99">
        <v>2</v>
      </c>
      <c r="Y35" s="100">
        <f t="shared" si="2"/>
        <v>24.137931034482758</v>
      </c>
      <c r="Z35" s="81">
        <f>1830.29+8011.47</f>
        <v>9841.76</v>
      </c>
      <c r="AA35" s="100">
        <v>9841.76</v>
      </c>
      <c r="AB35" s="100">
        <f t="shared" si="3"/>
        <v>100</v>
      </c>
      <c r="AC35" s="100">
        <f t="shared" si="11"/>
        <v>8011.47</v>
      </c>
      <c r="AD35" s="100">
        <v>0</v>
      </c>
      <c r="AE35" s="100">
        <v>1830.29</v>
      </c>
      <c r="AF35" s="100">
        <f t="shared" si="5"/>
        <v>18.597181804880428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4"/>
        <v>63.636363636363633</v>
      </c>
      <c r="O36" s="100">
        <v>837.48</v>
      </c>
      <c r="P36" s="100">
        <v>837.48</v>
      </c>
      <c r="Q36" s="100">
        <f t="shared" si="15"/>
        <v>100</v>
      </c>
      <c r="R36" s="100">
        <f t="shared" si="13"/>
        <v>837.48</v>
      </c>
      <c r="S36" s="100">
        <f t="shared" si="16"/>
        <v>100</v>
      </c>
      <c r="T36" s="100">
        <v>0</v>
      </c>
      <c r="U36" s="100">
        <f t="shared" si="17"/>
        <v>0</v>
      </c>
      <c r="V36" s="99">
        <v>0</v>
      </c>
      <c r="W36" s="99">
        <v>0</v>
      </c>
      <c r="X36" s="99">
        <v>0</v>
      </c>
      <c r="Y36" s="100">
        <f t="shared" si="2"/>
        <v>0</v>
      </c>
      <c r="Z36" s="81">
        <v>0</v>
      </c>
      <c r="AA36" s="100">
        <v>0</v>
      </c>
      <c r="AB36" s="100">
        <f t="shared" si="3"/>
        <v>0</v>
      </c>
      <c r="AC36" s="100">
        <f t="shared" si="11"/>
        <v>0</v>
      </c>
      <c r="AD36" s="100">
        <v>0</v>
      </c>
      <c r="AE36" s="100">
        <v>0</v>
      </c>
      <c r="AF36" s="100">
        <f t="shared" si="5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4"/>
        <v>93.333333333333329</v>
      </c>
      <c r="O37" s="100">
        <v>8820.61</v>
      </c>
      <c r="P37" s="100">
        <v>8820.61</v>
      </c>
      <c r="Q37" s="100">
        <f t="shared" si="15"/>
        <v>100</v>
      </c>
      <c r="R37" s="100">
        <f t="shared" si="13"/>
        <v>8820.61</v>
      </c>
      <c r="S37" s="100">
        <f t="shared" si="16"/>
        <v>100</v>
      </c>
      <c r="T37" s="100">
        <v>0</v>
      </c>
      <c r="U37" s="100">
        <f t="shared" si="17"/>
        <v>0</v>
      </c>
      <c r="V37" s="99">
        <v>0</v>
      </c>
      <c r="W37" s="99">
        <v>0</v>
      </c>
      <c r="X37" s="99">
        <v>0</v>
      </c>
      <c r="Y37" s="100">
        <f t="shared" si="2"/>
        <v>0</v>
      </c>
      <c r="Z37" s="81">
        <v>0</v>
      </c>
      <c r="AA37" s="100">
        <v>0</v>
      </c>
      <c r="AB37" s="100">
        <f t="shared" si="3"/>
        <v>0</v>
      </c>
      <c r="AC37" s="100">
        <f t="shared" si="11"/>
        <v>0</v>
      </c>
      <c r="AD37" s="100">
        <v>0</v>
      </c>
      <c r="AE37" s="100">
        <v>0</v>
      </c>
      <c r="AF37" s="100">
        <f t="shared" si="5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4"/>
        <v>44.827586206896555</v>
      </c>
      <c r="O38" s="100">
        <v>17539.870000000003</v>
      </c>
      <c r="P38" s="100">
        <v>17539.870000000003</v>
      </c>
      <c r="Q38" s="100">
        <f t="shared" si="15"/>
        <v>100</v>
      </c>
      <c r="R38" s="100">
        <f t="shared" si="13"/>
        <v>17539.870000000003</v>
      </c>
      <c r="S38" s="100">
        <f t="shared" si="16"/>
        <v>100</v>
      </c>
      <c r="T38" s="100">
        <v>0</v>
      </c>
      <c r="U38" s="100">
        <f t="shared" si="17"/>
        <v>0</v>
      </c>
      <c r="V38" s="99">
        <v>0</v>
      </c>
      <c r="W38" s="99">
        <v>0</v>
      </c>
      <c r="X38" s="99">
        <v>0</v>
      </c>
      <c r="Y38" s="100">
        <f t="shared" si="2"/>
        <v>0</v>
      </c>
      <c r="Z38" s="81">
        <v>0</v>
      </c>
      <c r="AA38" s="100">
        <v>0</v>
      </c>
      <c r="AB38" s="100">
        <f t="shared" si="3"/>
        <v>0</v>
      </c>
      <c r="AC38" s="100">
        <f t="shared" si="11"/>
        <v>0</v>
      </c>
      <c r="AD38" s="100">
        <v>0</v>
      </c>
      <c r="AE38" s="100">
        <v>0</v>
      </c>
      <c r="AF38" s="100">
        <f t="shared" si="5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4"/>
        <v>0</v>
      </c>
      <c r="O39" s="100">
        <v>0</v>
      </c>
      <c r="P39" s="100">
        <v>0</v>
      </c>
      <c r="Q39" s="100">
        <v>0</v>
      </c>
      <c r="R39" s="100">
        <f t="shared" si="13"/>
        <v>0</v>
      </c>
      <c r="S39" s="100">
        <v>0</v>
      </c>
      <c r="T39" s="100">
        <v>0</v>
      </c>
      <c r="U39" s="100">
        <v>0</v>
      </c>
      <c r="V39" s="99">
        <v>0</v>
      </c>
      <c r="W39" s="99">
        <v>0</v>
      </c>
      <c r="X39" s="99">
        <v>0</v>
      </c>
      <c r="Y39" s="100">
        <f t="shared" si="2"/>
        <v>0</v>
      </c>
      <c r="Z39" s="81">
        <v>0</v>
      </c>
      <c r="AA39" s="100">
        <v>0</v>
      </c>
      <c r="AB39" s="100">
        <f t="shared" si="3"/>
        <v>0</v>
      </c>
      <c r="AC39" s="100">
        <f t="shared" si="11"/>
        <v>0</v>
      </c>
      <c r="AD39" s="100">
        <v>0</v>
      </c>
      <c r="AE39" s="100">
        <v>0</v>
      </c>
      <c r="AF39" s="100">
        <f t="shared" si="5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4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3"/>
        <v>81.2</v>
      </c>
      <c r="S40" s="100">
        <f>R40/P40*100</f>
        <v>100</v>
      </c>
      <c r="T40" s="100">
        <v>0</v>
      </c>
      <c r="U40" s="100">
        <f>T40/P40*100</f>
        <v>0</v>
      </c>
      <c r="V40" s="99">
        <v>0</v>
      </c>
      <c r="W40" s="99">
        <v>0</v>
      </c>
      <c r="X40" s="99">
        <v>0</v>
      </c>
      <c r="Y40" s="100">
        <f t="shared" si="2"/>
        <v>0</v>
      </c>
      <c r="Z40" s="81">
        <v>0</v>
      </c>
      <c r="AA40" s="100">
        <v>0</v>
      </c>
      <c r="AB40" s="100">
        <f t="shared" si="3"/>
        <v>0</v>
      </c>
      <c r="AC40" s="100">
        <f t="shared" si="11"/>
        <v>0</v>
      </c>
      <c r="AD40" s="100">
        <v>0</v>
      </c>
      <c r="AE40" s="100">
        <v>0</v>
      </c>
      <c r="AF40" s="100">
        <f t="shared" si="5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4"/>
        <v>0</v>
      </c>
      <c r="O41" s="100">
        <v>0</v>
      </c>
      <c r="P41" s="100">
        <v>0</v>
      </c>
      <c r="Q41" s="100">
        <v>0</v>
      </c>
      <c r="R41" s="100">
        <f t="shared" si="13"/>
        <v>0</v>
      </c>
      <c r="S41" s="100">
        <v>0</v>
      </c>
      <c r="T41" s="100">
        <v>0</v>
      </c>
      <c r="U41" s="100">
        <v>0</v>
      </c>
      <c r="V41" s="99">
        <v>1</v>
      </c>
      <c r="W41" s="99">
        <v>1</v>
      </c>
      <c r="X41" s="99">
        <v>1</v>
      </c>
      <c r="Y41" s="100">
        <f t="shared" si="2"/>
        <v>50</v>
      </c>
      <c r="Z41" s="81">
        <v>570.94000000000005</v>
      </c>
      <c r="AA41" s="100">
        <v>570.94000000000005</v>
      </c>
      <c r="AB41" s="100">
        <f t="shared" si="3"/>
        <v>100</v>
      </c>
      <c r="AC41" s="100">
        <f t="shared" si="11"/>
        <v>570.94000000000005</v>
      </c>
      <c r="AD41" s="100">
        <v>0</v>
      </c>
      <c r="AE41" s="100">
        <v>0</v>
      </c>
      <c r="AF41" s="100">
        <f t="shared" si="5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4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3"/>
        <v>51486.1</v>
      </c>
      <c r="S42" s="100">
        <f>R42/P42*100</f>
        <v>100</v>
      </c>
      <c r="T42" s="100">
        <v>0</v>
      </c>
      <c r="U42" s="100">
        <f>T42/P42*100</f>
        <v>0</v>
      </c>
      <c r="V42" s="99">
        <v>26</v>
      </c>
      <c r="W42" s="99">
        <v>25</v>
      </c>
      <c r="X42" s="99">
        <v>8</v>
      </c>
      <c r="Y42" s="100">
        <f t="shared" si="2"/>
        <v>49.056603773584904</v>
      </c>
      <c r="Z42" s="81">
        <f>11232.45+18771.16</f>
        <v>30003.61</v>
      </c>
      <c r="AA42" s="100">
        <v>30003.61</v>
      </c>
      <c r="AB42" s="100">
        <f t="shared" si="3"/>
        <v>100</v>
      </c>
      <c r="AC42" s="100">
        <f t="shared" si="11"/>
        <v>30003.61</v>
      </c>
      <c r="AD42" s="100">
        <v>100</v>
      </c>
      <c r="AE42" s="100">
        <v>0</v>
      </c>
      <c r="AF42" s="100">
        <f t="shared" si="5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4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3"/>
        <v>16141.45</v>
      </c>
      <c r="S43" s="100">
        <f>R43/P43*100</f>
        <v>100</v>
      </c>
      <c r="T43" s="100">
        <v>0</v>
      </c>
      <c r="U43" s="100">
        <f>T43/P43*100</f>
        <v>0</v>
      </c>
      <c r="V43" s="99">
        <v>6</v>
      </c>
      <c r="W43" s="99">
        <v>6</v>
      </c>
      <c r="X43" s="99">
        <v>3</v>
      </c>
      <c r="Y43" s="100">
        <f t="shared" si="2"/>
        <v>21.428571428571427</v>
      </c>
      <c r="Z43" s="81">
        <f>1944.87+1587.67</f>
        <v>3532.54</v>
      </c>
      <c r="AA43" s="100">
        <v>3532.54</v>
      </c>
      <c r="AB43" s="100">
        <f t="shared" si="3"/>
        <v>100</v>
      </c>
      <c r="AC43" s="100">
        <f t="shared" si="11"/>
        <v>1587.67</v>
      </c>
      <c r="AD43" s="100">
        <v>0</v>
      </c>
      <c r="AE43" s="100">
        <v>1944.87</v>
      </c>
      <c r="AF43" s="100">
        <f t="shared" si="5"/>
        <v>55.055852163032824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4"/>
        <v>0</v>
      </c>
      <c r="O44" s="100">
        <v>0</v>
      </c>
      <c r="P44" s="100">
        <v>0</v>
      </c>
      <c r="Q44" s="100">
        <v>0</v>
      </c>
      <c r="R44" s="100">
        <f t="shared" si="13"/>
        <v>0</v>
      </c>
      <c r="S44" s="100">
        <v>0</v>
      </c>
      <c r="T44" s="100">
        <v>0</v>
      </c>
      <c r="U44" s="100">
        <v>0</v>
      </c>
      <c r="V44" s="99">
        <v>0</v>
      </c>
      <c r="W44" s="99">
        <v>0</v>
      </c>
      <c r="X44" s="99">
        <v>0</v>
      </c>
      <c r="Y44" s="100">
        <f t="shared" si="2"/>
        <v>0</v>
      </c>
      <c r="Z44" s="81">
        <v>0</v>
      </c>
      <c r="AA44" s="100">
        <v>0</v>
      </c>
      <c r="AB44" s="100">
        <f t="shared" si="3"/>
        <v>0</v>
      </c>
      <c r="AC44" s="100">
        <f t="shared" si="11"/>
        <v>0</v>
      </c>
      <c r="AD44" s="100">
        <v>0</v>
      </c>
      <c r="AE44" s="100">
        <v>0</v>
      </c>
      <c r="AF44" s="100">
        <f t="shared" si="5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4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3"/>
        <v>18630.71</v>
      </c>
      <c r="S45" s="100">
        <f>R45/P45*100</f>
        <v>100</v>
      </c>
      <c r="T45" s="100">
        <v>0</v>
      </c>
      <c r="U45" s="100">
        <f>T45/P45*100</f>
        <v>0</v>
      </c>
      <c r="V45" s="99">
        <v>9</v>
      </c>
      <c r="W45" s="99">
        <v>9</v>
      </c>
      <c r="X45" s="99">
        <v>9</v>
      </c>
      <c r="Y45" s="100">
        <f t="shared" si="2"/>
        <v>42.857142857142854</v>
      </c>
      <c r="Z45" s="81">
        <f>3029.71+9510.45</f>
        <v>12540.16</v>
      </c>
      <c r="AA45" s="100">
        <v>12540.16</v>
      </c>
      <c r="AB45" s="100">
        <f t="shared" si="3"/>
        <v>100</v>
      </c>
      <c r="AC45" s="100">
        <f>AA45-AE45</f>
        <v>12540.16</v>
      </c>
      <c r="AD45" s="100">
        <v>100</v>
      </c>
      <c r="AE45" s="100">
        <v>0</v>
      </c>
      <c r="AF45" s="100">
        <f t="shared" si="5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4"/>
        <v>0</v>
      </c>
      <c r="O46" s="100">
        <v>0</v>
      </c>
      <c r="P46" s="100">
        <v>0</v>
      </c>
      <c r="Q46" s="100">
        <v>0</v>
      </c>
      <c r="R46" s="100">
        <f t="shared" si="13"/>
        <v>0</v>
      </c>
      <c r="S46" s="100">
        <v>0</v>
      </c>
      <c r="T46" s="100">
        <v>0</v>
      </c>
      <c r="U46" s="100">
        <v>0</v>
      </c>
      <c r="V46" s="99">
        <v>1</v>
      </c>
      <c r="W46" s="99">
        <v>1</v>
      </c>
      <c r="X46" s="99">
        <v>1</v>
      </c>
      <c r="Y46" s="100">
        <f t="shared" si="2"/>
        <v>100</v>
      </c>
      <c r="Z46" s="81">
        <v>121.8</v>
      </c>
      <c r="AA46" s="100">
        <v>121.8</v>
      </c>
      <c r="AB46" s="100">
        <f t="shared" si="3"/>
        <v>100</v>
      </c>
      <c r="AC46" s="100">
        <f t="shared" si="11"/>
        <v>121.8</v>
      </c>
      <c r="AD46" s="100">
        <v>0</v>
      </c>
      <c r="AE46" s="100">
        <v>0</v>
      </c>
      <c r="AF46" s="100">
        <f t="shared" si="5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4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3"/>
        <v>29395.079999999998</v>
      </c>
      <c r="S47" s="100">
        <f>R47/P47*100</f>
        <v>100</v>
      </c>
      <c r="T47" s="100">
        <v>0</v>
      </c>
      <c r="U47" s="100">
        <f>T47/P47*100</f>
        <v>0</v>
      </c>
      <c r="V47" s="99">
        <v>9</v>
      </c>
      <c r="W47" s="99">
        <v>10</v>
      </c>
      <c r="X47" s="99">
        <v>5</v>
      </c>
      <c r="Y47" s="100">
        <f t="shared" si="2"/>
        <v>24.324324324324326</v>
      </c>
      <c r="Z47" s="81">
        <f>751.34+2766.88+1802.3</f>
        <v>5320.52</v>
      </c>
      <c r="AA47" s="100">
        <v>3518.2200000000003</v>
      </c>
      <c r="AB47" s="100">
        <f t="shared" si="3"/>
        <v>66.12549149331268</v>
      </c>
      <c r="AC47" s="100">
        <f t="shared" si="11"/>
        <v>2766.88</v>
      </c>
      <c r="AD47" s="100">
        <v>0</v>
      </c>
      <c r="AE47" s="100">
        <v>751.34</v>
      </c>
      <c r="AF47" s="100">
        <f t="shared" si="5"/>
        <v>21.355685545531546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4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3"/>
        <v>13283.6</v>
      </c>
      <c r="S48" s="100">
        <f>R48/P48*100</f>
        <v>100</v>
      </c>
      <c r="T48" s="100">
        <v>0</v>
      </c>
      <c r="U48" s="100">
        <f>T48/P48*100</f>
        <v>0</v>
      </c>
      <c r="V48" s="99">
        <v>2</v>
      </c>
      <c r="W48" s="99">
        <v>2</v>
      </c>
      <c r="X48" s="99">
        <v>0</v>
      </c>
      <c r="Y48" s="100">
        <f t="shared" si="2"/>
        <v>3.125</v>
      </c>
      <c r="Z48" s="81">
        <v>615.37</v>
      </c>
      <c r="AA48" s="100">
        <v>0</v>
      </c>
      <c r="AB48" s="100">
        <f t="shared" si="3"/>
        <v>0</v>
      </c>
      <c r="AC48" s="100">
        <f t="shared" si="11"/>
        <v>0</v>
      </c>
      <c r="AD48" s="100">
        <v>0</v>
      </c>
      <c r="AE48" s="100">
        <v>0</v>
      </c>
      <c r="AF48" s="100">
        <f t="shared" si="5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4"/>
        <v>0</v>
      </c>
      <c r="O49" s="100">
        <v>0</v>
      </c>
      <c r="P49" s="100">
        <v>0</v>
      </c>
      <c r="Q49" s="100">
        <v>0</v>
      </c>
      <c r="R49" s="100">
        <f t="shared" si="13"/>
        <v>0</v>
      </c>
      <c r="S49" s="100">
        <v>0</v>
      </c>
      <c r="T49" s="100">
        <v>0</v>
      </c>
      <c r="U49" s="100">
        <v>0</v>
      </c>
      <c r="V49" s="99">
        <v>0</v>
      </c>
      <c r="W49" s="99">
        <v>0</v>
      </c>
      <c r="X49" s="99">
        <v>0</v>
      </c>
      <c r="Y49" s="100">
        <f t="shared" si="2"/>
        <v>0</v>
      </c>
      <c r="Z49" s="81">
        <v>0</v>
      </c>
      <c r="AA49" s="100">
        <v>0</v>
      </c>
      <c r="AB49" s="100">
        <f t="shared" si="3"/>
        <v>0</v>
      </c>
      <c r="AC49" s="100">
        <f t="shared" si="11"/>
        <v>0</v>
      </c>
      <c r="AD49" s="100">
        <v>0</v>
      </c>
      <c r="AE49" s="100">
        <v>0</v>
      </c>
      <c r="AF49" s="100">
        <f t="shared" si="5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4"/>
        <v>93.333333333333329</v>
      </c>
      <c r="O50" s="100">
        <v>28019.85</v>
      </c>
      <c r="P50" s="100">
        <v>28019.85</v>
      </c>
      <c r="Q50" s="100">
        <f t="shared" ref="Q50:Q61" si="18">P50/O50*100</f>
        <v>100</v>
      </c>
      <c r="R50" s="100">
        <f t="shared" si="13"/>
        <v>28019.85</v>
      </c>
      <c r="S50" s="100">
        <f t="shared" ref="S50:S61" si="19">R50/P50*100</f>
        <v>100</v>
      </c>
      <c r="T50" s="100">
        <v>0</v>
      </c>
      <c r="U50" s="100">
        <f t="shared" ref="U50:U61" si="20">T50/P50*100</f>
        <v>0</v>
      </c>
      <c r="V50" s="99">
        <v>4</v>
      </c>
      <c r="W50" s="99">
        <v>4</v>
      </c>
      <c r="X50" s="99">
        <v>0</v>
      </c>
      <c r="Y50" s="100">
        <f t="shared" si="2"/>
        <v>8.8888888888888893</v>
      </c>
      <c r="Z50" s="81">
        <f>964.66+4948.57</f>
        <v>5913.23</v>
      </c>
      <c r="AA50" s="100">
        <v>5913.23</v>
      </c>
      <c r="AB50" s="100">
        <f t="shared" si="3"/>
        <v>100</v>
      </c>
      <c r="AC50" s="100">
        <f t="shared" si="11"/>
        <v>4948.57</v>
      </c>
      <c r="AD50" s="100">
        <v>0</v>
      </c>
      <c r="AE50" s="100">
        <v>964.66</v>
      </c>
      <c r="AF50" s="100">
        <f t="shared" si="5"/>
        <v>16.31358834342652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4"/>
        <v>74.285714285714292</v>
      </c>
      <c r="O51" s="100">
        <v>24374.81</v>
      </c>
      <c r="P51" s="100">
        <v>24374.81</v>
      </c>
      <c r="Q51" s="100">
        <f t="shared" si="18"/>
        <v>100</v>
      </c>
      <c r="R51" s="100">
        <f t="shared" si="13"/>
        <v>24374.81</v>
      </c>
      <c r="S51" s="100">
        <f t="shared" si="19"/>
        <v>100</v>
      </c>
      <c r="T51" s="100">
        <v>0</v>
      </c>
      <c r="U51" s="100">
        <f t="shared" si="20"/>
        <v>0</v>
      </c>
      <c r="V51" s="99">
        <v>8</v>
      </c>
      <c r="W51" s="99">
        <v>10</v>
      </c>
      <c r="X51" s="99">
        <v>3</v>
      </c>
      <c r="Y51" s="100">
        <f t="shared" si="2"/>
        <v>22.857142857142858</v>
      </c>
      <c r="Z51" s="81">
        <f>1813.66+1853.19</f>
        <v>3666.8500000000004</v>
      </c>
      <c r="AA51" s="100">
        <v>3666.8500000000004</v>
      </c>
      <c r="AB51" s="100">
        <f t="shared" si="3"/>
        <v>100</v>
      </c>
      <c r="AC51" s="100">
        <f t="shared" si="11"/>
        <v>3666.8500000000004</v>
      </c>
      <c r="AD51" s="100">
        <v>100</v>
      </c>
      <c r="AE51" s="100">
        <v>0</v>
      </c>
      <c r="AF51" s="100">
        <f t="shared" si="5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4"/>
        <v>80.952380952380949</v>
      </c>
      <c r="O52" s="100">
        <v>15413.759999999998</v>
      </c>
      <c r="P52" s="100">
        <v>15413.759999999998</v>
      </c>
      <c r="Q52" s="100">
        <f t="shared" si="18"/>
        <v>100</v>
      </c>
      <c r="R52" s="100">
        <f t="shared" si="13"/>
        <v>15413.759999999998</v>
      </c>
      <c r="S52" s="100">
        <f t="shared" si="19"/>
        <v>100</v>
      </c>
      <c r="T52" s="100">
        <v>0</v>
      </c>
      <c r="U52" s="100">
        <f t="shared" si="20"/>
        <v>0</v>
      </c>
      <c r="V52" s="99">
        <v>4</v>
      </c>
      <c r="W52" s="99">
        <v>4</v>
      </c>
      <c r="X52" s="99">
        <v>0</v>
      </c>
      <c r="Y52" s="100">
        <f t="shared" si="2"/>
        <v>19.047619047619047</v>
      </c>
      <c r="Z52" s="81">
        <f>6438.63+1649.35</f>
        <v>8087.98</v>
      </c>
      <c r="AA52" s="100">
        <v>8087.98</v>
      </c>
      <c r="AB52" s="100">
        <f t="shared" si="3"/>
        <v>100</v>
      </c>
      <c r="AC52" s="100">
        <f t="shared" si="11"/>
        <v>8087.98</v>
      </c>
      <c r="AD52" s="100">
        <v>100</v>
      </c>
      <c r="AE52" s="100">
        <v>0</v>
      </c>
      <c r="AF52" s="100">
        <f t="shared" si="5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4"/>
        <v>74.468085106382972</v>
      </c>
      <c r="O53" s="100">
        <v>42972.38</v>
      </c>
      <c r="P53" s="100">
        <v>42972.38</v>
      </c>
      <c r="Q53" s="100">
        <f t="shared" si="18"/>
        <v>100</v>
      </c>
      <c r="R53" s="100">
        <f t="shared" si="13"/>
        <v>42972.38</v>
      </c>
      <c r="S53" s="100">
        <f t="shared" si="19"/>
        <v>100</v>
      </c>
      <c r="T53" s="100">
        <v>0</v>
      </c>
      <c r="U53" s="100">
        <f t="shared" si="20"/>
        <v>0</v>
      </c>
      <c r="V53" s="99">
        <v>10</v>
      </c>
      <c r="W53" s="99">
        <v>13</v>
      </c>
      <c r="X53" s="99">
        <v>2</v>
      </c>
      <c r="Y53" s="100">
        <f t="shared" si="2"/>
        <v>21.276595744680851</v>
      </c>
      <c r="Z53" s="81">
        <f>5586.48+20196.76</f>
        <v>25783.239999999998</v>
      </c>
      <c r="AA53" s="100">
        <v>25783.239999999998</v>
      </c>
      <c r="AB53" s="100">
        <f t="shared" si="3"/>
        <v>100</v>
      </c>
      <c r="AC53" s="100">
        <f t="shared" si="11"/>
        <v>25783.239999999998</v>
      </c>
      <c r="AD53" s="100">
        <v>100</v>
      </c>
      <c r="AE53" s="100">
        <v>0</v>
      </c>
      <c r="AF53" s="100">
        <f t="shared" si="5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4"/>
        <v>87.5</v>
      </c>
      <c r="O54" s="100">
        <v>11942.29</v>
      </c>
      <c r="P54" s="100">
        <v>11942.29</v>
      </c>
      <c r="Q54" s="100">
        <f t="shared" si="18"/>
        <v>100</v>
      </c>
      <c r="R54" s="100">
        <f t="shared" si="13"/>
        <v>11942.29</v>
      </c>
      <c r="S54" s="100">
        <f t="shared" si="19"/>
        <v>100</v>
      </c>
      <c r="T54" s="100">
        <v>0</v>
      </c>
      <c r="U54" s="100">
        <f t="shared" si="20"/>
        <v>0</v>
      </c>
      <c r="V54" s="99">
        <v>6</v>
      </c>
      <c r="W54" s="99">
        <v>6</v>
      </c>
      <c r="X54" s="99">
        <v>1</v>
      </c>
      <c r="Y54" s="100">
        <f t="shared" si="2"/>
        <v>37.5</v>
      </c>
      <c r="Z54" s="81">
        <f>3212.69+1942.71</f>
        <v>5155.3999999999996</v>
      </c>
      <c r="AA54" s="100">
        <v>5155.3999999999996</v>
      </c>
      <c r="AB54" s="100">
        <f t="shared" si="3"/>
        <v>100</v>
      </c>
      <c r="AC54" s="100">
        <f t="shared" si="11"/>
        <v>5155.3999999999996</v>
      </c>
      <c r="AD54" s="100">
        <v>0</v>
      </c>
      <c r="AE54" s="100">
        <v>0</v>
      </c>
      <c r="AF54" s="100">
        <f t="shared" si="5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4"/>
        <v>50</v>
      </c>
      <c r="O55" s="100">
        <v>2319.79</v>
      </c>
      <c r="P55" s="100">
        <v>2319.79</v>
      </c>
      <c r="Q55" s="100">
        <f t="shared" si="18"/>
        <v>100</v>
      </c>
      <c r="R55" s="100">
        <f t="shared" si="13"/>
        <v>2319.79</v>
      </c>
      <c r="S55" s="100">
        <f t="shared" si="19"/>
        <v>100</v>
      </c>
      <c r="T55" s="100">
        <v>0</v>
      </c>
      <c r="U55" s="100">
        <f t="shared" si="20"/>
        <v>0</v>
      </c>
      <c r="V55" s="99">
        <v>0</v>
      </c>
      <c r="W55" s="99">
        <v>0</v>
      </c>
      <c r="X55" s="99">
        <v>0</v>
      </c>
      <c r="Y55" s="100">
        <f t="shared" si="2"/>
        <v>0</v>
      </c>
      <c r="Z55" s="81">
        <v>0</v>
      </c>
      <c r="AA55" s="100">
        <v>0</v>
      </c>
      <c r="AB55" s="100">
        <f t="shared" si="3"/>
        <v>0</v>
      </c>
      <c r="AC55" s="100">
        <f t="shared" si="11"/>
        <v>0</v>
      </c>
      <c r="AD55" s="100">
        <v>0</v>
      </c>
      <c r="AE55" s="100">
        <v>0</v>
      </c>
      <c r="AF55" s="100">
        <f t="shared" si="5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4"/>
        <v>69.642857142857139</v>
      </c>
      <c r="O56" s="100">
        <v>33646.5</v>
      </c>
      <c r="P56" s="100">
        <v>33646.5</v>
      </c>
      <c r="Q56" s="100">
        <f t="shared" si="18"/>
        <v>100</v>
      </c>
      <c r="R56" s="100">
        <f t="shared" si="13"/>
        <v>33646.5</v>
      </c>
      <c r="S56" s="100">
        <f t="shared" si="19"/>
        <v>100</v>
      </c>
      <c r="T56" s="100">
        <v>0</v>
      </c>
      <c r="U56" s="100">
        <f t="shared" si="20"/>
        <v>0</v>
      </c>
      <c r="V56" s="99">
        <v>13</v>
      </c>
      <c r="W56" s="99">
        <v>14</v>
      </c>
      <c r="X56" s="99">
        <v>0</v>
      </c>
      <c r="Y56" s="100">
        <f t="shared" si="2"/>
        <v>23.214285714285715</v>
      </c>
      <c r="Z56" s="81">
        <f>850.54+576.11+8427.93</f>
        <v>9854.58</v>
      </c>
      <c r="AA56" s="100">
        <v>1426.65</v>
      </c>
      <c r="AB56" s="100">
        <f t="shared" si="3"/>
        <v>14.477024896038188</v>
      </c>
      <c r="AC56" s="100">
        <f t="shared" si="11"/>
        <v>576.11000000000013</v>
      </c>
      <c r="AD56" s="100">
        <v>0</v>
      </c>
      <c r="AE56" s="100">
        <v>850.54</v>
      </c>
      <c r="AF56" s="100">
        <f t="shared" si="5"/>
        <v>59.617986191427462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4"/>
        <v>94.117647058823522</v>
      </c>
      <c r="O57" s="100">
        <v>5389.26</v>
      </c>
      <c r="P57" s="100">
        <v>5389.26</v>
      </c>
      <c r="Q57" s="100">
        <f t="shared" si="18"/>
        <v>100</v>
      </c>
      <c r="R57" s="100">
        <f t="shared" si="13"/>
        <v>5389.26</v>
      </c>
      <c r="S57" s="100">
        <f t="shared" si="19"/>
        <v>100</v>
      </c>
      <c r="T57" s="100">
        <v>0</v>
      </c>
      <c r="U57" s="100">
        <f t="shared" si="20"/>
        <v>0</v>
      </c>
      <c r="V57" s="99">
        <v>2</v>
      </c>
      <c r="W57" s="99">
        <v>2</v>
      </c>
      <c r="X57" s="99">
        <v>0</v>
      </c>
      <c r="Y57" s="100">
        <f t="shared" si="2"/>
        <v>11.76470588235294</v>
      </c>
      <c r="Z57" s="81">
        <v>1403.51</v>
      </c>
      <c r="AA57" s="100">
        <v>1403.51</v>
      </c>
      <c r="AB57" s="100">
        <f t="shared" si="3"/>
        <v>100</v>
      </c>
      <c r="AC57" s="100">
        <f t="shared" si="11"/>
        <v>1403.51</v>
      </c>
      <c r="AD57" s="100">
        <v>0</v>
      </c>
      <c r="AE57" s="100">
        <v>0</v>
      </c>
      <c r="AF57" s="100">
        <f t="shared" si="5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4"/>
        <v>76.271186440677965</v>
      </c>
      <c r="O58" s="100">
        <v>51157.919999999998</v>
      </c>
      <c r="P58" s="100">
        <v>51157.919999999998</v>
      </c>
      <c r="Q58" s="100">
        <f t="shared" si="18"/>
        <v>100</v>
      </c>
      <c r="R58" s="100">
        <f t="shared" si="13"/>
        <v>51157.919999999998</v>
      </c>
      <c r="S58" s="100">
        <f t="shared" si="19"/>
        <v>100</v>
      </c>
      <c r="T58" s="100">
        <v>0</v>
      </c>
      <c r="U58" s="100">
        <f t="shared" si="20"/>
        <v>0</v>
      </c>
      <c r="V58" s="99">
        <v>7</v>
      </c>
      <c r="W58" s="99">
        <v>7</v>
      </c>
      <c r="X58" s="99">
        <v>3</v>
      </c>
      <c r="Y58" s="100">
        <f t="shared" si="2"/>
        <v>11.864406779661017</v>
      </c>
      <c r="Z58" s="81">
        <f>2969.49+3304.43</f>
        <v>6273.92</v>
      </c>
      <c r="AA58" s="100">
        <v>2969.49</v>
      </c>
      <c r="AB58" s="100">
        <f t="shared" si="3"/>
        <v>47.330695960420279</v>
      </c>
      <c r="AC58" s="100">
        <f t="shared" si="11"/>
        <v>2969.49</v>
      </c>
      <c r="AD58" s="100">
        <v>0</v>
      </c>
      <c r="AE58" s="100">
        <v>0</v>
      </c>
      <c r="AF58" s="100">
        <f t="shared" si="5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4"/>
        <v>51.724137931034484</v>
      </c>
      <c r="O59" s="100">
        <v>2869.51</v>
      </c>
      <c r="P59" s="100">
        <v>2869.51</v>
      </c>
      <c r="Q59" s="100">
        <f t="shared" si="18"/>
        <v>100</v>
      </c>
      <c r="R59" s="100">
        <f t="shared" si="13"/>
        <v>2869.51</v>
      </c>
      <c r="S59" s="100">
        <f t="shared" si="19"/>
        <v>100</v>
      </c>
      <c r="T59" s="100">
        <v>0</v>
      </c>
      <c r="U59" s="100">
        <f t="shared" si="20"/>
        <v>0</v>
      </c>
      <c r="V59" s="99">
        <v>0</v>
      </c>
      <c r="W59" s="99">
        <v>0</v>
      </c>
      <c r="X59" s="99">
        <v>0</v>
      </c>
      <c r="Y59" s="100">
        <f t="shared" si="2"/>
        <v>0</v>
      </c>
      <c r="Z59" s="81">
        <v>0</v>
      </c>
      <c r="AA59" s="100">
        <v>0</v>
      </c>
      <c r="AB59" s="100">
        <f t="shared" si="3"/>
        <v>0</v>
      </c>
      <c r="AC59" s="100">
        <f t="shared" si="11"/>
        <v>0</v>
      </c>
      <c r="AD59" s="100">
        <v>0</v>
      </c>
      <c r="AE59" s="100">
        <v>0</v>
      </c>
      <c r="AF59" s="100">
        <f t="shared" si="5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4"/>
        <v>91.525423728813564</v>
      </c>
      <c r="O60" s="100">
        <v>15158.790000000003</v>
      </c>
      <c r="P60" s="100">
        <v>15158.790000000003</v>
      </c>
      <c r="Q60" s="100">
        <f t="shared" si="18"/>
        <v>100</v>
      </c>
      <c r="R60" s="100">
        <f t="shared" si="13"/>
        <v>15158.790000000003</v>
      </c>
      <c r="S60" s="100">
        <f t="shared" si="19"/>
        <v>100</v>
      </c>
      <c r="T60" s="100">
        <v>0</v>
      </c>
      <c r="U60" s="100">
        <f t="shared" si="20"/>
        <v>0</v>
      </c>
      <c r="V60" s="99">
        <v>0</v>
      </c>
      <c r="W60" s="99">
        <v>0</v>
      </c>
      <c r="X60" s="99">
        <v>0</v>
      </c>
      <c r="Y60" s="100">
        <f t="shared" si="2"/>
        <v>0</v>
      </c>
      <c r="Z60" s="81">
        <v>0</v>
      </c>
      <c r="AA60" s="100">
        <v>0</v>
      </c>
      <c r="AB60" s="100">
        <f t="shared" si="3"/>
        <v>0</v>
      </c>
      <c r="AC60" s="100">
        <f t="shared" si="11"/>
        <v>0</v>
      </c>
      <c r="AD60" s="100">
        <v>0</v>
      </c>
      <c r="AE60" s="100">
        <v>0</v>
      </c>
      <c r="AF60" s="100">
        <f t="shared" si="5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4"/>
        <v>67.901234567901241</v>
      </c>
      <c r="O61" s="100">
        <v>71249.460000000036</v>
      </c>
      <c r="P61" s="100">
        <v>71249.460000000036</v>
      </c>
      <c r="Q61" s="100">
        <f t="shared" si="18"/>
        <v>100</v>
      </c>
      <c r="R61" s="100">
        <f t="shared" si="13"/>
        <v>71249.460000000036</v>
      </c>
      <c r="S61" s="100">
        <f t="shared" si="19"/>
        <v>100</v>
      </c>
      <c r="T61" s="100">
        <v>0</v>
      </c>
      <c r="U61" s="100">
        <f t="shared" si="20"/>
        <v>0</v>
      </c>
      <c r="V61" s="99">
        <v>34</v>
      </c>
      <c r="W61" s="99">
        <v>48</v>
      </c>
      <c r="X61" s="99">
        <v>18</v>
      </c>
      <c r="Y61" s="100">
        <f t="shared" si="2"/>
        <v>20.987654320987652</v>
      </c>
      <c r="Z61" s="81">
        <f>121.8+16750.75+12419.17</f>
        <v>29291.72</v>
      </c>
      <c r="AA61" s="100">
        <v>16872.55</v>
      </c>
      <c r="AB61" s="100">
        <f t="shared" si="3"/>
        <v>57.601772787668317</v>
      </c>
      <c r="AC61" s="100">
        <f t="shared" si="11"/>
        <v>16750.75</v>
      </c>
      <c r="AD61" s="100">
        <v>0</v>
      </c>
      <c r="AE61" s="100">
        <v>121.8</v>
      </c>
      <c r="AF61" s="100">
        <f t="shared" si="5"/>
        <v>0.72188258443448083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3"/>
        <v>0</v>
      </c>
      <c r="S62" s="100">
        <v>0</v>
      </c>
      <c r="T62" s="100">
        <v>0</v>
      </c>
      <c r="U62" s="100">
        <v>0</v>
      </c>
      <c r="V62" s="99">
        <v>0</v>
      </c>
      <c r="W62" s="99">
        <v>0</v>
      </c>
      <c r="X62" s="99">
        <v>0</v>
      </c>
      <c r="Y62" s="100">
        <f t="shared" si="2"/>
        <v>0</v>
      </c>
      <c r="Z62" s="81">
        <v>0</v>
      </c>
      <c r="AA62" s="100">
        <v>0</v>
      </c>
      <c r="AB62" s="100">
        <f t="shared" si="3"/>
        <v>0</v>
      </c>
      <c r="AC62" s="100">
        <f t="shared" si="11"/>
        <v>0</v>
      </c>
      <c r="AD62" s="100">
        <v>0</v>
      </c>
      <c r="AE62" s="100">
        <v>0</v>
      </c>
      <c r="AF62" s="100">
        <f t="shared" si="5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21">K63/H63*100</f>
        <v>0</v>
      </c>
      <c r="O63" s="100">
        <v>0</v>
      </c>
      <c r="P63" s="100">
        <v>0</v>
      </c>
      <c r="Q63" s="100">
        <v>0</v>
      </c>
      <c r="R63" s="100">
        <f t="shared" si="13"/>
        <v>0</v>
      </c>
      <c r="S63" s="100">
        <v>0</v>
      </c>
      <c r="T63" s="100">
        <v>0</v>
      </c>
      <c r="U63" s="100">
        <v>0</v>
      </c>
      <c r="V63" s="99">
        <v>1</v>
      </c>
      <c r="W63" s="99">
        <v>2</v>
      </c>
      <c r="X63" s="99">
        <v>0</v>
      </c>
      <c r="Y63" s="100">
        <f t="shared" si="2"/>
        <v>3.5714285714285712</v>
      </c>
      <c r="Z63" s="81">
        <f>4106.82+2605.07</f>
        <v>6711.8899999999994</v>
      </c>
      <c r="AA63" s="100">
        <v>4106.82</v>
      </c>
      <c r="AB63" s="100">
        <f t="shared" si="3"/>
        <v>61.187236382002688</v>
      </c>
      <c r="AC63" s="100">
        <f t="shared" si="11"/>
        <v>0</v>
      </c>
      <c r="AD63" s="100">
        <v>0</v>
      </c>
      <c r="AE63" s="100">
        <v>4106.82</v>
      </c>
      <c r="AF63" s="100">
        <f t="shared" si="5"/>
        <v>100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21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3"/>
        <v>8254.4500000000007</v>
      </c>
      <c r="S64" s="100">
        <f>R64/P64*100</f>
        <v>100</v>
      </c>
      <c r="T64" s="100">
        <v>0</v>
      </c>
      <c r="U64" s="100">
        <f>T64/P64*100</f>
        <v>0</v>
      </c>
      <c r="V64" s="99">
        <v>0</v>
      </c>
      <c r="W64" s="99">
        <v>0</v>
      </c>
      <c r="X64" s="99">
        <v>0</v>
      </c>
      <c r="Y64" s="100">
        <f t="shared" si="2"/>
        <v>0</v>
      </c>
      <c r="Z64" s="81">
        <v>0</v>
      </c>
      <c r="AA64" s="100">
        <v>0</v>
      </c>
      <c r="AB64" s="100">
        <f t="shared" si="3"/>
        <v>0</v>
      </c>
      <c r="AC64" s="100">
        <f t="shared" si="11"/>
        <v>0</v>
      </c>
      <c r="AD64" s="100">
        <v>0</v>
      </c>
      <c r="AE64" s="100">
        <v>0</v>
      </c>
      <c r="AF64" s="100">
        <f t="shared" si="5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21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3"/>
        <v>16142.51</v>
      </c>
      <c r="S65" s="100">
        <f>R65/P65*100</f>
        <v>100</v>
      </c>
      <c r="T65" s="100">
        <v>0</v>
      </c>
      <c r="U65" s="100">
        <f>T65/P65*100</f>
        <v>0</v>
      </c>
      <c r="V65" s="99">
        <v>8</v>
      </c>
      <c r="W65" s="99">
        <v>8</v>
      </c>
      <c r="X65" s="99">
        <v>2</v>
      </c>
      <c r="Y65" s="100">
        <f t="shared" si="2"/>
        <v>22.857142857142858</v>
      </c>
      <c r="Z65" s="81">
        <v>4168.72</v>
      </c>
      <c r="AA65" s="100">
        <v>4168.72</v>
      </c>
      <c r="AB65" s="100">
        <f t="shared" si="3"/>
        <v>100</v>
      </c>
      <c r="AC65" s="100">
        <f t="shared" si="11"/>
        <v>4168.72</v>
      </c>
      <c r="AD65" s="100">
        <v>0</v>
      </c>
      <c r="AE65" s="100">
        <v>0</v>
      </c>
      <c r="AF65" s="100">
        <f t="shared" si="5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21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3"/>
        <v>94844.19</v>
      </c>
      <c r="S66" s="100">
        <f>R66/P66*100</f>
        <v>100</v>
      </c>
      <c r="T66" s="100">
        <v>0</v>
      </c>
      <c r="U66" s="100">
        <f>T66/P66*100</f>
        <v>0</v>
      </c>
      <c r="V66" s="99">
        <v>15</v>
      </c>
      <c r="W66" s="99">
        <v>16</v>
      </c>
      <c r="X66" s="99">
        <v>5</v>
      </c>
      <c r="Y66" s="100">
        <f t="shared" si="2"/>
        <v>17.045454545454543</v>
      </c>
      <c r="Z66" s="81">
        <v>15440.39</v>
      </c>
      <c r="AA66" s="100">
        <v>15440.39</v>
      </c>
      <c r="AB66" s="100">
        <f t="shared" si="3"/>
        <v>100</v>
      </c>
      <c r="AC66" s="100">
        <f t="shared" si="11"/>
        <v>15440.39</v>
      </c>
      <c r="AD66" s="100">
        <v>0</v>
      </c>
      <c r="AE66" s="100">
        <v>0</v>
      </c>
      <c r="AF66" s="100">
        <f t="shared" si="5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21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3"/>
        <v>1370.25</v>
      </c>
      <c r="S67" s="100">
        <f>R67/P67*100</f>
        <v>100</v>
      </c>
      <c r="T67" s="100">
        <v>0</v>
      </c>
      <c r="U67" s="100">
        <f>T67/P67*100</f>
        <v>0</v>
      </c>
      <c r="V67" s="99">
        <v>0</v>
      </c>
      <c r="W67" s="99">
        <v>0</v>
      </c>
      <c r="X67" s="99">
        <v>0</v>
      </c>
      <c r="Y67" s="100">
        <f t="shared" si="2"/>
        <v>0</v>
      </c>
      <c r="Z67" s="81">
        <v>0</v>
      </c>
      <c r="AA67" s="100">
        <v>0</v>
      </c>
      <c r="AB67" s="100">
        <f t="shared" si="3"/>
        <v>0</v>
      </c>
      <c r="AC67" s="100">
        <f t="shared" si="11"/>
        <v>0</v>
      </c>
      <c r="AD67" s="100">
        <v>0</v>
      </c>
      <c r="AE67" s="100">
        <v>0</v>
      </c>
      <c r="AF67" s="100">
        <f t="shared" si="5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21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3"/>
        <v>62158.37</v>
      </c>
      <c r="S68" s="100">
        <f>R68/P68*100</f>
        <v>100</v>
      </c>
      <c r="T68" s="100">
        <v>0</v>
      </c>
      <c r="U68" s="100">
        <f>T68/P68*100</f>
        <v>0</v>
      </c>
      <c r="V68" s="99">
        <v>12</v>
      </c>
      <c r="W68" s="99">
        <v>12</v>
      </c>
      <c r="X68" s="99">
        <v>2</v>
      </c>
      <c r="Y68" s="100">
        <f t="shared" si="2"/>
        <v>25.531914893617021</v>
      </c>
      <c r="Z68" s="81">
        <f>10846.31+13220.77</f>
        <v>24067.08</v>
      </c>
      <c r="AA68" s="100">
        <v>24067.08</v>
      </c>
      <c r="AB68" s="100">
        <f t="shared" si="3"/>
        <v>100</v>
      </c>
      <c r="AC68" s="100">
        <f t="shared" si="11"/>
        <v>24067.08</v>
      </c>
      <c r="AD68" s="100">
        <v>100</v>
      </c>
      <c r="AE68" s="100">
        <v>0</v>
      </c>
      <c r="AF68" s="100">
        <f t="shared" si="5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21"/>
        <v>0</v>
      </c>
      <c r="O69" s="100">
        <v>0</v>
      </c>
      <c r="P69" s="100">
        <v>0</v>
      </c>
      <c r="Q69" s="100">
        <v>0</v>
      </c>
      <c r="R69" s="100">
        <f t="shared" si="13"/>
        <v>0</v>
      </c>
      <c r="S69" s="100">
        <v>0</v>
      </c>
      <c r="T69" s="100">
        <v>0</v>
      </c>
      <c r="U69" s="100">
        <v>0</v>
      </c>
      <c r="V69" s="99">
        <v>0</v>
      </c>
      <c r="W69" s="99">
        <v>0</v>
      </c>
      <c r="X69" s="99">
        <v>0</v>
      </c>
      <c r="Y69" s="100">
        <f t="shared" si="2"/>
        <v>0</v>
      </c>
      <c r="Z69" s="81">
        <v>0</v>
      </c>
      <c r="AA69" s="100">
        <v>0</v>
      </c>
      <c r="AB69" s="100">
        <f t="shared" si="3"/>
        <v>0</v>
      </c>
      <c r="AC69" s="100">
        <f t="shared" si="11"/>
        <v>0</v>
      </c>
      <c r="AD69" s="100">
        <v>0</v>
      </c>
      <c r="AE69" s="100">
        <v>0</v>
      </c>
      <c r="AF69" s="100">
        <f t="shared" si="5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21"/>
        <v>79.411764705882348</v>
      </c>
      <c r="O70" s="100">
        <v>27386.58</v>
      </c>
      <c r="P70" s="100">
        <v>27386.58</v>
      </c>
      <c r="Q70" s="100">
        <f t="shared" ref="Q70:Q75" si="22">P70/O70*100</f>
        <v>100</v>
      </c>
      <c r="R70" s="100">
        <f t="shared" si="13"/>
        <v>27386.58</v>
      </c>
      <c r="S70" s="100">
        <f t="shared" ref="S70:S75" si="23">R70/P70*100</f>
        <v>100</v>
      </c>
      <c r="T70" s="100">
        <v>0</v>
      </c>
      <c r="U70" s="100">
        <f t="shared" ref="U70:U75" si="24">T70/P70*100</f>
        <v>0</v>
      </c>
      <c r="V70" s="99">
        <v>9</v>
      </c>
      <c r="W70" s="99">
        <v>12</v>
      </c>
      <c r="X70" s="99">
        <v>2</v>
      </c>
      <c r="Y70" s="100">
        <f t="shared" si="2"/>
        <v>26.47058823529412</v>
      </c>
      <c r="Z70" s="81">
        <v>9351.8799999999992</v>
      </c>
      <c r="AA70" s="100">
        <v>9351.8799999999992</v>
      </c>
      <c r="AB70" s="100">
        <f t="shared" si="3"/>
        <v>100</v>
      </c>
      <c r="AC70" s="100">
        <f t="shared" si="11"/>
        <v>9351.8799999999992</v>
      </c>
      <c r="AD70" s="100">
        <v>100</v>
      </c>
      <c r="AE70" s="100">
        <v>0</v>
      </c>
      <c r="AF70" s="100">
        <f t="shared" si="5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21"/>
        <v>61.904761904761905</v>
      </c>
      <c r="O71" s="100">
        <v>7195.07</v>
      </c>
      <c r="P71" s="100">
        <v>7195.07</v>
      </c>
      <c r="Q71" s="100">
        <f t="shared" si="22"/>
        <v>100</v>
      </c>
      <c r="R71" s="100">
        <f t="shared" si="13"/>
        <v>7195.07</v>
      </c>
      <c r="S71" s="100">
        <f t="shared" si="23"/>
        <v>100</v>
      </c>
      <c r="T71" s="100">
        <v>0</v>
      </c>
      <c r="U71" s="100">
        <f t="shared" si="24"/>
        <v>0</v>
      </c>
      <c r="V71" s="99">
        <v>6</v>
      </c>
      <c r="W71" s="99">
        <v>5</v>
      </c>
      <c r="X71" s="99">
        <v>1</v>
      </c>
      <c r="Y71" s="100">
        <f t="shared" ref="Y71:Y102" si="25">IF(H71=0,0,V71/H71)*100</f>
        <v>28.571428571428569</v>
      </c>
      <c r="Z71" s="81">
        <v>4088.2799999999997</v>
      </c>
      <c r="AA71" s="100">
        <v>4088.2799999999997</v>
      </c>
      <c r="AB71" s="100">
        <f t="shared" ref="AB71:AB103" si="26">IF((Z71+T71)=0,0,AA71/(Z71+T71)*100)</f>
        <v>100</v>
      </c>
      <c r="AC71" s="100">
        <f t="shared" si="11"/>
        <v>4088.2799999999997</v>
      </c>
      <c r="AD71" s="100">
        <v>100</v>
      </c>
      <c r="AE71" s="100">
        <v>0</v>
      </c>
      <c r="AF71" s="100">
        <f t="shared" ref="AF71:AF103" si="27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21"/>
        <v>77.89473684210526</v>
      </c>
      <c r="O72" s="100">
        <v>52440.76</v>
      </c>
      <c r="P72" s="100">
        <v>52440.76</v>
      </c>
      <c r="Q72" s="100">
        <f t="shared" si="22"/>
        <v>100</v>
      </c>
      <c r="R72" s="100">
        <f t="shared" si="13"/>
        <v>52440.76</v>
      </c>
      <c r="S72" s="100">
        <f t="shared" si="23"/>
        <v>100</v>
      </c>
      <c r="T72" s="100">
        <v>0</v>
      </c>
      <c r="U72" s="100">
        <f t="shared" si="24"/>
        <v>0</v>
      </c>
      <c r="V72" s="99">
        <v>20</v>
      </c>
      <c r="W72" s="99">
        <v>30</v>
      </c>
      <c r="X72" s="99">
        <v>3</v>
      </c>
      <c r="Y72" s="100">
        <f t="shared" si="25"/>
        <v>21.052631578947366</v>
      </c>
      <c r="Z72" s="81">
        <v>42648.59</v>
      </c>
      <c r="AA72" s="100">
        <v>42648.59</v>
      </c>
      <c r="AB72" s="100">
        <f t="shared" si="26"/>
        <v>100</v>
      </c>
      <c r="AC72" s="100">
        <f t="shared" si="11"/>
        <v>42648.59</v>
      </c>
      <c r="AD72" s="100">
        <v>0</v>
      </c>
      <c r="AE72" s="100">
        <v>0</v>
      </c>
      <c r="AF72" s="100">
        <f t="shared" si="27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21"/>
        <v>78.94736842105263</v>
      </c>
      <c r="O73" s="100">
        <v>26374.26</v>
      </c>
      <c r="P73" s="100">
        <v>26374.26</v>
      </c>
      <c r="Q73" s="100">
        <f t="shared" si="22"/>
        <v>100</v>
      </c>
      <c r="R73" s="100">
        <f t="shared" si="13"/>
        <v>26374.26</v>
      </c>
      <c r="S73" s="100">
        <f t="shared" si="23"/>
        <v>100</v>
      </c>
      <c r="T73" s="100">
        <v>0</v>
      </c>
      <c r="U73" s="100">
        <f t="shared" si="24"/>
        <v>0</v>
      </c>
      <c r="V73" s="99">
        <v>7</v>
      </c>
      <c r="W73" s="99">
        <v>8</v>
      </c>
      <c r="X73" s="99">
        <v>1</v>
      </c>
      <c r="Y73" s="100">
        <f t="shared" si="25"/>
        <v>18.421052631578945</v>
      </c>
      <c r="Z73" s="81">
        <f>3463.93+553.41</f>
        <v>4017.3399999999997</v>
      </c>
      <c r="AA73" s="100">
        <v>4017.3399999999997</v>
      </c>
      <c r="AB73" s="100">
        <f t="shared" si="26"/>
        <v>100</v>
      </c>
      <c r="AC73" s="100">
        <f t="shared" si="11"/>
        <v>553.40999999999985</v>
      </c>
      <c r="AD73" s="100">
        <v>0</v>
      </c>
      <c r="AE73" s="100">
        <v>3463.93</v>
      </c>
      <c r="AF73" s="100">
        <f t="shared" si="27"/>
        <v>86.224466935833163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21"/>
        <v>96.875</v>
      </c>
      <c r="O74" s="100">
        <v>28592.3</v>
      </c>
      <c r="P74" s="100">
        <v>28592.3</v>
      </c>
      <c r="Q74" s="100">
        <f t="shared" si="22"/>
        <v>100</v>
      </c>
      <c r="R74" s="100">
        <f t="shared" si="13"/>
        <v>28592.3</v>
      </c>
      <c r="S74" s="100">
        <f t="shared" si="23"/>
        <v>100</v>
      </c>
      <c r="T74" s="100">
        <v>0</v>
      </c>
      <c r="U74" s="100">
        <f t="shared" si="24"/>
        <v>0</v>
      </c>
      <c r="V74" s="99">
        <v>5</v>
      </c>
      <c r="W74" s="99">
        <v>5</v>
      </c>
      <c r="X74" s="99">
        <v>1</v>
      </c>
      <c r="Y74" s="100">
        <f t="shared" si="25"/>
        <v>15.625</v>
      </c>
      <c r="Z74" s="81">
        <v>7615.63</v>
      </c>
      <c r="AA74" s="100">
        <v>7615.63</v>
      </c>
      <c r="AB74" s="100">
        <f t="shared" si="26"/>
        <v>100</v>
      </c>
      <c r="AC74" s="100">
        <f t="shared" si="11"/>
        <v>0</v>
      </c>
      <c r="AD74" s="100">
        <v>0</v>
      </c>
      <c r="AE74" s="100">
        <v>7615.63</v>
      </c>
      <c r="AF74" s="100">
        <f t="shared" si="27"/>
        <v>100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21"/>
        <v>66.666666666666657</v>
      </c>
      <c r="O75" s="100">
        <v>1981.3</v>
      </c>
      <c r="P75" s="100">
        <v>1981.3</v>
      </c>
      <c r="Q75" s="100">
        <f t="shared" si="22"/>
        <v>100</v>
      </c>
      <c r="R75" s="100">
        <f t="shared" si="13"/>
        <v>1981.3</v>
      </c>
      <c r="S75" s="100">
        <f t="shared" si="23"/>
        <v>100</v>
      </c>
      <c r="T75" s="100">
        <v>0</v>
      </c>
      <c r="U75" s="100">
        <f t="shared" si="24"/>
        <v>0</v>
      </c>
      <c r="V75" s="99">
        <v>0</v>
      </c>
      <c r="W75" s="99">
        <v>0</v>
      </c>
      <c r="X75" s="99">
        <v>0</v>
      </c>
      <c r="Y75" s="100">
        <f t="shared" si="25"/>
        <v>0</v>
      </c>
      <c r="Z75" s="81">
        <v>0</v>
      </c>
      <c r="AA75" s="100">
        <v>0</v>
      </c>
      <c r="AB75" s="100">
        <f t="shared" si="26"/>
        <v>0</v>
      </c>
      <c r="AC75" s="100">
        <f t="shared" si="11"/>
        <v>0</v>
      </c>
      <c r="AD75" s="100">
        <v>0</v>
      </c>
      <c r="AE75" s="100">
        <v>0</v>
      </c>
      <c r="AF75" s="100">
        <f t="shared" si="27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21"/>
        <v>0</v>
      </c>
      <c r="O76" s="100">
        <v>0</v>
      </c>
      <c r="P76" s="100">
        <v>0</v>
      </c>
      <c r="Q76" s="100">
        <v>0</v>
      </c>
      <c r="R76" s="100">
        <f t="shared" si="13"/>
        <v>0</v>
      </c>
      <c r="S76" s="100">
        <v>0</v>
      </c>
      <c r="T76" s="100">
        <v>0</v>
      </c>
      <c r="U76" s="100">
        <v>0</v>
      </c>
      <c r="V76" s="99">
        <v>2</v>
      </c>
      <c r="W76" s="99">
        <v>3</v>
      </c>
      <c r="X76" s="99">
        <v>1</v>
      </c>
      <c r="Y76" s="100">
        <f t="shared" si="25"/>
        <v>66.666666666666657</v>
      </c>
      <c r="Z76" s="81">
        <f>825.08+91.35</f>
        <v>916.43000000000006</v>
      </c>
      <c r="AA76" s="100">
        <v>916.43000000000006</v>
      </c>
      <c r="AB76" s="100">
        <f t="shared" si="26"/>
        <v>100</v>
      </c>
      <c r="AC76" s="100">
        <f t="shared" ref="AC76:AC102" si="28">AA76-AE76</f>
        <v>916.43000000000006</v>
      </c>
      <c r="AD76" s="100">
        <v>0</v>
      </c>
      <c r="AE76" s="100">
        <v>0</v>
      </c>
      <c r="AF76" s="100">
        <f t="shared" si="27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21"/>
        <v>0</v>
      </c>
      <c r="O77" s="100">
        <v>0</v>
      </c>
      <c r="P77" s="100">
        <v>0</v>
      </c>
      <c r="Q77" s="100">
        <v>0</v>
      </c>
      <c r="R77" s="100">
        <f t="shared" si="13"/>
        <v>0</v>
      </c>
      <c r="S77" s="100">
        <v>0</v>
      </c>
      <c r="T77" s="100">
        <v>0</v>
      </c>
      <c r="U77" s="100">
        <v>0</v>
      </c>
      <c r="V77" s="99">
        <v>0</v>
      </c>
      <c r="W77" s="99">
        <v>0</v>
      </c>
      <c r="X77" s="99">
        <v>0</v>
      </c>
      <c r="Y77" s="100">
        <f t="shared" si="25"/>
        <v>0</v>
      </c>
      <c r="Z77" s="81">
        <v>0</v>
      </c>
      <c r="AA77" s="100">
        <v>0</v>
      </c>
      <c r="AB77" s="100">
        <f t="shared" si="26"/>
        <v>0</v>
      </c>
      <c r="AC77" s="100">
        <f t="shared" si="28"/>
        <v>0</v>
      </c>
      <c r="AD77" s="100">
        <v>0</v>
      </c>
      <c r="AE77" s="100">
        <v>0</v>
      </c>
      <c r="AF77" s="100">
        <f t="shared" si="27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21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3"/>
        <v>3715.8299999999995</v>
      </c>
      <c r="S78" s="100">
        <f>R78/P78*100</f>
        <v>100</v>
      </c>
      <c r="T78" s="100">
        <v>0</v>
      </c>
      <c r="U78" s="100">
        <f>T78/P78*100</f>
        <v>0</v>
      </c>
      <c r="V78" s="99">
        <v>0</v>
      </c>
      <c r="W78" s="99">
        <v>0</v>
      </c>
      <c r="X78" s="99">
        <v>0</v>
      </c>
      <c r="Y78" s="100">
        <f t="shared" si="25"/>
        <v>0</v>
      </c>
      <c r="Z78" s="81">
        <v>0</v>
      </c>
      <c r="AA78" s="100">
        <v>0</v>
      </c>
      <c r="AB78" s="100">
        <f t="shared" si="26"/>
        <v>0</v>
      </c>
      <c r="AC78" s="100">
        <f t="shared" si="28"/>
        <v>0</v>
      </c>
      <c r="AD78" s="100">
        <v>0</v>
      </c>
      <c r="AE78" s="100">
        <v>0</v>
      </c>
      <c r="AF78" s="100">
        <f t="shared" si="27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3"/>
        <v>0</v>
      </c>
      <c r="S79" s="100">
        <v>0</v>
      </c>
      <c r="T79" s="100">
        <v>0</v>
      </c>
      <c r="U79" s="100">
        <v>0</v>
      </c>
      <c r="V79" s="99">
        <v>0</v>
      </c>
      <c r="W79" s="99">
        <v>0</v>
      </c>
      <c r="X79" s="99">
        <v>0</v>
      </c>
      <c r="Y79" s="100">
        <f t="shared" si="25"/>
        <v>0</v>
      </c>
      <c r="Z79" s="81">
        <v>0</v>
      </c>
      <c r="AA79" s="100">
        <v>0</v>
      </c>
      <c r="AB79" s="100">
        <f t="shared" si="26"/>
        <v>0</v>
      </c>
      <c r="AC79" s="100">
        <f t="shared" si="28"/>
        <v>0</v>
      </c>
      <c r="AD79" s="100">
        <v>0</v>
      </c>
      <c r="AE79" s="100">
        <v>0</v>
      </c>
      <c r="AF79" s="100">
        <f t="shared" si="27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9">K80/H80*100</f>
        <v>0</v>
      </c>
      <c r="O80" s="100">
        <v>0</v>
      </c>
      <c r="P80" s="100">
        <v>0</v>
      </c>
      <c r="Q80" s="100">
        <v>0</v>
      </c>
      <c r="R80" s="100">
        <f t="shared" si="13"/>
        <v>0</v>
      </c>
      <c r="S80" s="100">
        <v>0</v>
      </c>
      <c r="T80" s="100">
        <v>0</v>
      </c>
      <c r="U80" s="100">
        <v>0</v>
      </c>
      <c r="V80" s="99">
        <v>0</v>
      </c>
      <c r="W80" s="99">
        <v>0</v>
      </c>
      <c r="X80" s="99">
        <v>0</v>
      </c>
      <c r="Y80" s="100">
        <f t="shared" si="25"/>
        <v>0</v>
      </c>
      <c r="Z80" s="81">
        <v>0</v>
      </c>
      <c r="AA80" s="100">
        <v>0</v>
      </c>
      <c r="AB80" s="100">
        <f t="shared" si="26"/>
        <v>0</v>
      </c>
      <c r="AC80" s="100">
        <f t="shared" si="28"/>
        <v>0</v>
      </c>
      <c r="AD80" s="100">
        <v>0</v>
      </c>
      <c r="AE80" s="100">
        <v>0</v>
      </c>
      <c r="AF80" s="100">
        <f t="shared" si="27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9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3"/>
        <v>2194.65</v>
      </c>
      <c r="S81" s="100">
        <f>R81/P81*100</f>
        <v>100</v>
      </c>
      <c r="T81" s="100">
        <v>0</v>
      </c>
      <c r="U81" s="100">
        <f>T81/P81*100</f>
        <v>0</v>
      </c>
      <c r="V81" s="99">
        <v>8</v>
      </c>
      <c r="W81" s="99">
        <v>10</v>
      </c>
      <c r="X81" s="99">
        <v>3</v>
      </c>
      <c r="Y81" s="100">
        <f t="shared" si="25"/>
        <v>57.142857142857139</v>
      </c>
      <c r="Z81" s="81">
        <f>825.96+6523.34</f>
        <v>7349.3</v>
      </c>
      <c r="AA81" s="100">
        <v>7349.3</v>
      </c>
      <c r="AB81" s="100">
        <f t="shared" si="26"/>
        <v>100</v>
      </c>
      <c r="AC81" s="100">
        <f t="shared" si="28"/>
        <v>7349.3</v>
      </c>
      <c r="AD81" s="100">
        <v>0</v>
      </c>
      <c r="AE81" s="100">
        <v>0</v>
      </c>
      <c r="AF81" s="100">
        <f t="shared" si="27"/>
        <v>0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9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3"/>
        <v>2991.8400000000006</v>
      </c>
      <c r="S82" s="100">
        <f>R82/P82*100</f>
        <v>100</v>
      </c>
      <c r="T82" s="100">
        <v>0</v>
      </c>
      <c r="U82" s="100">
        <f>T82/P82*100</f>
        <v>0</v>
      </c>
      <c r="V82" s="99">
        <v>0</v>
      </c>
      <c r="W82" s="99">
        <v>0</v>
      </c>
      <c r="X82" s="99">
        <v>0</v>
      </c>
      <c r="Y82" s="100">
        <f t="shared" si="25"/>
        <v>0</v>
      </c>
      <c r="Z82" s="81">
        <v>0</v>
      </c>
      <c r="AA82" s="100">
        <v>0</v>
      </c>
      <c r="AB82" s="100">
        <f t="shared" si="26"/>
        <v>0</v>
      </c>
      <c r="AC82" s="100">
        <f t="shared" si="28"/>
        <v>0</v>
      </c>
      <c r="AD82" s="100">
        <v>0</v>
      </c>
      <c r="AE82" s="100">
        <v>0</v>
      </c>
      <c r="AF82" s="100">
        <f t="shared" si="27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9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3"/>
        <v>2291.38</v>
      </c>
      <c r="S83" s="100">
        <f>R83/P83*100</f>
        <v>100</v>
      </c>
      <c r="T83" s="100">
        <v>0</v>
      </c>
      <c r="U83" s="100">
        <f>T83/P83*100</f>
        <v>0</v>
      </c>
      <c r="V83" s="99">
        <v>3</v>
      </c>
      <c r="W83" s="99">
        <v>3</v>
      </c>
      <c r="X83" s="99">
        <v>2</v>
      </c>
      <c r="Y83" s="100">
        <f t="shared" si="25"/>
        <v>25</v>
      </c>
      <c r="Z83" s="81">
        <v>1432.92</v>
      </c>
      <c r="AA83" s="100">
        <v>1432.92</v>
      </c>
      <c r="AB83" s="100">
        <f t="shared" si="26"/>
        <v>100</v>
      </c>
      <c r="AC83" s="100">
        <f t="shared" si="28"/>
        <v>1432.92</v>
      </c>
      <c r="AD83" s="100">
        <v>0</v>
      </c>
      <c r="AE83" s="100">
        <v>0</v>
      </c>
      <c r="AF83" s="100">
        <f t="shared" si="27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9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3"/>
        <v>48671.73</v>
      </c>
      <c r="S84" s="100">
        <f>R84/P84*100</f>
        <v>100</v>
      </c>
      <c r="T84" s="100">
        <v>0</v>
      </c>
      <c r="U84" s="100">
        <f>T84/P84*100</f>
        <v>0</v>
      </c>
      <c r="V84" s="99">
        <v>11</v>
      </c>
      <c r="W84" s="99">
        <v>12</v>
      </c>
      <c r="X84" s="99">
        <v>1</v>
      </c>
      <c r="Y84" s="100">
        <f t="shared" si="25"/>
        <v>16.417910447761194</v>
      </c>
      <c r="Z84" s="81">
        <f>1528.22+23020.34</f>
        <v>24548.560000000001</v>
      </c>
      <c r="AA84" s="100">
        <v>24548.560000000001</v>
      </c>
      <c r="AB84" s="100">
        <f t="shared" si="26"/>
        <v>100</v>
      </c>
      <c r="AC84" s="100">
        <f t="shared" si="28"/>
        <v>24548.560000000001</v>
      </c>
      <c r="AD84" s="100">
        <v>100</v>
      </c>
      <c r="AE84" s="100">
        <v>0</v>
      </c>
      <c r="AF84" s="100">
        <f t="shared" si="27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9"/>
        <v>0</v>
      </c>
      <c r="O85" s="100">
        <v>0</v>
      </c>
      <c r="P85" s="100">
        <v>0</v>
      </c>
      <c r="Q85" s="100">
        <v>0</v>
      </c>
      <c r="R85" s="100">
        <f t="shared" si="13"/>
        <v>0</v>
      </c>
      <c r="S85" s="100">
        <v>0</v>
      </c>
      <c r="T85" s="100">
        <v>0</v>
      </c>
      <c r="U85" s="100">
        <v>0</v>
      </c>
      <c r="V85" s="99">
        <v>0</v>
      </c>
      <c r="W85" s="99">
        <v>0</v>
      </c>
      <c r="X85" s="99">
        <v>0</v>
      </c>
      <c r="Y85" s="100">
        <f t="shared" si="25"/>
        <v>0</v>
      </c>
      <c r="Z85" s="81">
        <v>0</v>
      </c>
      <c r="AA85" s="100">
        <v>0</v>
      </c>
      <c r="AB85" s="100">
        <f t="shared" si="26"/>
        <v>0</v>
      </c>
      <c r="AC85" s="100">
        <f t="shared" si="28"/>
        <v>0</v>
      </c>
      <c r="AD85" s="100">
        <v>0</v>
      </c>
      <c r="AE85" s="100">
        <v>0</v>
      </c>
      <c r="AF85" s="100">
        <f t="shared" si="27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/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9"/>
        <v>0</v>
      </c>
      <c r="O86" s="100">
        <v>0</v>
      </c>
      <c r="P86" s="100">
        <v>0</v>
      </c>
      <c r="Q86" s="100">
        <v>0</v>
      </c>
      <c r="R86" s="100">
        <f t="shared" ref="R86:R102" si="30">P86</f>
        <v>0</v>
      </c>
      <c r="S86" s="100">
        <v>0</v>
      </c>
      <c r="T86" s="100">
        <v>0</v>
      </c>
      <c r="U86" s="100">
        <v>0</v>
      </c>
      <c r="V86" s="99">
        <v>0</v>
      </c>
      <c r="W86" s="99">
        <v>0</v>
      </c>
      <c r="X86" s="99">
        <v>0</v>
      </c>
      <c r="Y86" s="100">
        <f t="shared" si="25"/>
        <v>0</v>
      </c>
      <c r="Z86" s="81">
        <v>0</v>
      </c>
      <c r="AA86" s="100">
        <v>0</v>
      </c>
      <c r="AB86" s="100">
        <f t="shared" si="26"/>
        <v>0</v>
      </c>
      <c r="AC86" s="100">
        <f t="shared" si="28"/>
        <v>0</v>
      </c>
      <c r="AD86" s="100">
        <v>0</v>
      </c>
      <c r="AE86" s="100">
        <v>0</v>
      </c>
      <c r="AF86" s="100">
        <f t="shared" si="27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9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30"/>
        <v>27394.17</v>
      </c>
      <c r="S87" s="100">
        <f>R87/P87*100</f>
        <v>100</v>
      </c>
      <c r="T87" s="100">
        <v>0</v>
      </c>
      <c r="U87" s="100">
        <f>T87/P87*100</f>
        <v>0</v>
      </c>
      <c r="V87" s="99">
        <v>7</v>
      </c>
      <c r="W87" s="99">
        <v>7</v>
      </c>
      <c r="X87" s="99">
        <v>3</v>
      </c>
      <c r="Y87" s="100">
        <f t="shared" si="25"/>
        <v>21.212121212121211</v>
      </c>
      <c r="Z87" s="81">
        <v>4344.63</v>
      </c>
      <c r="AA87" s="100">
        <v>4344.63</v>
      </c>
      <c r="AB87" s="100">
        <f t="shared" si="26"/>
        <v>100</v>
      </c>
      <c r="AC87" s="100">
        <f t="shared" si="28"/>
        <v>4344.63</v>
      </c>
      <c r="AD87" s="100">
        <v>0</v>
      </c>
      <c r="AE87" s="100">
        <v>0</v>
      </c>
      <c r="AF87" s="100">
        <f t="shared" si="27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9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30"/>
        <v>7948</v>
      </c>
      <c r="S88" s="100">
        <f>R88/P88*100</f>
        <v>100</v>
      </c>
      <c r="T88" s="100">
        <v>0</v>
      </c>
      <c r="U88" s="100">
        <f>T88/P88*100</f>
        <v>0</v>
      </c>
      <c r="V88" s="99">
        <v>0</v>
      </c>
      <c r="W88" s="99">
        <v>0</v>
      </c>
      <c r="X88" s="99">
        <v>0</v>
      </c>
      <c r="Y88" s="100">
        <f t="shared" si="25"/>
        <v>0</v>
      </c>
      <c r="Z88" s="81">
        <v>0</v>
      </c>
      <c r="AA88" s="100">
        <v>0</v>
      </c>
      <c r="AB88" s="100">
        <f t="shared" si="26"/>
        <v>0</v>
      </c>
      <c r="AC88" s="100">
        <f t="shared" si="28"/>
        <v>0</v>
      </c>
      <c r="AD88" s="100">
        <v>0</v>
      </c>
      <c r="AE88" s="100">
        <v>0</v>
      </c>
      <c r="AF88" s="100">
        <f t="shared" si="27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9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30"/>
        <v>25249.41</v>
      </c>
      <c r="S89" s="100">
        <f>R89/P89*100</f>
        <v>100</v>
      </c>
      <c r="T89" s="100">
        <v>0</v>
      </c>
      <c r="U89" s="100">
        <f>T89/P89*100</f>
        <v>0</v>
      </c>
      <c r="V89" s="99">
        <v>9</v>
      </c>
      <c r="W89" s="99">
        <v>9</v>
      </c>
      <c r="X89" s="99">
        <v>5</v>
      </c>
      <c r="Y89" s="100">
        <f t="shared" si="25"/>
        <v>18</v>
      </c>
      <c r="Z89" s="81">
        <v>4585.41</v>
      </c>
      <c r="AA89" s="100">
        <v>4585.41</v>
      </c>
      <c r="AB89" s="100">
        <f t="shared" si="26"/>
        <v>100</v>
      </c>
      <c r="AC89" s="100">
        <f t="shared" si="28"/>
        <v>4585.41</v>
      </c>
      <c r="AD89" s="100">
        <v>100</v>
      </c>
      <c r="AE89" s="100">
        <v>0</v>
      </c>
      <c r="AF89" s="100">
        <f t="shared" si="27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9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30"/>
        <v>16467.23</v>
      </c>
      <c r="S90" s="100">
        <f>R90/P90*100</f>
        <v>100</v>
      </c>
      <c r="T90" s="100">
        <v>0</v>
      </c>
      <c r="U90" s="100">
        <f>T90/P90*100</f>
        <v>0</v>
      </c>
      <c r="V90" s="99">
        <v>11</v>
      </c>
      <c r="W90" s="99">
        <v>11</v>
      </c>
      <c r="X90" s="99">
        <v>5</v>
      </c>
      <c r="Y90" s="100">
        <f t="shared" si="25"/>
        <v>45.833333333333329</v>
      </c>
      <c r="Z90" s="81">
        <f>3593.19+4986.03</f>
        <v>8579.2199999999993</v>
      </c>
      <c r="AA90" s="100">
        <v>8579.2199999999993</v>
      </c>
      <c r="AB90" s="100">
        <f t="shared" si="26"/>
        <v>100</v>
      </c>
      <c r="AC90" s="100">
        <f t="shared" si="28"/>
        <v>4986.0299999999988</v>
      </c>
      <c r="AD90" s="100">
        <v>100</v>
      </c>
      <c r="AE90" s="100">
        <v>3593.19</v>
      </c>
      <c r="AF90" s="100">
        <f t="shared" si="27"/>
        <v>41.882478826746485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9"/>
        <v>0</v>
      </c>
      <c r="O91" s="100">
        <v>0</v>
      </c>
      <c r="P91" s="100">
        <v>0</v>
      </c>
      <c r="Q91" s="100">
        <v>0</v>
      </c>
      <c r="R91" s="100">
        <f t="shared" si="30"/>
        <v>0</v>
      </c>
      <c r="S91" s="100">
        <v>0</v>
      </c>
      <c r="T91" s="100">
        <v>0</v>
      </c>
      <c r="U91" s="100">
        <v>0</v>
      </c>
      <c r="V91" s="99">
        <v>0</v>
      </c>
      <c r="W91" s="99">
        <v>0</v>
      </c>
      <c r="X91" s="99">
        <v>0</v>
      </c>
      <c r="Y91" s="100">
        <f t="shared" si="25"/>
        <v>0</v>
      </c>
      <c r="Z91" s="81">
        <v>0</v>
      </c>
      <c r="AA91" s="100">
        <v>0</v>
      </c>
      <c r="AB91" s="100">
        <f t="shared" si="26"/>
        <v>0</v>
      </c>
      <c r="AC91" s="100">
        <f t="shared" si="28"/>
        <v>0</v>
      </c>
      <c r="AD91" s="100">
        <v>0</v>
      </c>
      <c r="AE91" s="100">
        <v>0</v>
      </c>
      <c r="AF91" s="100">
        <f t="shared" si="27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9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30"/>
        <v>9389.1600000000017</v>
      </c>
      <c r="S92" s="100">
        <f>R92/P92*100</f>
        <v>100</v>
      </c>
      <c r="T92" s="100">
        <v>0</v>
      </c>
      <c r="U92" s="100">
        <f>T92/P92*100</f>
        <v>0</v>
      </c>
      <c r="V92" s="99">
        <v>0</v>
      </c>
      <c r="W92" s="99">
        <v>0</v>
      </c>
      <c r="X92" s="99">
        <v>0</v>
      </c>
      <c r="Y92" s="100">
        <f t="shared" si="25"/>
        <v>0</v>
      </c>
      <c r="Z92" s="81">
        <v>0</v>
      </c>
      <c r="AA92" s="100">
        <v>0</v>
      </c>
      <c r="AB92" s="100">
        <f t="shared" si="26"/>
        <v>0</v>
      </c>
      <c r="AC92" s="100">
        <f t="shared" si="28"/>
        <v>0</v>
      </c>
      <c r="AD92" s="100">
        <v>0</v>
      </c>
      <c r="AE92" s="100">
        <v>0</v>
      </c>
      <c r="AF92" s="100">
        <f t="shared" si="27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9"/>
        <v>0</v>
      </c>
      <c r="O93" s="100">
        <v>0</v>
      </c>
      <c r="P93" s="100">
        <v>0</v>
      </c>
      <c r="Q93" s="100">
        <v>0</v>
      </c>
      <c r="R93" s="100">
        <f t="shared" si="30"/>
        <v>0</v>
      </c>
      <c r="S93" s="100">
        <v>0</v>
      </c>
      <c r="T93" s="100">
        <v>0</v>
      </c>
      <c r="U93" s="100">
        <v>0</v>
      </c>
      <c r="V93" s="99">
        <v>0</v>
      </c>
      <c r="W93" s="99">
        <v>0</v>
      </c>
      <c r="X93" s="99">
        <v>0</v>
      </c>
      <c r="Y93" s="100">
        <f t="shared" si="25"/>
        <v>0</v>
      </c>
      <c r="Z93" s="81">
        <v>0</v>
      </c>
      <c r="AA93" s="100">
        <v>0</v>
      </c>
      <c r="AB93" s="100">
        <f t="shared" si="26"/>
        <v>0</v>
      </c>
      <c r="AC93" s="100">
        <f t="shared" si="28"/>
        <v>0</v>
      </c>
      <c r="AD93" s="100">
        <v>0</v>
      </c>
      <c r="AE93" s="100">
        <v>0</v>
      </c>
      <c r="AF93" s="100">
        <f t="shared" si="27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9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30"/>
        <v>12376.46</v>
      </c>
      <c r="S94" s="100">
        <f>R94/P94*100</f>
        <v>100</v>
      </c>
      <c r="T94" s="100">
        <v>0</v>
      </c>
      <c r="U94" s="100">
        <f>T94/P94*100</f>
        <v>0</v>
      </c>
      <c r="V94" s="99">
        <v>1</v>
      </c>
      <c r="W94" s="99">
        <v>2</v>
      </c>
      <c r="X94" s="99">
        <v>0</v>
      </c>
      <c r="Y94" s="100">
        <f t="shared" si="25"/>
        <v>5</v>
      </c>
      <c r="Z94" s="81">
        <v>1206.3699999999999</v>
      </c>
      <c r="AA94" s="100">
        <v>1206.3699999999999</v>
      </c>
      <c r="AB94" s="100">
        <f t="shared" si="26"/>
        <v>100</v>
      </c>
      <c r="AC94" s="100">
        <f t="shared" si="28"/>
        <v>1206.3699999999999</v>
      </c>
      <c r="AD94" s="100">
        <v>0</v>
      </c>
      <c r="AE94" s="100">
        <v>0</v>
      </c>
      <c r="AF94" s="100">
        <f t="shared" si="27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9"/>
        <v>0</v>
      </c>
      <c r="O95" s="100">
        <v>0</v>
      </c>
      <c r="P95" s="100">
        <v>0</v>
      </c>
      <c r="Q95" s="100">
        <v>0</v>
      </c>
      <c r="R95" s="100">
        <f t="shared" si="30"/>
        <v>0</v>
      </c>
      <c r="S95" s="100">
        <v>0</v>
      </c>
      <c r="T95" s="100">
        <v>0</v>
      </c>
      <c r="U95" s="100">
        <v>0</v>
      </c>
      <c r="V95" s="99">
        <v>0</v>
      </c>
      <c r="W95" s="99">
        <v>0</v>
      </c>
      <c r="X95" s="99">
        <v>0</v>
      </c>
      <c r="Y95" s="100">
        <f t="shared" si="25"/>
        <v>0</v>
      </c>
      <c r="Z95" s="81">
        <v>0</v>
      </c>
      <c r="AA95" s="100">
        <v>0</v>
      </c>
      <c r="AB95" s="100">
        <f t="shared" si="26"/>
        <v>0</v>
      </c>
      <c r="AC95" s="100">
        <f t="shared" si="28"/>
        <v>0</v>
      </c>
      <c r="AD95" s="100">
        <v>0</v>
      </c>
      <c r="AE95" s="100">
        <v>0</v>
      </c>
      <c r="AF95" s="100">
        <f t="shared" si="27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9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30"/>
        <v>24507.16</v>
      </c>
      <c r="S96" s="100">
        <f>R96/P96*100</f>
        <v>100</v>
      </c>
      <c r="T96" s="100">
        <v>0</v>
      </c>
      <c r="U96" s="100">
        <f>T96/P96*100</f>
        <v>0</v>
      </c>
      <c r="V96" s="99">
        <v>0</v>
      </c>
      <c r="W96" s="99">
        <v>0</v>
      </c>
      <c r="X96" s="99">
        <v>0</v>
      </c>
      <c r="Y96" s="100">
        <f t="shared" si="25"/>
        <v>0</v>
      </c>
      <c r="Z96" s="81">
        <v>0</v>
      </c>
      <c r="AA96" s="100">
        <v>0</v>
      </c>
      <c r="AB96" s="100">
        <f t="shared" si="26"/>
        <v>0</v>
      </c>
      <c r="AC96" s="100">
        <f t="shared" si="28"/>
        <v>0</v>
      </c>
      <c r="AD96" s="100">
        <v>0</v>
      </c>
      <c r="AE96" s="100">
        <v>0</v>
      </c>
      <c r="AF96" s="100">
        <f t="shared" si="27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9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30"/>
        <v>5946.55</v>
      </c>
      <c r="S97" s="100">
        <f>R97/P97*100</f>
        <v>100</v>
      </c>
      <c r="T97" s="100">
        <v>0</v>
      </c>
      <c r="U97" s="100">
        <f>T97/P97*100</f>
        <v>0</v>
      </c>
      <c r="V97" s="99">
        <v>2</v>
      </c>
      <c r="W97" s="99">
        <v>2</v>
      </c>
      <c r="X97" s="99">
        <v>0</v>
      </c>
      <c r="Y97" s="100">
        <f t="shared" si="25"/>
        <v>22.222222222222221</v>
      </c>
      <c r="Z97" s="81">
        <v>1930.88</v>
      </c>
      <c r="AA97" s="100">
        <v>1930.88</v>
      </c>
      <c r="AB97" s="100">
        <f t="shared" si="26"/>
        <v>100</v>
      </c>
      <c r="AC97" s="100">
        <f t="shared" si="28"/>
        <v>1930.88</v>
      </c>
      <c r="AD97" s="100">
        <v>0</v>
      </c>
      <c r="AE97" s="100">
        <v>0</v>
      </c>
      <c r="AF97" s="100">
        <f t="shared" si="27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9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30"/>
        <v>3487.89</v>
      </c>
      <c r="S98" s="100">
        <f>R98/P98*100</f>
        <v>100</v>
      </c>
      <c r="T98" s="100">
        <v>0</v>
      </c>
      <c r="U98" s="100">
        <f>T98/P98*100</f>
        <v>0</v>
      </c>
      <c r="V98" s="99">
        <v>0</v>
      </c>
      <c r="W98" s="99">
        <v>0</v>
      </c>
      <c r="X98" s="99">
        <v>0</v>
      </c>
      <c r="Y98" s="100">
        <f t="shared" si="25"/>
        <v>0</v>
      </c>
      <c r="Z98" s="81">
        <v>0</v>
      </c>
      <c r="AA98" s="100">
        <v>0</v>
      </c>
      <c r="AB98" s="100">
        <f t="shared" si="26"/>
        <v>0</v>
      </c>
      <c r="AC98" s="100">
        <f t="shared" si="28"/>
        <v>0</v>
      </c>
      <c r="AD98" s="100">
        <v>0</v>
      </c>
      <c r="AE98" s="100">
        <v>0</v>
      </c>
      <c r="AF98" s="100">
        <f t="shared" si="27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9"/>
        <v>0</v>
      </c>
      <c r="O99" s="100">
        <v>0</v>
      </c>
      <c r="P99" s="100">
        <v>0</v>
      </c>
      <c r="Q99" s="100">
        <v>0</v>
      </c>
      <c r="R99" s="100">
        <f t="shared" si="30"/>
        <v>0</v>
      </c>
      <c r="S99" s="100">
        <v>0</v>
      </c>
      <c r="T99" s="100">
        <v>0</v>
      </c>
      <c r="U99" s="100">
        <v>0</v>
      </c>
      <c r="V99" s="99">
        <v>2</v>
      </c>
      <c r="W99" s="99">
        <v>2</v>
      </c>
      <c r="X99" s="99">
        <v>2</v>
      </c>
      <c r="Y99" s="100">
        <f t="shared" si="25"/>
        <v>66.666666666666657</v>
      </c>
      <c r="Z99" s="81">
        <v>1133.8399999999999</v>
      </c>
      <c r="AA99" s="100">
        <v>1133.8399999999999</v>
      </c>
      <c r="AB99" s="100">
        <f t="shared" si="26"/>
        <v>100</v>
      </c>
      <c r="AC99" s="100">
        <f t="shared" si="28"/>
        <v>1133.8399999999999</v>
      </c>
      <c r="AD99" s="100">
        <v>0</v>
      </c>
      <c r="AE99" s="100">
        <v>0</v>
      </c>
      <c r="AF99" s="100">
        <f t="shared" si="27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9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30"/>
        <v>18749.07</v>
      </c>
      <c r="S100" s="100">
        <f>R100/P100*100</f>
        <v>100</v>
      </c>
      <c r="T100" s="100">
        <v>0</v>
      </c>
      <c r="U100" s="100">
        <f>T100/P100*100</f>
        <v>0</v>
      </c>
      <c r="V100" s="99">
        <v>1</v>
      </c>
      <c r="W100" s="99">
        <v>1</v>
      </c>
      <c r="X100" s="99">
        <v>0</v>
      </c>
      <c r="Y100" s="100">
        <f t="shared" si="25"/>
        <v>2.6315789473684208</v>
      </c>
      <c r="Z100" s="81">
        <v>2125.02</v>
      </c>
      <c r="AA100" s="100">
        <v>0</v>
      </c>
      <c r="AB100" s="100">
        <f t="shared" si="26"/>
        <v>0</v>
      </c>
      <c r="AC100" s="100">
        <f t="shared" si="28"/>
        <v>0</v>
      </c>
      <c r="AD100" s="100">
        <v>0</v>
      </c>
      <c r="AE100" s="100">
        <v>0</v>
      </c>
      <c r="AF100" s="100">
        <f t="shared" si="27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9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30"/>
        <v>336.17</v>
      </c>
      <c r="S101" s="100">
        <f>R101/P101*100</f>
        <v>100</v>
      </c>
      <c r="T101" s="100">
        <v>0</v>
      </c>
      <c r="U101" s="100">
        <f>T101/P101*100</f>
        <v>0</v>
      </c>
      <c r="V101" s="99">
        <v>0</v>
      </c>
      <c r="W101" s="99">
        <v>0</v>
      </c>
      <c r="X101" s="99">
        <v>0</v>
      </c>
      <c r="Y101" s="100">
        <f t="shared" si="25"/>
        <v>0</v>
      </c>
      <c r="Z101" s="81">
        <v>0</v>
      </c>
      <c r="AA101" s="100">
        <v>0</v>
      </c>
      <c r="AB101" s="100">
        <f t="shared" si="26"/>
        <v>0</v>
      </c>
      <c r="AC101" s="100">
        <f t="shared" si="28"/>
        <v>0</v>
      </c>
      <c r="AD101" s="100">
        <v>0</v>
      </c>
      <c r="AE101" s="100">
        <v>0</v>
      </c>
      <c r="AF101" s="100">
        <f t="shared" si="27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9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30"/>
        <v>19670.13</v>
      </c>
      <c r="S102" s="100">
        <f>R102/P102*100</f>
        <v>100</v>
      </c>
      <c r="T102" s="100">
        <v>0</v>
      </c>
      <c r="U102" s="100">
        <f>T102/P102*100</f>
        <v>0</v>
      </c>
      <c r="V102" s="99">
        <v>0</v>
      </c>
      <c r="W102" s="99">
        <v>0</v>
      </c>
      <c r="X102" s="99">
        <v>0</v>
      </c>
      <c r="Y102" s="100">
        <f t="shared" si="25"/>
        <v>0</v>
      </c>
      <c r="Z102" s="81">
        <v>0</v>
      </c>
      <c r="AA102" s="100">
        <v>0</v>
      </c>
      <c r="AB102" s="100">
        <f t="shared" si="26"/>
        <v>0</v>
      </c>
      <c r="AC102" s="100">
        <f t="shared" si="28"/>
        <v>0</v>
      </c>
      <c r="AD102" s="100">
        <v>0</v>
      </c>
      <c r="AE102" s="100">
        <v>0</v>
      </c>
      <c r="AF102" s="100">
        <f t="shared" si="27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9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31">T103/P103*100</f>
        <v>0</v>
      </c>
      <c r="V103" s="89">
        <f t="shared" ref="V103:AC103" si="32">SUM(V7:V102)</f>
        <v>429</v>
      </c>
      <c r="W103" s="89">
        <f t="shared" si="32"/>
        <v>492</v>
      </c>
      <c r="X103" s="89">
        <f>SUM(X7:X102)</f>
        <v>136</v>
      </c>
      <c r="Y103" s="91">
        <f>X103/H103*100</f>
        <v>4.7602380119005954</v>
      </c>
      <c r="Z103" s="91">
        <f>SUM(Z7:Z102)</f>
        <v>474871.1700000001</v>
      </c>
      <c r="AA103" s="91">
        <f t="shared" si="32"/>
        <v>442977.92</v>
      </c>
      <c r="AB103" s="90">
        <f t="shared" si="26"/>
        <v>93.283810006827721</v>
      </c>
      <c r="AC103" s="91">
        <f t="shared" si="32"/>
        <v>408843.84</v>
      </c>
      <c r="AD103" s="90">
        <f t="shared" ref="AD103" si="33">IF(AA103=0,0,AC103/AA103)*100</f>
        <v>92.294406005608593</v>
      </c>
      <c r="AE103" s="91">
        <f>SUM(AE7:AE102)</f>
        <v>34134.080000000002</v>
      </c>
      <c r="AF103" s="90">
        <f t="shared" si="27"/>
        <v>7.7055939943914149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3"/>
  <sheetViews>
    <sheetView workbookViewId="0">
      <selection activeCell="H103" sqref="H103:L103"/>
    </sheetView>
  </sheetViews>
  <sheetFormatPr defaultColWidth="9.7109375" defaultRowHeight="12.75" x14ac:dyDescent="0.25"/>
  <cols>
    <col min="1" max="1" width="6" style="9" bestFit="1" customWidth="1"/>
    <col min="2" max="2" width="13.42578125" style="9" customWidth="1"/>
    <col min="3" max="3" width="12.28515625" style="9" customWidth="1"/>
    <col min="4" max="4" width="19.42578125" style="9" customWidth="1"/>
    <col min="5" max="5" width="11.5703125" style="18" customWidth="1"/>
    <col min="6" max="6" width="10.7109375" style="28" customWidth="1"/>
    <col min="7" max="7" width="11.28515625" style="9" customWidth="1"/>
    <col min="8" max="8" width="9.7109375" style="9"/>
    <col min="9" max="10" width="9.7109375" style="28"/>
    <col min="11" max="11" width="9.7109375" style="34"/>
    <col min="12" max="12" width="10.28515625" style="34" bestFit="1" customWidth="1"/>
    <col min="13" max="13" width="9.7109375" style="34"/>
    <col min="14" max="14" width="17.5703125" style="34" customWidth="1"/>
    <col min="15" max="15" width="15.7109375" style="43" customWidth="1"/>
    <col min="16" max="16" width="12.42578125" style="43" bestFit="1" customWidth="1"/>
    <col min="17" max="17" width="9.85546875" style="43" bestFit="1" customWidth="1"/>
    <col min="18" max="18" width="12.42578125" style="43" bestFit="1" customWidth="1"/>
    <col min="19" max="19" width="11" style="43" customWidth="1"/>
    <col min="20" max="20" width="10.85546875" style="43" bestFit="1" customWidth="1"/>
    <col min="21" max="21" width="11.28515625" style="43" customWidth="1"/>
    <col min="22" max="28" width="9.7109375" style="34"/>
    <col min="29" max="29" width="9.7109375" style="34" customWidth="1"/>
    <col min="30" max="30" width="11" style="34" customWidth="1"/>
    <col min="31" max="31" width="9.7109375" style="34"/>
    <col min="32" max="32" width="11.42578125" style="34" customWidth="1"/>
    <col min="33" max="37" width="9.7109375" style="34"/>
    <col min="38" max="16384" width="9.7109375" style="9"/>
  </cols>
  <sheetData>
    <row r="1" spans="1:37" s="8" customFormat="1" ht="63.75" customHeight="1" x14ac:dyDescent="0.25">
      <c r="A1" s="124" t="s">
        <v>237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33"/>
      <c r="AH1" s="33"/>
      <c r="AI1" s="33"/>
      <c r="AJ1" s="33"/>
      <c r="AK1" s="33"/>
    </row>
    <row r="2" spans="1:37" s="8" customFormat="1" ht="15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31" t="s">
        <v>0</v>
      </c>
      <c r="G2" s="128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  <c r="AG2" s="33"/>
      <c r="AH2" s="33"/>
      <c r="AI2" s="33"/>
      <c r="AJ2" s="33"/>
      <c r="AK2" s="33"/>
    </row>
    <row r="3" spans="1:37" ht="65.25" customHeight="1" x14ac:dyDescent="0.25">
      <c r="A3" s="129"/>
      <c r="B3" s="129"/>
      <c r="C3" s="129"/>
      <c r="D3" s="129"/>
      <c r="E3" s="129"/>
      <c r="F3" s="132"/>
      <c r="G3" s="129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ht="104.25" customHeight="1" x14ac:dyDescent="0.25">
      <c r="A4" s="129"/>
      <c r="B4" s="129"/>
      <c r="C4" s="129"/>
      <c r="D4" s="129"/>
      <c r="E4" s="129"/>
      <c r="F4" s="132"/>
      <c r="G4" s="129"/>
      <c r="H4" s="128" t="s">
        <v>10</v>
      </c>
      <c r="I4" s="15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(гр."&amp;V6&amp;"/гр."&amp;'05.01.2015'!H6&amp;"*100)"</f>
        <v>відсоток  до загальної кількості виданих доручень (гр.22/гр.8*100)</v>
      </c>
      <c r="Z4" s="149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ht="76.5" customHeight="1" x14ac:dyDescent="0.25">
      <c r="A5" s="130"/>
      <c r="B5" s="130"/>
      <c r="C5" s="130"/>
      <c r="D5" s="130"/>
      <c r="E5" s="130"/>
      <c r="F5" s="133"/>
      <c r="G5" s="130"/>
      <c r="H5" s="130"/>
      <c r="I5" s="152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50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.75" customHeight="1" x14ac:dyDescent="0.25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17">
        <f t="shared" si="0"/>
        <v>5</v>
      </c>
      <c r="F6" s="24">
        <f t="shared" si="0"/>
        <v>6</v>
      </c>
      <c r="G6" s="6">
        <f t="shared" si="0"/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6">
        <f t="shared" si="0"/>
        <v>26</v>
      </c>
      <c r="AA6" s="6">
        <f t="shared" si="0"/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6">
        <v>31</v>
      </c>
      <c r="AF6" s="6">
        <v>32</v>
      </c>
      <c r="AG6" s="35"/>
      <c r="AH6" s="35"/>
      <c r="AI6" s="35"/>
      <c r="AJ6" s="35"/>
      <c r="AK6" s="35"/>
    </row>
    <row r="7" spans="1:37" ht="15.75" customHeight="1" x14ac:dyDescent="0.25">
      <c r="A7" s="2">
        <v>1</v>
      </c>
      <c r="B7" s="11" t="s">
        <v>114</v>
      </c>
      <c r="C7" s="12"/>
      <c r="D7" s="12" t="s">
        <v>27</v>
      </c>
      <c r="E7" s="19" t="s">
        <v>118</v>
      </c>
      <c r="F7" s="45" t="s">
        <v>229</v>
      </c>
      <c r="G7" s="13"/>
      <c r="H7" s="21">
        <v>1</v>
      </c>
      <c r="I7" s="25">
        <v>0</v>
      </c>
      <c r="J7" s="25">
        <v>1</v>
      </c>
      <c r="K7" s="3">
        <v>0</v>
      </c>
      <c r="L7" s="2">
        <v>0</v>
      </c>
      <c r="M7" s="2"/>
      <c r="N7" s="36">
        <f t="shared" ref="N7:N13" si="1">K7/H7*100</f>
        <v>0</v>
      </c>
      <c r="O7" s="37">
        <v>0</v>
      </c>
      <c r="P7" s="37">
        <f t="shared" ref="P7:P71" si="2">O7</f>
        <v>0</v>
      </c>
      <c r="Q7" s="36">
        <v>0</v>
      </c>
      <c r="R7" s="36">
        <v>0</v>
      </c>
      <c r="S7" s="36">
        <v>0</v>
      </c>
      <c r="T7" s="36">
        <f>O7-R7</f>
        <v>0</v>
      </c>
      <c r="U7" s="36">
        <v>0</v>
      </c>
      <c r="V7" s="2">
        <v>0</v>
      </c>
      <c r="W7" s="2">
        <v>0</v>
      </c>
      <c r="X7" s="2">
        <v>0</v>
      </c>
      <c r="Y7" s="38">
        <f>IF(H7=0,0,V7/H7)*100</f>
        <v>0</v>
      </c>
      <c r="Z7" s="38">
        <v>0</v>
      </c>
      <c r="AA7" s="38">
        <v>0</v>
      </c>
      <c r="AB7" s="38">
        <f t="shared" ref="AB7:AB70" si="3">IF(Z7=0,0,AA7/Z7)*100</f>
        <v>0</v>
      </c>
      <c r="AC7" s="38">
        <v>0</v>
      </c>
      <c r="AD7" s="38">
        <f t="shared" ref="AD7:AD70" si="4">IF(AA7=0,0,AC7/AA7)*100</f>
        <v>0</v>
      </c>
      <c r="AE7" s="38">
        <v>0</v>
      </c>
      <c r="AF7" s="38">
        <f t="shared" ref="AF7:AF70" si="5">IF(AA7=0,0,AE7/AA7)*100</f>
        <v>0</v>
      </c>
    </row>
    <row r="8" spans="1:37" ht="15.75" customHeight="1" x14ac:dyDescent="0.25">
      <c r="A8" s="2">
        <v>2</v>
      </c>
      <c r="B8" s="11" t="s">
        <v>114</v>
      </c>
      <c r="C8" s="12"/>
      <c r="D8" s="12" t="s">
        <v>28</v>
      </c>
      <c r="E8" s="19" t="s">
        <v>118</v>
      </c>
      <c r="F8" s="46">
        <v>84</v>
      </c>
      <c r="G8" s="13">
        <v>30.45</v>
      </c>
      <c r="H8" s="22">
        <v>20</v>
      </c>
      <c r="I8" s="26">
        <v>9</v>
      </c>
      <c r="J8" s="26">
        <v>8</v>
      </c>
      <c r="K8" s="3">
        <v>17</v>
      </c>
      <c r="L8" s="2">
        <v>19</v>
      </c>
      <c r="M8" s="2"/>
      <c r="N8" s="36">
        <f t="shared" si="1"/>
        <v>85</v>
      </c>
      <c r="O8" s="37">
        <v>8664.0299999999988</v>
      </c>
      <c r="P8" s="37">
        <f t="shared" si="2"/>
        <v>8664.0299999999988</v>
      </c>
      <c r="Q8" s="36">
        <f t="shared" ref="Q8:Q72" si="6">P8/O8*100</f>
        <v>100</v>
      </c>
      <c r="R8" s="36">
        <v>6757.5299999999988</v>
      </c>
      <c r="S8" s="36">
        <f>R8/P8*100</f>
        <v>77.995228548377611</v>
      </c>
      <c r="T8" s="36">
        <f>O8-R8</f>
        <v>1906.5</v>
      </c>
      <c r="U8" s="36">
        <f t="shared" ref="U8:U72" si="7">T8/P8*100</f>
        <v>22.0047714516224</v>
      </c>
      <c r="V8" s="2">
        <v>0</v>
      </c>
      <c r="W8" s="2">
        <v>0</v>
      </c>
      <c r="X8" s="2">
        <v>0</v>
      </c>
      <c r="Y8" s="38">
        <f t="shared" ref="Y8:Y71" si="8">IF(H8=0,0,V8/H8)*100</f>
        <v>0</v>
      </c>
      <c r="Z8" s="38">
        <v>0</v>
      </c>
      <c r="AA8" s="38">
        <v>0</v>
      </c>
      <c r="AB8" s="38">
        <f t="shared" si="3"/>
        <v>0</v>
      </c>
      <c r="AC8" s="38">
        <v>0</v>
      </c>
      <c r="AD8" s="38">
        <f t="shared" si="4"/>
        <v>0</v>
      </c>
      <c r="AE8" s="38">
        <v>0</v>
      </c>
      <c r="AF8" s="38">
        <f t="shared" si="5"/>
        <v>0</v>
      </c>
    </row>
    <row r="9" spans="1:37" ht="15.75" customHeight="1" x14ac:dyDescent="0.25">
      <c r="A9" s="2">
        <v>3</v>
      </c>
      <c r="B9" s="11" t="s">
        <v>114</v>
      </c>
      <c r="C9" s="12"/>
      <c r="D9" s="12" t="s">
        <v>29</v>
      </c>
      <c r="E9" s="19" t="s">
        <v>118</v>
      </c>
      <c r="F9" s="46" t="s">
        <v>119</v>
      </c>
      <c r="G9" s="13">
        <v>30.45</v>
      </c>
      <c r="H9" s="22">
        <v>12</v>
      </c>
      <c r="I9" s="26">
        <v>4</v>
      </c>
      <c r="J9" s="26">
        <v>6</v>
      </c>
      <c r="K9" s="3">
        <v>9</v>
      </c>
      <c r="L9" s="2">
        <v>6</v>
      </c>
      <c r="M9" s="2"/>
      <c r="N9" s="36">
        <f t="shared" si="1"/>
        <v>75</v>
      </c>
      <c r="O9" s="37">
        <v>20412.350000000002</v>
      </c>
      <c r="P9" s="37">
        <f t="shared" si="2"/>
        <v>20412.350000000002</v>
      </c>
      <c r="Q9" s="36">
        <f t="shared" si="6"/>
        <v>100</v>
      </c>
      <c r="R9" s="36">
        <v>20412.350000000002</v>
      </c>
      <c r="S9" s="36">
        <f t="shared" ref="S9:S73" si="9">R9/P9*100</f>
        <v>100</v>
      </c>
      <c r="T9" s="36">
        <f t="shared" ref="T9:T73" si="10">O9-R9</f>
        <v>0</v>
      </c>
      <c r="U9" s="36">
        <f t="shared" si="7"/>
        <v>0</v>
      </c>
      <c r="V9" s="2">
        <v>0</v>
      </c>
      <c r="W9" s="2">
        <v>0</v>
      </c>
      <c r="X9" s="2">
        <v>0</v>
      </c>
      <c r="Y9" s="38">
        <f t="shared" si="8"/>
        <v>0</v>
      </c>
      <c r="Z9" s="38">
        <v>0</v>
      </c>
      <c r="AA9" s="38">
        <v>0</v>
      </c>
      <c r="AB9" s="38">
        <f t="shared" si="3"/>
        <v>0</v>
      </c>
      <c r="AC9" s="38">
        <v>0</v>
      </c>
      <c r="AD9" s="38">
        <f t="shared" si="4"/>
        <v>0</v>
      </c>
      <c r="AE9" s="38">
        <v>0</v>
      </c>
      <c r="AF9" s="38">
        <f t="shared" si="5"/>
        <v>0</v>
      </c>
    </row>
    <row r="10" spans="1:37" ht="15.75" customHeight="1" x14ac:dyDescent="0.25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46">
        <v>103</v>
      </c>
      <c r="G10" s="13">
        <v>30.45</v>
      </c>
      <c r="H10" s="22">
        <v>75</v>
      </c>
      <c r="I10" s="26">
        <v>26</v>
      </c>
      <c r="J10" s="26">
        <v>23</v>
      </c>
      <c r="K10" s="3">
        <v>1</v>
      </c>
      <c r="L10" s="2">
        <v>1</v>
      </c>
      <c r="M10" s="2"/>
      <c r="N10" s="36">
        <f t="shared" si="1"/>
        <v>1.3333333333333335</v>
      </c>
      <c r="O10" s="37">
        <v>58.36</v>
      </c>
      <c r="P10" s="37">
        <f t="shared" si="2"/>
        <v>58.36</v>
      </c>
      <c r="Q10" s="36">
        <f t="shared" si="6"/>
        <v>100</v>
      </c>
      <c r="R10" s="36">
        <v>58.36</v>
      </c>
      <c r="S10" s="36">
        <f t="shared" si="9"/>
        <v>100</v>
      </c>
      <c r="T10" s="36">
        <f t="shared" si="10"/>
        <v>0</v>
      </c>
      <c r="U10" s="36">
        <f t="shared" si="7"/>
        <v>0</v>
      </c>
      <c r="V10" s="2">
        <v>0</v>
      </c>
      <c r="W10" s="2">
        <v>0</v>
      </c>
      <c r="X10" s="2">
        <v>0</v>
      </c>
      <c r="Y10" s="38">
        <f t="shared" si="8"/>
        <v>0</v>
      </c>
      <c r="Z10" s="38">
        <v>0</v>
      </c>
      <c r="AA10" s="38">
        <v>0</v>
      </c>
      <c r="AB10" s="38">
        <f t="shared" si="3"/>
        <v>0</v>
      </c>
      <c r="AC10" s="38">
        <v>0</v>
      </c>
      <c r="AD10" s="38">
        <f t="shared" si="4"/>
        <v>0</v>
      </c>
      <c r="AE10" s="38">
        <v>0</v>
      </c>
      <c r="AF10" s="38">
        <f t="shared" si="5"/>
        <v>0</v>
      </c>
    </row>
    <row r="11" spans="1:37" ht="15.75" customHeight="1" x14ac:dyDescent="0.25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46" t="s">
        <v>121</v>
      </c>
      <c r="G11" s="13">
        <v>30.45</v>
      </c>
      <c r="H11" s="22">
        <v>17</v>
      </c>
      <c r="I11" s="26">
        <v>5</v>
      </c>
      <c r="J11" s="26">
        <v>9</v>
      </c>
      <c r="K11" s="3">
        <v>10</v>
      </c>
      <c r="L11" s="2">
        <v>11</v>
      </c>
      <c r="M11" s="2"/>
      <c r="N11" s="36">
        <f t="shared" si="1"/>
        <v>58.82352941176471</v>
      </c>
      <c r="O11" s="37">
        <v>7226.18</v>
      </c>
      <c r="P11" s="37">
        <f t="shared" si="2"/>
        <v>7226.18</v>
      </c>
      <c r="Q11" s="36">
        <f t="shared" si="6"/>
        <v>100</v>
      </c>
      <c r="R11" s="36">
        <v>3356.46</v>
      </c>
      <c r="S11" s="36">
        <f t="shared" si="9"/>
        <v>46.448607701441148</v>
      </c>
      <c r="T11" s="36">
        <f t="shared" si="10"/>
        <v>3869.7200000000003</v>
      </c>
      <c r="U11" s="36">
        <f t="shared" si="7"/>
        <v>53.551392298558852</v>
      </c>
      <c r="V11" s="2">
        <v>0</v>
      </c>
      <c r="W11" s="2">
        <v>0</v>
      </c>
      <c r="X11" s="2">
        <v>0</v>
      </c>
      <c r="Y11" s="38">
        <f t="shared" si="8"/>
        <v>0</v>
      </c>
      <c r="Z11" s="38">
        <v>0</v>
      </c>
      <c r="AA11" s="38">
        <v>0</v>
      </c>
      <c r="AB11" s="38">
        <f t="shared" si="3"/>
        <v>0</v>
      </c>
      <c r="AC11" s="38">
        <v>0</v>
      </c>
      <c r="AD11" s="38">
        <f t="shared" si="4"/>
        <v>0</v>
      </c>
      <c r="AE11" s="38">
        <v>0</v>
      </c>
      <c r="AF11" s="38">
        <f t="shared" si="5"/>
        <v>0</v>
      </c>
    </row>
    <row r="12" spans="1:37" ht="15.75" customHeight="1" x14ac:dyDescent="0.25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46" t="s">
        <v>122</v>
      </c>
      <c r="G12" s="13">
        <v>30.45</v>
      </c>
      <c r="H12" s="22">
        <v>17</v>
      </c>
      <c r="I12" s="26">
        <v>3</v>
      </c>
      <c r="J12" s="26">
        <v>14</v>
      </c>
      <c r="K12" s="3">
        <v>15</v>
      </c>
      <c r="L12" s="2">
        <v>20</v>
      </c>
      <c r="M12" s="2"/>
      <c r="N12" s="36">
        <f t="shared" si="1"/>
        <v>88.235294117647058</v>
      </c>
      <c r="O12" s="37">
        <v>10060.76</v>
      </c>
      <c r="P12" s="37">
        <f t="shared" si="2"/>
        <v>10060.76</v>
      </c>
      <c r="Q12" s="36">
        <f t="shared" si="6"/>
        <v>100</v>
      </c>
      <c r="R12" s="36">
        <v>7866.78</v>
      </c>
      <c r="S12" s="36">
        <f t="shared" si="9"/>
        <v>78.192701147825801</v>
      </c>
      <c r="T12" s="36">
        <f t="shared" si="10"/>
        <v>2193.9800000000005</v>
      </c>
      <c r="U12" s="36">
        <f t="shared" si="7"/>
        <v>21.807298852174196</v>
      </c>
      <c r="V12" s="2">
        <v>0</v>
      </c>
      <c r="W12" s="2">
        <v>0</v>
      </c>
      <c r="X12" s="2">
        <v>0</v>
      </c>
      <c r="Y12" s="38">
        <f t="shared" si="8"/>
        <v>0</v>
      </c>
      <c r="Z12" s="38">
        <v>0</v>
      </c>
      <c r="AA12" s="38">
        <v>0</v>
      </c>
      <c r="AB12" s="38">
        <f t="shared" si="3"/>
        <v>0</v>
      </c>
      <c r="AC12" s="38">
        <v>0</v>
      </c>
      <c r="AD12" s="38">
        <f t="shared" si="4"/>
        <v>0</v>
      </c>
      <c r="AE12" s="38">
        <v>0</v>
      </c>
      <c r="AF12" s="38">
        <f t="shared" si="5"/>
        <v>0</v>
      </c>
    </row>
    <row r="13" spans="1:37" ht="15.75" customHeight="1" x14ac:dyDescent="0.25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46" t="s">
        <v>123</v>
      </c>
      <c r="G13" s="13">
        <v>30.45</v>
      </c>
      <c r="H13" s="22">
        <v>3</v>
      </c>
      <c r="I13" s="26">
        <v>0</v>
      </c>
      <c r="J13" s="26">
        <v>3</v>
      </c>
      <c r="K13" s="3">
        <v>1</v>
      </c>
      <c r="L13" s="2">
        <v>1</v>
      </c>
      <c r="M13" s="2"/>
      <c r="N13" s="36">
        <f t="shared" si="1"/>
        <v>33.333333333333329</v>
      </c>
      <c r="O13" s="37">
        <v>2679.6</v>
      </c>
      <c r="P13" s="37">
        <f t="shared" si="2"/>
        <v>2679.6</v>
      </c>
      <c r="Q13" s="36">
        <f t="shared" si="6"/>
        <v>100</v>
      </c>
      <c r="R13" s="36">
        <v>0</v>
      </c>
      <c r="S13" s="36">
        <f t="shared" si="9"/>
        <v>0</v>
      </c>
      <c r="T13" s="36">
        <f t="shared" si="10"/>
        <v>2679.6</v>
      </c>
      <c r="U13" s="36">
        <v>0</v>
      </c>
      <c r="V13" s="2">
        <v>0</v>
      </c>
      <c r="W13" s="2">
        <v>0</v>
      </c>
      <c r="X13" s="2">
        <v>0</v>
      </c>
      <c r="Y13" s="38">
        <f t="shared" si="8"/>
        <v>0</v>
      </c>
      <c r="Z13" s="38">
        <v>0</v>
      </c>
      <c r="AA13" s="38">
        <v>0</v>
      </c>
      <c r="AB13" s="38">
        <f t="shared" si="3"/>
        <v>0</v>
      </c>
      <c r="AC13" s="38">
        <v>0</v>
      </c>
      <c r="AD13" s="38">
        <f t="shared" si="4"/>
        <v>0</v>
      </c>
      <c r="AE13" s="38">
        <v>0</v>
      </c>
      <c r="AF13" s="38">
        <f t="shared" si="5"/>
        <v>0</v>
      </c>
    </row>
    <row r="14" spans="1:37" ht="15.75" customHeight="1" x14ac:dyDescent="0.25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46">
        <v>89</v>
      </c>
      <c r="G14" s="13">
        <v>30.45</v>
      </c>
      <c r="H14" s="22">
        <v>1</v>
      </c>
      <c r="I14" s="26">
        <v>0</v>
      </c>
      <c r="J14" s="26">
        <v>0</v>
      </c>
      <c r="K14" s="3">
        <v>0</v>
      </c>
      <c r="L14" s="2">
        <v>0</v>
      </c>
      <c r="M14" s="2"/>
      <c r="N14" s="36">
        <v>0</v>
      </c>
      <c r="O14" s="37">
        <v>0</v>
      </c>
      <c r="P14" s="37">
        <f t="shared" si="2"/>
        <v>0</v>
      </c>
      <c r="Q14" s="36">
        <v>0</v>
      </c>
      <c r="R14" s="36">
        <v>0</v>
      </c>
      <c r="S14" s="36">
        <v>0</v>
      </c>
      <c r="T14" s="36">
        <f t="shared" si="10"/>
        <v>0</v>
      </c>
      <c r="U14" s="36">
        <v>0</v>
      </c>
      <c r="V14" s="2">
        <v>0</v>
      </c>
      <c r="W14" s="2">
        <v>0</v>
      </c>
      <c r="X14" s="2">
        <v>0</v>
      </c>
      <c r="Y14" s="38">
        <f t="shared" si="8"/>
        <v>0</v>
      </c>
      <c r="Z14" s="38">
        <v>0</v>
      </c>
      <c r="AA14" s="38">
        <v>0</v>
      </c>
      <c r="AB14" s="38">
        <f t="shared" si="3"/>
        <v>0</v>
      </c>
      <c r="AC14" s="38">
        <v>0</v>
      </c>
      <c r="AD14" s="38">
        <f t="shared" si="4"/>
        <v>0</v>
      </c>
      <c r="AE14" s="38">
        <v>0</v>
      </c>
      <c r="AF14" s="38">
        <f t="shared" si="5"/>
        <v>0</v>
      </c>
    </row>
    <row r="15" spans="1:37" ht="15.75" customHeight="1" x14ac:dyDescent="0.25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46" t="s">
        <v>124</v>
      </c>
      <c r="G15" s="13">
        <v>30.45</v>
      </c>
      <c r="H15" s="22">
        <v>83</v>
      </c>
      <c r="I15" s="26">
        <v>19</v>
      </c>
      <c r="J15" s="26">
        <v>29</v>
      </c>
      <c r="K15" s="3">
        <v>76</v>
      </c>
      <c r="L15" s="2">
        <v>97</v>
      </c>
      <c r="M15" s="2"/>
      <c r="N15" s="36">
        <f t="shared" ref="N15:N29" si="11">K15/H15*100</f>
        <v>91.566265060240966</v>
      </c>
      <c r="O15" s="37">
        <v>51732.32</v>
      </c>
      <c r="P15" s="37">
        <f t="shared" si="2"/>
        <v>51732.32</v>
      </c>
      <c r="Q15" s="36">
        <f t="shared" si="6"/>
        <v>100</v>
      </c>
      <c r="R15" s="36">
        <v>42661.44999999999</v>
      </c>
      <c r="S15" s="36">
        <f t="shared" si="9"/>
        <v>82.465758349905798</v>
      </c>
      <c r="T15" s="36">
        <f t="shared" si="10"/>
        <v>9070.8700000000099</v>
      </c>
      <c r="U15" s="36">
        <f t="shared" si="7"/>
        <v>17.534241650094195</v>
      </c>
      <c r="V15" s="2">
        <v>0</v>
      </c>
      <c r="W15" s="2">
        <v>0</v>
      </c>
      <c r="X15" s="2">
        <v>0</v>
      </c>
      <c r="Y15" s="38">
        <f t="shared" si="8"/>
        <v>0</v>
      </c>
      <c r="Z15" s="38">
        <v>0</v>
      </c>
      <c r="AA15" s="38">
        <v>0</v>
      </c>
      <c r="AB15" s="38">
        <f t="shared" si="3"/>
        <v>0</v>
      </c>
      <c r="AC15" s="38">
        <v>0</v>
      </c>
      <c r="AD15" s="38">
        <f t="shared" si="4"/>
        <v>0</v>
      </c>
      <c r="AE15" s="38">
        <v>0</v>
      </c>
      <c r="AF15" s="38">
        <f t="shared" si="5"/>
        <v>0</v>
      </c>
    </row>
    <row r="16" spans="1:37" ht="15.75" customHeight="1" x14ac:dyDescent="0.25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46" t="s">
        <v>125</v>
      </c>
      <c r="G16" s="13">
        <v>30.45</v>
      </c>
      <c r="H16" s="22">
        <v>53</v>
      </c>
      <c r="I16" s="26">
        <v>20</v>
      </c>
      <c r="J16" s="26">
        <v>18</v>
      </c>
      <c r="K16" s="3">
        <v>39</v>
      </c>
      <c r="L16" s="2">
        <v>25</v>
      </c>
      <c r="M16" s="2"/>
      <c r="N16" s="36">
        <f t="shared" si="11"/>
        <v>73.584905660377359</v>
      </c>
      <c r="O16" s="37">
        <v>12706.95</v>
      </c>
      <c r="P16" s="37">
        <f t="shared" si="2"/>
        <v>12706.95</v>
      </c>
      <c r="Q16" s="36">
        <f t="shared" si="6"/>
        <v>100</v>
      </c>
      <c r="R16" s="36">
        <v>12706.95</v>
      </c>
      <c r="S16" s="36">
        <f t="shared" si="9"/>
        <v>100</v>
      </c>
      <c r="T16" s="36">
        <f t="shared" si="10"/>
        <v>0</v>
      </c>
      <c r="U16" s="36">
        <f t="shared" si="7"/>
        <v>0</v>
      </c>
      <c r="V16" s="2">
        <v>0</v>
      </c>
      <c r="W16" s="2">
        <v>0</v>
      </c>
      <c r="X16" s="2">
        <v>0</v>
      </c>
      <c r="Y16" s="38">
        <f t="shared" si="8"/>
        <v>0</v>
      </c>
      <c r="Z16" s="38">
        <v>0</v>
      </c>
      <c r="AA16" s="38">
        <v>0</v>
      </c>
      <c r="AB16" s="38">
        <f t="shared" si="3"/>
        <v>0</v>
      </c>
      <c r="AC16" s="38">
        <v>0</v>
      </c>
      <c r="AD16" s="38">
        <f t="shared" si="4"/>
        <v>0</v>
      </c>
      <c r="AE16" s="38">
        <v>0</v>
      </c>
      <c r="AF16" s="38">
        <f t="shared" si="5"/>
        <v>0</v>
      </c>
    </row>
    <row r="17" spans="1:32" s="9" customFormat="1" ht="15" x14ac:dyDescent="0.25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46" t="s">
        <v>126</v>
      </c>
      <c r="G17" s="13">
        <v>30.45</v>
      </c>
      <c r="H17" s="22">
        <v>49</v>
      </c>
      <c r="I17" s="26">
        <v>12</v>
      </c>
      <c r="J17" s="26">
        <v>25</v>
      </c>
      <c r="K17" s="3">
        <v>43</v>
      </c>
      <c r="L17" s="2">
        <v>55</v>
      </c>
      <c r="M17" s="2"/>
      <c r="N17" s="36">
        <f t="shared" si="11"/>
        <v>87.755102040816325</v>
      </c>
      <c r="O17" s="37">
        <v>32504.67</v>
      </c>
      <c r="P17" s="37">
        <f t="shared" si="2"/>
        <v>32504.67</v>
      </c>
      <c r="Q17" s="36">
        <f t="shared" si="6"/>
        <v>100</v>
      </c>
      <c r="R17" s="36">
        <v>25384.409999999996</v>
      </c>
      <c r="S17" s="36">
        <f t="shared" si="9"/>
        <v>78.094655321835276</v>
      </c>
      <c r="T17" s="36">
        <f t="shared" si="10"/>
        <v>7120.260000000002</v>
      </c>
      <c r="U17" s="36">
        <f t="shared" si="7"/>
        <v>21.905344678164713</v>
      </c>
      <c r="V17" s="2">
        <v>0</v>
      </c>
      <c r="W17" s="2">
        <v>0</v>
      </c>
      <c r="X17" s="2">
        <v>0</v>
      </c>
      <c r="Y17" s="38">
        <f t="shared" si="8"/>
        <v>0</v>
      </c>
      <c r="Z17" s="38">
        <v>0</v>
      </c>
      <c r="AA17" s="38">
        <v>0</v>
      </c>
      <c r="AB17" s="38">
        <f t="shared" si="3"/>
        <v>0</v>
      </c>
      <c r="AC17" s="38">
        <v>0</v>
      </c>
      <c r="AD17" s="38">
        <f t="shared" si="4"/>
        <v>0</v>
      </c>
      <c r="AE17" s="38">
        <v>0</v>
      </c>
      <c r="AF17" s="38">
        <f t="shared" si="5"/>
        <v>0</v>
      </c>
    </row>
    <row r="18" spans="1:32" s="9" customFormat="1" ht="15" x14ac:dyDescent="0.25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46" t="s">
        <v>128</v>
      </c>
      <c r="G18" s="13">
        <v>30.45</v>
      </c>
      <c r="H18" s="22">
        <v>26</v>
      </c>
      <c r="I18" s="26">
        <v>15</v>
      </c>
      <c r="J18" s="26">
        <v>10</v>
      </c>
      <c r="K18" s="3">
        <v>13</v>
      </c>
      <c r="L18" s="2">
        <v>19</v>
      </c>
      <c r="M18" s="2"/>
      <c r="N18" s="36">
        <f t="shared" si="11"/>
        <v>50</v>
      </c>
      <c r="O18" s="37">
        <v>15821.75</v>
      </c>
      <c r="P18" s="37">
        <f t="shared" si="2"/>
        <v>15821.75</v>
      </c>
      <c r="Q18" s="36">
        <f t="shared" si="6"/>
        <v>100</v>
      </c>
      <c r="R18" s="36">
        <v>7352.0499999999993</v>
      </c>
      <c r="S18" s="36">
        <f t="shared" si="9"/>
        <v>46.467995006873444</v>
      </c>
      <c r="T18" s="36">
        <f t="shared" si="10"/>
        <v>8469.7000000000007</v>
      </c>
      <c r="U18" s="36">
        <f t="shared" si="7"/>
        <v>53.532004993126556</v>
      </c>
      <c r="V18" s="2">
        <v>0</v>
      </c>
      <c r="W18" s="2">
        <v>0</v>
      </c>
      <c r="X18" s="2">
        <v>0</v>
      </c>
      <c r="Y18" s="38">
        <f t="shared" si="8"/>
        <v>0</v>
      </c>
      <c r="Z18" s="38">
        <v>0</v>
      </c>
      <c r="AA18" s="38">
        <v>0</v>
      </c>
      <c r="AB18" s="38">
        <f t="shared" si="3"/>
        <v>0</v>
      </c>
      <c r="AC18" s="38">
        <v>0</v>
      </c>
      <c r="AD18" s="38">
        <f t="shared" si="4"/>
        <v>0</v>
      </c>
      <c r="AE18" s="38">
        <v>0</v>
      </c>
      <c r="AF18" s="38">
        <f t="shared" si="5"/>
        <v>0</v>
      </c>
    </row>
    <row r="19" spans="1:32" s="9" customFormat="1" ht="15" x14ac:dyDescent="0.25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46" t="s">
        <v>129</v>
      </c>
      <c r="G19" s="13">
        <v>30.45</v>
      </c>
      <c r="H19" s="22">
        <v>58</v>
      </c>
      <c r="I19" s="26">
        <v>6</v>
      </c>
      <c r="J19" s="26">
        <v>44</v>
      </c>
      <c r="K19" s="3">
        <v>47</v>
      </c>
      <c r="L19" s="2">
        <v>60</v>
      </c>
      <c r="M19" s="2"/>
      <c r="N19" s="36">
        <f t="shared" si="11"/>
        <v>81.034482758620683</v>
      </c>
      <c r="O19" s="37">
        <v>46398.919999999991</v>
      </c>
      <c r="P19" s="37">
        <f t="shared" si="2"/>
        <v>46398.919999999991</v>
      </c>
      <c r="Q19" s="36">
        <f t="shared" si="6"/>
        <v>100</v>
      </c>
      <c r="R19" s="36">
        <v>30533.749999999993</v>
      </c>
      <c r="S19" s="36">
        <f t="shared" si="9"/>
        <v>65.807027404948215</v>
      </c>
      <c r="T19" s="36">
        <f t="shared" si="10"/>
        <v>15865.169999999998</v>
      </c>
      <c r="U19" s="36">
        <f t="shared" si="7"/>
        <v>34.192972595051785</v>
      </c>
      <c r="V19" s="2">
        <v>0</v>
      </c>
      <c r="W19" s="2">
        <v>0</v>
      </c>
      <c r="X19" s="2">
        <v>0</v>
      </c>
      <c r="Y19" s="38">
        <f t="shared" si="8"/>
        <v>0</v>
      </c>
      <c r="Z19" s="38">
        <v>0</v>
      </c>
      <c r="AA19" s="38">
        <v>0</v>
      </c>
      <c r="AB19" s="38">
        <f t="shared" si="3"/>
        <v>0</v>
      </c>
      <c r="AC19" s="38">
        <v>0</v>
      </c>
      <c r="AD19" s="38">
        <f t="shared" si="4"/>
        <v>0</v>
      </c>
      <c r="AE19" s="38">
        <v>0</v>
      </c>
      <c r="AF19" s="38">
        <f t="shared" si="5"/>
        <v>0</v>
      </c>
    </row>
    <row r="20" spans="1:32" s="9" customFormat="1" ht="15" x14ac:dyDescent="0.25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46" t="s">
        <v>131</v>
      </c>
      <c r="G20" s="13">
        <v>30.45</v>
      </c>
      <c r="H20" s="22">
        <v>3</v>
      </c>
      <c r="I20" s="26">
        <v>2</v>
      </c>
      <c r="J20" s="26">
        <v>0</v>
      </c>
      <c r="K20" s="3">
        <v>0</v>
      </c>
      <c r="L20" s="2">
        <v>0</v>
      </c>
      <c r="M20" s="2"/>
      <c r="N20" s="36">
        <f t="shared" si="11"/>
        <v>0</v>
      </c>
      <c r="O20" s="37">
        <v>0</v>
      </c>
      <c r="P20" s="37">
        <f t="shared" si="2"/>
        <v>0</v>
      </c>
      <c r="Q20" s="36">
        <v>0</v>
      </c>
      <c r="R20" s="36">
        <v>0</v>
      </c>
      <c r="S20" s="36">
        <v>0</v>
      </c>
      <c r="T20" s="36">
        <f t="shared" si="10"/>
        <v>0</v>
      </c>
      <c r="U20" s="36">
        <v>0</v>
      </c>
      <c r="V20" s="2">
        <v>0</v>
      </c>
      <c r="W20" s="2">
        <v>0</v>
      </c>
      <c r="X20" s="2">
        <v>0</v>
      </c>
      <c r="Y20" s="38">
        <f t="shared" si="8"/>
        <v>0</v>
      </c>
      <c r="Z20" s="38">
        <v>0</v>
      </c>
      <c r="AA20" s="38">
        <v>0</v>
      </c>
      <c r="AB20" s="38">
        <f t="shared" si="3"/>
        <v>0</v>
      </c>
      <c r="AC20" s="38">
        <v>0</v>
      </c>
      <c r="AD20" s="38">
        <f t="shared" si="4"/>
        <v>0</v>
      </c>
      <c r="AE20" s="38">
        <v>0</v>
      </c>
      <c r="AF20" s="38">
        <f t="shared" si="5"/>
        <v>0</v>
      </c>
    </row>
    <row r="21" spans="1:32" s="9" customFormat="1" ht="15" x14ac:dyDescent="0.25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46" t="s">
        <v>132</v>
      </c>
      <c r="G21" s="13">
        <v>30.45</v>
      </c>
      <c r="H21" s="22">
        <v>9</v>
      </c>
      <c r="I21" s="26">
        <v>4</v>
      </c>
      <c r="J21" s="26">
        <v>4</v>
      </c>
      <c r="K21" s="3">
        <v>8</v>
      </c>
      <c r="L21" s="2">
        <v>10</v>
      </c>
      <c r="M21" s="2"/>
      <c r="N21" s="36">
        <f t="shared" si="11"/>
        <v>88.888888888888886</v>
      </c>
      <c r="O21" s="37">
        <v>4799.1099999999997</v>
      </c>
      <c r="P21" s="37">
        <f t="shared" si="2"/>
        <v>4799.1099999999997</v>
      </c>
      <c r="Q21" s="36">
        <f t="shared" si="6"/>
        <v>100</v>
      </c>
      <c r="R21" s="36">
        <v>0</v>
      </c>
      <c r="S21" s="36">
        <v>0</v>
      </c>
      <c r="T21" s="36">
        <f t="shared" si="10"/>
        <v>4799.1099999999997</v>
      </c>
      <c r="U21" s="36">
        <v>0</v>
      </c>
      <c r="V21" s="2">
        <v>0</v>
      </c>
      <c r="W21" s="2">
        <v>0</v>
      </c>
      <c r="X21" s="2">
        <v>0</v>
      </c>
      <c r="Y21" s="38">
        <f t="shared" si="8"/>
        <v>0</v>
      </c>
      <c r="Z21" s="38">
        <v>0</v>
      </c>
      <c r="AA21" s="38">
        <v>0</v>
      </c>
      <c r="AB21" s="38">
        <f t="shared" si="3"/>
        <v>0</v>
      </c>
      <c r="AC21" s="38">
        <v>0</v>
      </c>
      <c r="AD21" s="38">
        <f t="shared" si="4"/>
        <v>0</v>
      </c>
      <c r="AE21" s="38">
        <v>0</v>
      </c>
      <c r="AF21" s="38">
        <f t="shared" si="5"/>
        <v>0</v>
      </c>
    </row>
    <row r="22" spans="1:32" s="9" customFormat="1" ht="15" x14ac:dyDescent="0.25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46" t="s">
        <v>134</v>
      </c>
      <c r="G22" s="13">
        <v>30.45</v>
      </c>
      <c r="H22" s="22">
        <v>41</v>
      </c>
      <c r="I22" s="26">
        <v>10</v>
      </c>
      <c r="J22" s="26">
        <v>18</v>
      </c>
      <c r="K22" s="3">
        <v>35</v>
      </c>
      <c r="L22" s="2">
        <v>40</v>
      </c>
      <c r="M22" s="2"/>
      <c r="N22" s="36">
        <f t="shared" si="11"/>
        <v>85.365853658536579</v>
      </c>
      <c r="O22" s="37">
        <v>19091.53</v>
      </c>
      <c r="P22" s="37">
        <f t="shared" si="2"/>
        <v>19091.53</v>
      </c>
      <c r="Q22" s="36">
        <f t="shared" si="6"/>
        <v>100</v>
      </c>
      <c r="R22" s="36">
        <v>11002.24</v>
      </c>
      <c r="S22" s="36">
        <f t="shared" si="9"/>
        <v>57.628906640798306</v>
      </c>
      <c r="T22" s="36">
        <f t="shared" si="10"/>
        <v>8089.2899999999991</v>
      </c>
      <c r="U22" s="36">
        <f t="shared" si="7"/>
        <v>42.371093359201694</v>
      </c>
      <c r="V22" s="2">
        <v>0</v>
      </c>
      <c r="W22" s="2">
        <v>0</v>
      </c>
      <c r="X22" s="2">
        <v>0</v>
      </c>
      <c r="Y22" s="38">
        <f t="shared" si="8"/>
        <v>0</v>
      </c>
      <c r="Z22" s="38">
        <v>0</v>
      </c>
      <c r="AA22" s="38">
        <v>0</v>
      </c>
      <c r="AB22" s="38">
        <f t="shared" si="3"/>
        <v>0</v>
      </c>
      <c r="AC22" s="38">
        <v>0</v>
      </c>
      <c r="AD22" s="38">
        <f t="shared" si="4"/>
        <v>0</v>
      </c>
      <c r="AE22" s="38">
        <v>0</v>
      </c>
      <c r="AF22" s="38">
        <f t="shared" si="5"/>
        <v>0</v>
      </c>
    </row>
    <row r="23" spans="1:32" s="9" customFormat="1" ht="15" x14ac:dyDescent="0.25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46" t="s">
        <v>135</v>
      </c>
      <c r="G23" s="13">
        <v>30.45</v>
      </c>
      <c r="H23" s="22">
        <v>3</v>
      </c>
      <c r="I23" s="26">
        <v>1</v>
      </c>
      <c r="J23" s="26">
        <v>2</v>
      </c>
      <c r="K23" s="3">
        <v>0</v>
      </c>
      <c r="L23" s="2">
        <v>0</v>
      </c>
      <c r="M23" s="2"/>
      <c r="N23" s="36">
        <f t="shared" si="11"/>
        <v>0</v>
      </c>
      <c r="O23" s="37">
        <v>0</v>
      </c>
      <c r="P23" s="37">
        <f t="shared" si="2"/>
        <v>0</v>
      </c>
      <c r="Q23" s="36">
        <v>0</v>
      </c>
      <c r="R23" s="36">
        <v>0</v>
      </c>
      <c r="S23" s="36">
        <v>0</v>
      </c>
      <c r="T23" s="36">
        <f t="shared" si="10"/>
        <v>0</v>
      </c>
      <c r="U23" s="36">
        <v>0</v>
      </c>
      <c r="V23" s="2">
        <v>0</v>
      </c>
      <c r="W23" s="2">
        <v>0</v>
      </c>
      <c r="X23" s="2">
        <v>0</v>
      </c>
      <c r="Y23" s="38">
        <f t="shared" si="8"/>
        <v>0</v>
      </c>
      <c r="Z23" s="38">
        <v>0</v>
      </c>
      <c r="AA23" s="38">
        <v>0</v>
      </c>
      <c r="AB23" s="38">
        <f t="shared" si="3"/>
        <v>0</v>
      </c>
      <c r="AC23" s="38">
        <v>0</v>
      </c>
      <c r="AD23" s="38">
        <f t="shared" si="4"/>
        <v>0</v>
      </c>
      <c r="AE23" s="38">
        <v>0</v>
      </c>
      <c r="AF23" s="38">
        <f t="shared" si="5"/>
        <v>0</v>
      </c>
    </row>
    <row r="24" spans="1:32" s="9" customFormat="1" ht="15" x14ac:dyDescent="0.25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46" t="s">
        <v>136</v>
      </c>
      <c r="G24" s="13">
        <v>30.45</v>
      </c>
      <c r="H24" s="22">
        <v>71</v>
      </c>
      <c r="I24" s="26">
        <v>27</v>
      </c>
      <c r="J24" s="26">
        <v>28</v>
      </c>
      <c r="K24" s="3">
        <v>58</v>
      </c>
      <c r="L24" s="2">
        <v>49</v>
      </c>
      <c r="M24" s="2"/>
      <c r="N24" s="36">
        <f t="shared" si="11"/>
        <v>81.690140845070431</v>
      </c>
      <c r="O24" s="37">
        <v>31605.72</v>
      </c>
      <c r="P24" s="37">
        <f t="shared" si="2"/>
        <v>31605.72</v>
      </c>
      <c r="Q24" s="36">
        <f t="shared" si="6"/>
        <v>100</v>
      </c>
      <c r="R24" s="36">
        <v>16741.59</v>
      </c>
      <c r="S24" s="36">
        <f t="shared" si="9"/>
        <v>52.970126926391799</v>
      </c>
      <c r="T24" s="36">
        <f t="shared" si="10"/>
        <v>14864.130000000001</v>
      </c>
      <c r="U24" s="36">
        <f t="shared" si="7"/>
        <v>47.029873073608201</v>
      </c>
      <c r="V24" s="2">
        <v>0</v>
      </c>
      <c r="W24" s="2">
        <v>0</v>
      </c>
      <c r="X24" s="2">
        <v>0</v>
      </c>
      <c r="Y24" s="38">
        <f t="shared" si="8"/>
        <v>0</v>
      </c>
      <c r="Z24" s="38">
        <v>0</v>
      </c>
      <c r="AA24" s="38">
        <v>0</v>
      </c>
      <c r="AB24" s="38">
        <f t="shared" si="3"/>
        <v>0</v>
      </c>
      <c r="AC24" s="38">
        <v>0</v>
      </c>
      <c r="AD24" s="38">
        <f t="shared" si="4"/>
        <v>0</v>
      </c>
      <c r="AE24" s="38">
        <v>0</v>
      </c>
      <c r="AF24" s="38">
        <f t="shared" si="5"/>
        <v>0</v>
      </c>
    </row>
    <row r="25" spans="1:32" s="9" customFormat="1" ht="15" x14ac:dyDescent="0.25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46">
        <v>17</v>
      </c>
      <c r="G25" s="13">
        <v>30.45</v>
      </c>
      <c r="H25" s="22">
        <v>206</v>
      </c>
      <c r="I25" s="26">
        <v>16</v>
      </c>
      <c r="J25" s="26">
        <v>29</v>
      </c>
      <c r="K25" s="3">
        <v>190</v>
      </c>
      <c r="L25" s="2">
        <v>189</v>
      </c>
      <c r="M25" s="2"/>
      <c r="N25" s="36">
        <f t="shared" si="11"/>
        <v>92.233009708737868</v>
      </c>
      <c r="O25" s="37">
        <v>43809.06</v>
      </c>
      <c r="P25" s="37">
        <f t="shared" si="2"/>
        <v>43809.06</v>
      </c>
      <c r="Q25" s="36">
        <f t="shared" si="6"/>
        <v>100</v>
      </c>
      <c r="R25" s="36">
        <v>28259.139999999992</v>
      </c>
      <c r="S25" s="36">
        <f t="shared" si="9"/>
        <v>64.505241609840496</v>
      </c>
      <c r="T25" s="36">
        <f t="shared" si="10"/>
        <v>15549.920000000006</v>
      </c>
      <c r="U25" s="36">
        <f t="shared" si="7"/>
        <v>35.49475839015949</v>
      </c>
      <c r="V25" s="2">
        <v>0</v>
      </c>
      <c r="W25" s="2">
        <v>0</v>
      </c>
      <c r="X25" s="2">
        <v>0</v>
      </c>
      <c r="Y25" s="38">
        <f t="shared" si="8"/>
        <v>0</v>
      </c>
      <c r="Z25" s="38">
        <v>0</v>
      </c>
      <c r="AA25" s="38">
        <v>0</v>
      </c>
      <c r="AB25" s="38">
        <f t="shared" si="3"/>
        <v>0</v>
      </c>
      <c r="AC25" s="38">
        <v>0</v>
      </c>
      <c r="AD25" s="38">
        <f t="shared" si="4"/>
        <v>0</v>
      </c>
      <c r="AE25" s="38">
        <v>0</v>
      </c>
      <c r="AF25" s="38">
        <f t="shared" si="5"/>
        <v>0</v>
      </c>
    </row>
    <row r="26" spans="1:32" s="9" customFormat="1" ht="15" x14ac:dyDescent="0.25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46" t="s">
        <v>139</v>
      </c>
      <c r="G26" s="13">
        <v>30.45</v>
      </c>
      <c r="H26" s="22">
        <v>24</v>
      </c>
      <c r="I26" s="26">
        <v>1</v>
      </c>
      <c r="J26" s="26">
        <v>11</v>
      </c>
      <c r="K26" s="3">
        <v>14</v>
      </c>
      <c r="L26" s="2">
        <v>18</v>
      </c>
      <c r="M26" s="2"/>
      <c r="N26" s="36">
        <f t="shared" si="11"/>
        <v>58.333333333333336</v>
      </c>
      <c r="O26" s="37">
        <v>13200.15</v>
      </c>
      <c r="P26" s="37">
        <f t="shared" si="2"/>
        <v>13200.15</v>
      </c>
      <c r="Q26" s="36">
        <f t="shared" si="6"/>
        <v>100</v>
      </c>
      <c r="R26" s="36">
        <v>8489.880000000001</v>
      </c>
      <c r="S26" s="36">
        <f t="shared" si="9"/>
        <v>64.31654185747891</v>
      </c>
      <c r="T26" s="36">
        <f t="shared" si="10"/>
        <v>4710.2699999999986</v>
      </c>
      <c r="U26" s="36">
        <f t="shared" si="7"/>
        <v>35.683458142521097</v>
      </c>
      <c r="V26" s="2">
        <v>0</v>
      </c>
      <c r="W26" s="2">
        <v>0</v>
      </c>
      <c r="X26" s="2">
        <v>0</v>
      </c>
      <c r="Y26" s="38">
        <f t="shared" si="8"/>
        <v>0</v>
      </c>
      <c r="Z26" s="38">
        <v>0</v>
      </c>
      <c r="AA26" s="38">
        <v>0</v>
      </c>
      <c r="AB26" s="38">
        <f t="shared" si="3"/>
        <v>0</v>
      </c>
      <c r="AC26" s="38">
        <v>0</v>
      </c>
      <c r="AD26" s="38">
        <f t="shared" si="4"/>
        <v>0</v>
      </c>
      <c r="AE26" s="38">
        <v>0</v>
      </c>
      <c r="AF26" s="38">
        <f t="shared" si="5"/>
        <v>0</v>
      </c>
    </row>
    <row r="27" spans="1:32" s="9" customFormat="1" ht="15" x14ac:dyDescent="0.25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46" t="s">
        <v>140</v>
      </c>
      <c r="G27" s="13">
        <v>30.45</v>
      </c>
      <c r="H27" s="22">
        <v>16</v>
      </c>
      <c r="I27" s="26">
        <v>2</v>
      </c>
      <c r="J27" s="26">
        <v>8</v>
      </c>
      <c r="K27" s="3">
        <v>10</v>
      </c>
      <c r="L27" s="2">
        <v>13</v>
      </c>
      <c r="M27" s="2"/>
      <c r="N27" s="36">
        <f t="shared" si="11"/>
        <v>62.5</v>
      </c>
      <c r="O27" s="37">
        <v>12723.78</v>
      </c>
      <c r="P27" s="37">
        <f t="shared" si="2"/>
        <v>12723.78</v>
      </c>
      <c r="Q27" s="36">
        <f t="shared" si="6"/>
        <v>100</v>
      </c>
      <c r="R27" s="36">
        <v>11733.55</v>
      </c>
      <c r="S27" s="36">
        <f t="shared" si="9"/>
        <v>92.217485684285634</v>
      </c>
      <c r="T27" s="36">
        <f t="shared" si="10"/>
        <v>990.23000000000138</v>
      </c>
      <c r="U27" s="36">
        <f t="shared" si="7"/>
        <v>7.7825143157143657</v>
      </c>
      <c r="V27" s="2">
        <v>0</v>
      </c>
      <c r="W27" s="2">
        <v>0</v>
      </c>
      <c r="X27" s="2">
        <v>0</v>
      </c>
      <c r="Y27" s="38">
        <f t="shared" si="8"/>
        <v>0</v>
      </c>
      <c r="Z27" s="38">
        <v>0</v>
      </c>
      <c r="AA27" s="38">
        <v>0</v>
      </c>
      <c r="AB27" s="38">
        <f t="shared" si="3"/>
        <v>0</v>
      </c>
      <c r="AC27" s="38">
        <v>0</v>
      </c>
      <c r="AD27" s="38">
        <f t="shared" si="4"/>
        <v>0</v>
      </c>
      <c r="AE27" s="38">
        <v>0</v>
      </c>
      <c r="AF27" s="38">
        <f t="shared" si="5"/>
        <v>0</v>
      </c>
    </row>
    <row r="28" spans="1:32" s="9" customFormat="1" ht="15" x14ac:dyDescent="0.25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46" t="s">
        <v>141</v>
      </c>
      <c r="G28" s="13">
        <v>30.45</v>
      </c>
      <c r="H28" s="22">
        <v>9</v>
      </c>
      <c r="I28" s="26">
        <v>4</v>
      </c>
      <c r="J28" s="26">
        <v>3</v>
      </c>
      <c r="K28" s="3">
        <v>0</v>
      </c>
      <c r="L28" s="2">
        <v>0</v>
      </c>
      <c r="M28" s="2"/>
      <c r="N28" s="36">
        <f t="shared" si="11"/>
        <v>0</v>
      </c>
      <c r="O28" s="37">
        <v>0</v>
      </c>
      <c r="P28" s="37">
        <f t="shared" si="2"/>
        <v>0</v>
      </c>
      <c r="Q28" s="36">
        <v>0</v>
      </c>
      <c r="R28" s="36">
        <v>0</v>
      </c>
      <c r="S28" s="36">
        <v>0</v>
      </c>
      <c r="T28" s="36">
        <f t="shared" si="10"/>
        <v>0</v>
      </c>
      <c r="U28" s="36">
        <v>0</v>
      </c>
      <c r="V28" s="2">
        <v>0</v>
      </c>
      <c r="W28" s="2">
        <v>0</v>
      </c>
      <c r="X28" s="2">
        <v>0</v>
      </c>
      <c r="Y28" s="38">
        <f t="shared" si="8"/>
        <v>0</v>
      </c>
      <c r="Z28" s="38">
        <v>0</v>
      </c>
      <c r="AA28" s="38">
        <v>0</v>
      </c>
      <c r="AB28" s="38">
        <f t="shared" si="3"/>
        <v>0</v>
      </c>
      <c r="AC28" s="38">
        <v>0</v>
      </c>
      <c r="AD28" s="38">
        <f t="shared" si="4"/>
        <v>0</v>
      </c>
      <c r="AE28" s="38">
        <v>0</v>
      </c>
      <c r="AF28" s="38">
        <f t="shared" si="5"/>
        <v>0</v>
      </c>
    </row>
    <row r="29" spans="1:32" s="9" customFormat="1" ht="15" x14ac:dyDescent="0.25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46" t="s">
        <v>142</v>
      </c>
      <c r="G29" s="13">
        <v>30.45</v>
      </c>
      <c r="H29" s="22">
        <v>8</v>
      </c>
      <c r="I29" s="26">
        <v>0</v>
      </c>
      <c r="J29" s="26">
        <v>7</v>
      </c>
      <c r="K29" s="3">
        <v>6</v>
      </c>
      <c r="L29" s="2">
        <v>8</v>
      </c>
      <c r="M29" s="2"/>
      <c r="N29" s="36">
        <f t="shared" si="11"/>
        <v>75</v>
      </c>
      <c r="O29" s="37">
        <v>5460.41</v>
      </c>
      <c r="P29" s="37">
        <f t="shared" si="2"/>
        <v>5460.41</v>
      </c>
      <c r="Q29" s="36">
        <f t="shared" si="6"/>
        <v>100</v>
      </c>
      <c r="R29" s="36">
        <v>200.97</v>
      </c>
      <c r="S29" s="36">
        <f t="shared" si="9"/>
        <v>3.6804928567635029</v>
      </c>
      <c r="T29" s="36">
        <f t="shared" si="10"/>
        <v>5259.44</v>
      </c>
      <c r="U29" s="36">
        <f t="shared" si="7"/>
        <v>96.319507143236493</v>
      </c>
      <c r="V29" s="2">
        <v>0</v>
      </c>
      <c r="W29" s="2">
        <v>0</v>
      </c>
      <c r="X29" s="2">
        <v>0</v>
      </c>
      <c r="Y29" s="38">
        <f t="shared" si="8"/>
        <v>0</v>
      </c>
      <c r="Z29" s="38">
        <v>0</v>
      </c>
      <c r="AA29" s="38">
        <v>0</v>
      </c>
      <c r="AB29" s="38">
        <f t="shared" si="3"/>
        <v>0</v>
      </c>
      <c r="AC29" s="38">
        <v>0</v>
      </c>
      <c r="AD29" s="38">
        <f t="shared" si="4"/>
        <v>0</v>
      </c>
      <c r="AE29" s="38">
        <v>0</v>
      </c>
      <c r="AF29" s="38">
        <f t="shared" si="5"/>
        <v>0</v>
      </c>
    </row>
    <row r="30" spans="1:32" s="9" customFormat="1" ht="15" x14ac:dyDescent="0.25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46" t="s">
        <v>143</v>
      </c>
      <c r="G30" s="13">
        <v>30.45</v>
      </c>
      <c r="H30" s="22">
        <v>0</v>
      </c>
      <c r="I30" s="26">
        <v>0</v>
      </c>
      <c r="J30" s="26">
        <v>0</v>
      </c>
      <c r="K30" s="3">
        <v>0</v>
      </c>
      <c r="L30" s="2">
        <v>0</v>
      </c>
      <c r="M30" s="2"/>
      <c r="N30" s="36">
        <v>0</v>
      </c>
      <c r="O30" s="37">
        <v>0</v>
      </c>
      <c r="P30" s="37">
        <f t="shared" si="2"/>
        <v>0</v>
      </c>
      <c r="Q30" s="36">
        <v>0</v>
      </c>
      <c r="R30" s="36">
        <v>0</v>
      </c>
      <c r="S30" s="36">
        <v>0</v>
      </c>
      <c r="T30" s="36">
        <f t="shared" si="10"/>
        <v>0</v>
      </c>
      <c r="U30" s="36">
        <v>0</v>
      </c>
      <c r="V30" s="2">
        <v>0</v>
      </c>
      <c r="W30" s="2">
        <v>0</v>
      </c>
      <c r="X30" s="2">
        <v>0</v>
      </c>
      <c r="Y30" s="38">
        <f t="shared" si="8"/>
        <v>0</v>
      </c>
      <c r="Z30" s="38">
        <v>0</v>
      </c>
      <c r="AA30" s="38">
        <v>0</v>
      </c>
      <c r="AB30" s="38">
        <f t="shared" si="3"/>
        <v>0</v>
      </c>
      <c r="AC30" s="38">
        <v>0</v>
      </c>
      <c r="AD30" s="38">
        <f t="shared" si="4"/>
        <v>0</v>
      </c>
      <c r="AE30" s="38">
        <v>0</v>
      </c>
      <c r="AF30" s="38">
        <f t="shared" si="5"/>
        <v>0</v>
      </c>
    </row>
    <row r="31" spans="1:32" s="9" customFormat="1" ht="15" x14ac:dyDescent="0.25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46" t="s">
        <v>144</v>
      </c>
      <c r="G31" s="13">
        <v>30.45</v>
      </c>
      <c r="H31" s="22">
        <v>92</v>
      </c>
      <c r="I31" s="26">
        <v>22</v>
      </c>
      <c r="J31" s="26">
        <v>52</v>
      </c>
      <c r="K31" s="3">
        <v>81</v>
      </c>
      <c r="L31" s="2">
        <v>110</v>
      </c>
      <c r="M31" s="2"/>
      <c r="N31" s="36">
        <f t="shared" ref="N31:N61" si="12">K31/H31*100</f>
        <v>88.043478260869563</v>
      </c>
      <c r="O31" s="37">
        <v>84151.14</v>
      </c>
      <c r="P31" s="37">
        <f t="shared" si="2"/>
        <v>84151.14</v>
      </c>
      <c r="Q31" s="36">
        <f t="shared" si="6"/>
        <v>100</v>
      </c>
      <c r="R31" s="36">
        <v>63364.84</v>
      </c>
      <c r="S31" s="36">
        <f t="shared" si="9"/>
        <v>75.298849189684177</v>
      </c>
      <c r="T31" s="36">
        <f t="shared" si="10"/>
        <v>20786.300000000003</v>
      </c>
      <c r="U31" s="36">
        <f t="shared" si="7"/>
        <v>24.701150810315823</v>
      </c>
      <c r="V31" s="2">
        <v>0</v>
      </c>
      <c r="W31" s="2">
        <v>0</v>
      </c>
      <c r="X31" s="2">
        <v>0</v>
      </c>
      <c r="Y31" s="38">
        <f t="shared" si="8"/>
        <v>0</v>
      </c>
      <c r="Z31" s="38">
        <v>0</v>
      </c>
      <c r="AA31" s="38">
        <v>0</v>
      </c>
      <c r="AB31" s="38">
        <f t="shared" si="3"/>
        <v>0</v>
      </c>
      <c r="AC31" s="38">
        <v>0</v>
      </c>
      <c r="AD31" s="38">
        <f t="shared" si="4"/>
        <v>0</v>
      </c>
      <c r="AE31" s="38">
        <v>0</v>
      </c>
      <c r="AF31" s="38">
        <f t="shared" si="5"/>
        <v>0</v>
      </c>
    </row>
    <row r="32" spans="1:32" s="9" customFormat="1" ht="15" x14ac:dyDescent="0.25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46" t="s">
        <v>145</v>
      </c>
      <c r="G32" s="13">
        <v>30.45</v>
      </c>
      <c r="H32" s="22">
        <v>20</v>
      </c>
      <c r="I32" s="26">
        <v>12</v>
      </c>
      <c r="J32" s="26">
        <v>4</v>
      </c>
      <c r="K32" s="3">
        <v>9</v>
      </c>
      <c r="L32" s="2">
        <v>11</v>
      </c>
      <c r="M32" s="2"/>
      <c r="N32" s="36">
        <f t="shared" si="12"/>
        <v>45</v>
      </c>
      <c r="O32" s="37">
        <v>3061.7499999999995</v>
      </c>
      <c r="P32" s="37">
        <f t="shared" si="2"/>
        <v>3061.7499999999995</v>
      </c>
      <c r="Q32" s="36">
        <f t="shared" si="6"/>
        <v>100</v>
      </c>
      <c r="R32" s="36">
        <v>3061.7499999999995</v>
      </c>
      <c r="S32" s="36">
        <f t="shared" si="9"/>
        <v>100</v>
      </c>
      <c r="T32" s="36">
        <f t="shared" si="10"/>
        <v>0</v>
      </c>
      <c r="U32" s="36">
        <f t="shared" si="7"/>
        <v>0</v>
      </c>
      <c r="V32" s="2">
        <v>0</v>
      </c>
      <c r="W32" s="2">
        <v>0</v>
      </c>
      <c r="X32" s="2">
        <v>0</v>
      </c>
      <c r="Y32" s="38">
        <f t="shared" si="8"/>
        <v>0</v>
      </c>
      <c r="Z32" s="38">
        <v>0</v>
      </c>
      <c r="AA32" s="38">
        <v>0</v>
      </c>
      <c r="AB32" s="38">
        <f t="shared" si="3"/>
        <v>0</v>
      </c>
      <c r="AC32" s="38">
        <v>0</v>
      </c>
      <c r="AD32" s="38">
        <f t="shared" si="4"/>
        <v>0</v>
      </c>
      <c r="AE32" s="38">
        <v>0</v>
      </c>
      <c r="AF32" s="38">
        <f t="shared" si="5"/>
        <v>0</v>
      </c>
    </row>
    <row r="33" spans="1:32" s="9" customFormat="1" ht="15" x14ac:dyDescent="0.25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46" t="s">
        <v>146</v>
      </c>
      <c r="G33" s="13">
        <v>30.45</v>
      </c>
      <c r="H33" s="22">
        <v>4</v>
      </c>
      <c r="I33" s="26">
        <v>0</v>
      </c>
      <c r="J33" s="26">
        <v>2</v>
      </c>
      <c r="K33" s="3">
        <v>2</v>
      </c>
      <c r="L33" s="2">
        <v>2</v>
      </c>
      <c r="M33" s="2"/>
      <c r="N33" s="36">
        <f t="shared" si="12"/>
        <v>50</v>
      </c>
      <c r="O33" s="37">
        <v>215.69</v>
      </c>
      <c r="P33" s="37">
        <f t="shared" si="2"/>
        <v>215.69</v>
      </c>
      <c r="Q33" s="36">
        <f t="shared" si="6"/>
        <v>100</v>
      </c>
      <c r="R33" s="36">
        <v>215.69</v>
      </c>
      <c r="S33" s="36">
        <f t="shared" si="9"/>
        <v>100</v>
      </c>
      <c r="T33" s="36">
        <f t="shared" si="10"/>
        <v>0</v>
      </c>
      <c r="U33" s="36">
        <f t="shared" si="7"/>
        <v>0</v>
      </c>
      <c r="V33" s="2">
        <v>0</v>
      </c>
      <c r="W33" s="2">
        <v>0</v>
      </c>
      <c r="X33" s="2">
        <v>0</v>
      </c>
      <c r="Y33" s="38">
        <f t="shared" si="8"/>
        <v>0</v>
      </c>
      <c r="Z33" s="38">
        <v>0</v>
      </c>
      <c r="AA33" s="38">
        <v>0</v>
      </c>
      <c r="AB33" s="38">
        <f t="shared" si="3"/>
        <v>0</v>
      </c>
      <c r="AC33" s="38">
        <v>0</v>
      </c>
      <c r="AD33" s="38">
        <f t="shared" si="4"/>
        <v>0</v>
      </c>
      <c r="AE33" s="38">
        <v>0</v>
      </c>
      <c r="AF33" s="38">
        <f t="shared" si="5"/>
        <v>0</v>
      </c>
    </row>
    <row r="34" spans="1:32" s="9" customFormat="1" ht="15" x14ac:dyDescent="0.25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46" t="s">
        <v>147</v>
      </c>
      <c r="G34" s="13">
        <v>30.45</v>
      </c>
      <c r="H34" s="22">
        <v>52</v>
      </c>
      <c r="I34" s="26">
        <v>12</v>
      </c>
      <c r="J34" s="26">
        <v>20</v>
      </c>
      <c r="K34" s="3">
        <v>42</v>
      </c>
      <c r="L34" s="2">
        <v>47</v>
      </c>
      <c r="M34" s="2"/>
      <c r="N34" s="36">
        <f t="shared" si="12"/>
        <v>80.769230769230774</v>
      </c>
      <c r="O34" s="37">
        <v>17458.7</v>
      </c>
      <c r="P34" s="37">
        <f t="shared" si="2"/>
        <v>17458.7</v>
      </c>
      <c r="Q34" s="36">
        <f t="shared" si="6"/>
        <v>100</v>
      </c>
      <c r="R34" s="36">
        <v>12975.199999999997</v>
      </c>
      <c r="S34" s="36">
        <f t="shared" si="9"/>
        <v>74.319393769295516</v>
      </c>
      <c r="T34" s="36">
        <f t="shared" si="10"/>
        <v>4483.5000000000036</v>
      </c>
      <c r="U34" s="36">
        <f t="shared" si="7"/>
        <v>25.680606230704484</v>
      </c>
      <c r="V34" s="2">
        <v>0</v>
      </c>
      <c r="W34" s="2">
        <v>0</v>
      </c>
      <c r="X34" s="2">
        <v>0</v>
      </c>
      <c r="Y34" s="38">
        <f t="shared" si="8"/>
        <v>0</v>
      </c>
      <c r="Z34" s="38">
        <v>0</v>
      </c>
      <c r="AA34" s="38">
        <v>0</v>
      </c>
      <c r="AB34" s="38">
        <f t="shared" si="3"/>
        <v>0</v>
      </c>
      <c r="AC34" s="38">
        <v>0</v>
      </c>
      <c r="AD34" s="38">
        <f t="shared" si="4"/>
        <v>0</v>
      </c>
      <c r="AE34" s="38">
        <v>0</v>
      </c>
      <c r="AF34" s="38">
        <f t="shared" si="5"/>
        <v>0</v>
      </c>
    </row>
    <row r="35" spans="1:32" s="9" customFormat="1" ht="15" x14ac:dyDescent="0.25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46" t="s">
        <v>148</v>
      </c>
      <c r="G35" s="13">
        <v>30.45</v>
      </c>
      <c r="H35" s="22">
        <v>58</v>
      </c>
      <c r="I35" s="26">
        <v>20</v>
      </c>
      <c r="J35" s="26">
        <v>27</v>
      </c>
      <c r="K35" s="3">
        <v>44</v>
      </c>
      <c r="L35" s="2">
        <v>55</v>
      </c>
      <c r="M35" s="2"/>
      <c r="N35" s="36">
        <f t="shared" si="12"/>
        <v>75.862068965517238</v>
      </c>
      <c r="O35" s="37">
        <v>31182.29</v>
      </c>
      <c r="P35" s="37">
        <f t="shared" si="2"/>
        <v>31182.29</v>
      </c>
      <c r="Q35" s="36">
        <f t="shared" si="6"/>
        <v>100</v>
      </c>
      <c r="R35" s="36">
        <v>17610.87</v>
      </c>
      <c r="S35" s="36">
        <f t="shared" si="9"/>
        <v>56.477154179503806</v>
      </c>
      <c r="T35" s="36">
        <f t="shared" si="10"/>
        <v>13571.420000000002</v>
      </c>
      <c r="U35" s="36">
        <f t="shared" si="7"/>
        <v>43.522845820496194</v>
      </c>
      <c r="V35" s="2">
        <v>0</v>
      </c>
      <c r="W35" s="2">
        <v>0</v>
      </c>
      <c r="X35" s="2">
        <v>0</v>
      </c>
      <c r="Y35" s="38">
        <f t="shared" si="8"/>
        <v>0</v>
      </c>
      <c r="Z35" s="38">
        <v>0</v>
      </c>
      <c r="AA35" s="38">
        <v>0</v>
      </c>
      <c r="AB35" s="38">
        <f t="shared" si="3"/>
        <v>0</v>
      </c>
      <c r="AC35" s="38">
        <v>0</v>
      </c>
      <c r="AD35" s="38">
        <f t="shared" si="4"/>
        <v>0</v>
      </c>
      <c r="AE35" s="38">
        <v>0</v>
      </c>
      <c r="AF35" s="38">
        <f t="shared" si="5"/>
        <v>0</v>
      </c>
    </row>
    <row r="36" spans="1:32" s="9" customFormat="1" ht="15" x14ac:dyDescent="0.25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46" t="s">
        <v>150</v>
      </c>
      <c r="G36" s="13">
        <v>30.45</v>
      </c>
      <c r="H36" s="22">
        <v>11</v>
      </c>
      <c r="I36" s="26">
        <v>2</v>
      </c>
      <c r="J36" s="26">
        <v>3</v>
      </c>
      <c r="K36" s="3">
        <v>7</v>
      </c>
      <c r="L36" s="2">
        <v>7</v>
      </c>
      <c r="M36" s="2"/>
      <c r="N36" s="36">
        <f t="shared" si="12"/>
        <v>63.636363636363633</v>
      </c>
      <c r="O36" s="37">
        <v>837.48</v>
      </c>
      <c r="P36" s="37">
        <f t="shared" si="2"/>
        <v>837.48</v>
      </c>
      <c r="Q36" s="36">
        <f t="shared" si="6"/>
        <v>100</v>
      </c>
      <c r="R36" s="36">
        <v>837.48</v>
      </c>
      <c r="S36" s="36">
        <f t="shared" si="9"/>
        <v>100</v>
      </c>
      <c r="T36" s="36">
        <f t="shared" si="10"/>
        <v>0</v>
      </c>
      <c r="U36" s="36">
        <f t="shared" si="7"/>
        <v>0</v>
      </c>
      <c r="V36" s="2">
        <v>0</v>
      </c>
      <c r="W36" s="2">
        <v>0</v>
      </c>
      <c r="X36" s="2">
        <v>0</v>
      </c>
      <c r="Y36" s="38">
        <f t="shared" si="8"/>
        <v>0</v>
      </c>
      <c r="Z36" s="38">
        <v>0</v>
      </c>
      <c r="AA36" s="38">
        <v>0</v>
      </c>
      <c r="AB36" s="38">
        <f t="shared" si="3"/>
        <v>0</v>
      </c>
      <c r="AC36" s="38">
        <v>0</v>
      </c>
      <c r="AD36" s="38">
        <f t="shared" si="4"/>
        <v>0</v>
      </c>
      <c r="AE36" s="38">
        <v>0</v>
      </c>
      <c r="AF36" s="38">
        <f t="shared" si="5"/>
        <v>0</v>
      </c>
    </row>
    <row r="37" spans="1:32" s="9" customFormat="1" ht="15" x14ac:dyDescent="0.25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46" t="s">
        <v>151</v>
      </c>
      <c r="G37" s="13">
        <v>30.45</v>
      </c>
      <c r="H37" s="22">
        <v>15</v>
      </c>
      <c r="I37" s="26">
        <v>4</v>
      </c>
      <c r="J37" s="26">
        <v>8</v>
      </c>
      <c r="K37" s="3">
        <v>14</v>
      </c>
      <c r="L37" s="2">
        <v>14</v>
      </c>
      <c r="M37" s="2"/>
      <c r="N37" s="36">
        <f t="shared" si="12"/>
        <v>93.333333333333329</v>
      </c>
      <c r="O37" s="37">
        <v>8820.61</v>
      </c>
      <c r="P37" s="37">
        <f t="shared" si="2"/>
        <v>8820.61</v>
      </c>
      <c r="Q37" s="36">
        <f t="shared" si="6"/>
        <v>100</v>
      </c>
      <c r="R37" s="36">
        <v>4734.47</v>
      </c>
      <c r="S37" s="36">
        <f t="shared" si="9"/>
        <v>53.675085963442434</v>
      </c>
      <c r="T37" s="36">
        <f t="shared" si="10"/>
        <v>4086.1400000000003</v>
      </c>
      <c r="U37" s="36">
        <f t="shared" si="7"/>
        <v>46.324914036557566</v>
      </c>
      <c r="V37" s="2">
        <v>0</v>
      </c>
      <c r="W37" s="2">
        <v>0</v>
      </c>
      <c r="X37" s="2">
        <v>0</v>
      </c>
      <c r="Y37" s="38">
        <f t="shared" si="8"/>
        <v>0</v>
      </c>
      <c r="Z37" s="38">
        <v>0</v>
      </c>
      <c r="AA37" s="38">
        <v>0</v>
      </c>
      <c r="AB37" s="38">
        <f t="shared" si="3"/>
        <v>0</v>
      </c>
      <c r="AC37" s="38">
        <v>0</v>
      </c>
      <c r="AD37" s="38">
        <f t="shared" si="4"/>
        <v>0</v>
      </c>
      <c r="AE37" s="38">
        <v>0</v>
      </c>
      <c r="AF37" s="38">
        <f t="shared" si="5"/>
        <v>0</v>
      </c>
    </row>
    <row r="38" spans="1:32" s="9" customFormat="1" ht="15" x14ac:dyDescent="0.25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46" t="s">
        <v>152</v>
      </c>
      <c r="G38" s="13">
        <v>30.45</v>
      </c>
      <c r="H38" s="22">
        <v>29</v>
      </c>
      <c r="I38" s="26">
        <v>4</v>
      </c>
      <c r="J38" s="26">
        <v>24</v>
      </c>
      <c r="K38" s="3">
        <v>13</v>
      </c>
      <c r="L38" s="2">
        <v>18</v>
      </c>
      <c r="M38" s="2"/>
      <c r="N38" s="36">
        <f t="shared" si="12"/>
        <v>44.827586206896555</v>
      </c>
      <c r="O38" s="37">
        <v>17539.870000000003</v>
      </c>
      <c r="P38" s="37">
        <f t="shared" si="2"/>
        <v>17539.870000000003</v>
      </c>
      <c r="Q38" s="36">
        <f t="shared" si="6"/>
        <v>100</v>
      </c>
      <c r="R38" s="36">
        <v>17539.870000000003</v>
      </c>
      <c r="S38" s="36">
        <f t="shared" si="9"/>
        <v>100</v>
      </c>
      <c r="T38" s="36">
        <f t="shared" si="10"/>
        <v>0</v>
      </c>
      <c r="U38" s="36">
        <f t="shared" si="7"/>
        <v>0</v>
      </c>
      <c r="V38" s="2">
        <v>0</v>
      </c>
      <c r="W38" s="2">
        <v>0</v>
      </c>
      <c r="X38" s="2">
        <v>0</v>
      </c>
      <c r="Y38" s="38">
        <f t="shared" si="8"/>
        <v>0</v>
      </c>
      <c r="Z38" s="38">
        <v>0</v>
      </c>
      <c r="AA38" s="38">
        <v>0</v>
      </c>
      <c r="AB38" s="38">
        <f t="shared" si="3"/>
        <v>0</v>
      </c>
      <c r="AC38" s="38">
        <v>0</v>
      </c>
      <c r="AD38" s="38">
        <f t="shared" si="4"/>
        <v>0</v>
      </c>
      <c r="AE38" s="38">
        <v>0</v>
      </c>
      <c r="AF38" s="38">
        <f t="shared" si="5"/>
        <v>0</v>
      </c>
    </row>
    <row r="39" spans="1:32" s="9" customFormat="1" ht="15" x14ac:dyDescent="0.25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46" t="s">
        <v>154</v>
      </c>
      <c r="G39" s="13">
        <v>30.45</v>
      </c>
      <c r="H39" s="22">
        <v>12</v>
      </c>
      <c r="I39" s="26">
        <v>4</v>
      </c>
      <c r="J39" s="26">
        <v>3</v>
      </c>
      <c r="K39" s="3">
        <v>0</v>
      </c>
      <c r="L39" s="2">
        <v>0</v>
      </c>
      <c r="M39" s="2"/>
      <c r="N39" s="36">
        <f t="shared" si="12"/>
        <v>0</v>
      </c>
      <c r="O39" s="37">
        <v>0</v>
      </c>
      <c r="P39" s="37">
        <f t="shared" si="2"/>
        <v>0</v>
      </c>
      <c r="Q39" s="36">
        <v>0</v>
      </c>
      <c r="R39" s="36">
        <v>0</v>
      </c>
      <c r="S39" s="36">
        <v>0</v>
      </c>
      <c r="T39" s="36">
        <f t="shared" si="10"/>
        <v>0</v>
      </c>
      <c r="U39" s="36">
        <v>0</v>
      </c>
      <c r="V39" s="2">
        <v>0</v>
      </c>
      <c r="W39" s="2">
        <v>0</v>
      </c>
      <c r="X39" s="2">
        <v>0</v>
      </c>
      <c r="Y39" s="38">
        <f t="shared" si="8"/>
        <v>0</v>
      </c>
      <c r="Z39" s="38">
        <v>0</v>
      </c>
      <c r="AA39" s="38">
        <v>0</v>
      </c>
      <c r="AB39" s="38">
        <f t="shared" si="3"/>
        <v>0</v>
      </c>
      <c r="AC39" s="38">
        <v>0</v>
      </c>
      <c r="AD39" s="38">
        <f t="shared" si="4"/>
        <v>0</v>
      </c>
      <c r="AE39" s="38">
        <v>0</v>
      </c>
      <c r="AF39" s="38">
        <f t="shared" si="5"/>
        <v>0</v>
      </c>
    </row>
    <row r="40" spans="1:32" s="9" customFormat="1" ht="15" x14ac:dyDescent="0.25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46" t="s">
        <v>155</v>
      </c>
      <c r="G40" s="13">
        <v>30.45</v>
      </c>
      <c r="H40" s="22">
        <v>11</v>
      </c>
      <c r="I40" s="26">
        <v>4</v>
      </c>
      <c r="J40" s="26">
        <v>5</v>
      </c>
      <c r="K40" s="3">
        <v>1</v>
      </c>
      <c r="L40" s="2">
        <v>1</v>
      </c>
      <c r="M40" s="2"/>
      <c r="N40" s="36">
        <f t="shared" si="12"/>
        <v>9.0909090909090917</v>
      </c>
      <c r="O40" s="37">
        <v>81.2</v>
      </c>
      <c r="P40" s="37">
        <f t="shared" si="2"/>
        <v>81.2</v>
      </c>
      <c r="Q40" s="36">
        <f t="shared" si="6"/>
        <v>100</v>
      </c>
      <c r="R40" s="36">
        <v>81.2</v>
      </c>
      <c r="S40" s="36">
        <f t="shared" si="9"/>
        <v>100</v>
      </c>
      <c r="T40" s="36">
        <f t="shared" si="10"/>
        <v>0</v>
      </c>
      <c r="U40" s="36">
        <f t="shared" si="7"/>
        <v>0</v>
      </c>
      <c r="V40" s="2">
        <v>0</v>
      </c>
      <c r="W40" s="2">
        <v>0</v>
      </c>
      <c r="X40" s="2">
        <v>0</v>
      </c>
      <c r="Y40" s="38">
        <f t="shared" si="8"/>
        <v>0</v>
      </c>
      <c r="Z40" s="38">
        <v>0</v>
      </c>
      <c r="AA40" s="38">
        <v>0</v>
      </c>
      <c r="AB40" s="38">
        <f t="shared" si="3"/>
        <v>0</v>
      </c>
      <c r="AC40" s="38">
        <v>0</v>
      </c>
      <c r="AD40" s="38">
        <f t="shared" si="4"/>
        <v>0</v>
      </c>
      <c r="AE40" s="38">
        <v>0</v>
      </c>
      <c r="AF40" s="38">
        <f t="shared" si="5"/>
        <v>0</v>
      </c>
    </row>
    <row r="41" spans="1:32" s="9" customFormat="1" ht="15" x14ac:dyDescent="0.25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46" t="s">
        <v>156</v>
      </c>
      <c r="G41" s="13">
        <v>30.45</v>
      </c>
      <c r="H41" s="22">
        <v>2</v>
      </c>
      <c r="I41" s="26">
        <v>1</v>
      </c>
      <c r="J41" s="26">
        <v>1</v>
      </c>
      <c r="K41" s="3">
        <v>0</v>
      </c>
      <c r="L41" s="2">
        <v>0</v>
      </c>
      <c r="M41" s="2"/>
      <c r="N41" s="36">
        <f t="shared" si="12"/>
        <v>0</v>
      </c>
      <c r="O41" s="37">
        <v>0</v>
      </c>
      <c r="P41" s="37">
        <f t="shared" si="2"/>
        <v>0</v>
      </c>
      <c r="Q41" s="36">
        <v>0</v>
      </c>
      <c r="R41" s="36">
        <v>0</v>
      </c>
      <c r="S41" s="36">
        <v>0</v>
      </c>
      <c r="T41" s="36">
        <f t="shared" si="10"/>
        <v>0</v>
      </c>
      <c r="U41" s="36">
        <v>0</v>
      </c>
      <c r="V41" s="2">
        <v>0</v>
      </c>
      <c r="W41" s="2">
        <v>0</v>
      </c>
      <c r="X41" s="2">
        <v>0</v>
      </c>
      <c r="Y41" s="38">
        <f t="shared" si="8"/>
        <v>0</v>
      </c>
      <c r="Z41" s="38">
        <v>0</v>
      </c>
      <c r="AA41" s="38">
        <v>0</v>
      </c>
      <c r="AB41" s="38">
        <f t="shared" si="3"/>
        <v>0</v>
      </c>
      <c r="AC41" s="38">
        <v>0</v>
      </c>
      <c r="AD41" s="38">
        <f t="shared" si="4"/>
        <v>0</v>
      </c>
      <c r="AE41" s="38">
        <v>0</v>
      </c>
      <c r="AF41" s="38">
        <f t="shared" si="5"/>
        <v>0</v>
      </c>
    </row>
    <row r="42" spans="1:32" s="9" customFormat="1" ht="15" x14ac:dyDescent="0.25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46" t="s">
        <v>157</v>
      </c>
      <c r="G42" s="13">
        <v>30.45</v>
      </c>
      <c r="H42" s="22">
        <v>53</v>
      </c>
      <c r="I42" s="26">
        <v>6</v>
      </c>
      <c r="J42" s="26">
        <v>39</v>
      </c>
      <c r="K42" s="3">
        <v>37</v>
      </c>
      <c r="L42" s="2">
        <v>46</v>
      </c>
      <c r="M42" s="2"/>
      <c r="N42" s="36">
        <f t="shared" si="12"/>
        <v>69.811320754716974</v>
      </c>
      <c r="O42" s="37">
        <v>51486.1</v>
      </c>
      <c r="P42" s="37">
        <f t="shared" si="2"/>
        <v>51486.1</v>
      </c>
      <c r="Q42" s="36">
        <f t="shared" si="6"/>
        <v>100</v>
      </c>
      <c r="R42" s="36">
        <v>34172.07</v>
      </c>
      <c r="S42" s="36">
        <f t="shared" si="9"/>
        <v>66.371447827666103</v>
      </c>
      <c r="T42" s="36">
        <f t="shared" si="10"/>
        <v>17314.03</v>
      </c>
      <c r="U42" s="36">
        <f t="shared" si="7"/>
        <v>33.62855217233389</v>
      </c>
      <c r="V42" s="2">
        <v>0</v>
      </c>
      <c r="W42" s="2">
        <v>0</v>
      </c>
      <c r="X42" s="2">
        <v>0</v>
      </c>
      <c r="Y42" s="38">
        <f t="shared" si="8"/>
        <v>0</v>
      </c>
      <c r="Z42" s="38">
        <v>0</v>
      </c>
      <c r="AA42" s="38">
        <v>0</v>
      </c>
      <c r="AB42" s="38">
        <f t="shared" si="3"/>
        <v>0</v>
      </c>
      <c r="AC42" s="38">
        <v>0</v>
      </c>
      <c r="AD42" s="38">
        <f t="shared" si="4"/>
        <v>0</v>
      </c>
      <c r="AE42" s="38">
        <v>0</v>
      </c>
      <c r="AF42" s="38">
        <f t="shared" si="5"/>
        <v>0</v>
      </c>
    </row>
    <row r="43" spans="1:32" s="9" customFormat="1" ht="15" x14ac:dyDescent="0.25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46" t="s">
        <v>158</v>
      </c>
      <c r="G43" s="13">
        <v>30.45</v>
      </c>
      <c r="H43" s="22">
        <v>28</v>
      </c>
      <c r="I43" s="26">
        <v>6</v>
      </c>
      <c r="J43" s="26">
        <v>11</v>
      </c>
      <c r="K43" s="3">
        <v>22</v>
      </c>
      <c r="L43" s="2">
        <v>26</v>
      </c>
      <c r="M43" s="2"/>
      <c r="N43" s="36">
        <f t="shared" si="12"/>
        <v>78.571428571428569</v>
      </c>
      <c r="O43" s="37">
        <v>16141.45</v>
      </c>
      <c r="P43" s="37">
        <f t="shared" si="2"/>
        <v>16141.45</v>
      </c>
      <c r="Q43" s="36">
        <f t="shared" si="6"/>
        <v>100</v>
      </c>
      <c r="R43" s="36">
        <v>12948.769999999999</v>
      </c>
      <c r="S43" s="36">
        <f t="shared" si="9"/>
        <v>80.220612150705165</v>
      </c>
      <c r="T43" s="36">
        <f t="shared" si="10"/>
        <v>3192.6800000000021</v>
      </c>
      <c r="U43" s="36">
        <f t="shared" si="7"/>
        <v>19.779387849294842</v>
      </c>
      <c r="V43" s="2">
        <v>0</v>
      </c>
      <c r="W43" s="2">
        <v>0</v>
      </c>
      <c r="X43" s="2">
        <v>0</v>
      </c>
      <c r="Y43" s="38">
        <f t="shared" si="8"/>
        <v>0</v>
      </c>
      <c r="Z43" s="38">
        <v>0</v>
      </c>
      <c r="AA43" s="38">
        <v>0</v>
      </c>
      <c r="AB43" s="38">
        <f t="shared" si="3"/>
        <v>0</v>
      </c>
      <c r="AC43" s="38">
        <v>0</v>
      </c>
      <c r="AD43" s="38">
        <f t="shared" si="4"/>
        <v>0</v>
      </c>
      <c r="AE43" s="38">
        <v>0</v>
      </c>
      <c r="AF43" s="38">
        <f t="shared" si="5"/>
        <v>0</v>
      </c>
    </row>
    <row r="44" spans="1:32" s="9" customFormat="1" ht="15" x14ac:dyDescent="0.25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46" t="s">
        <v>159</v>
      </c>
      <c r="G44" s="13">
        <v>30.45</v>
      </c>
      <c r="H44" s="22">
        <v>7</v>
      </c>
      <c r="I44" s="26">
        <v>3</v>
      </c>
      <c r="J44" s="26">
        <v>4</v>
      </c>
      <c r="K44" s="3">
        <v>0</v>
      </c>
      <c r="L44" s="2">
        <v>0</v>
      </c>
      <c r="M44" s="2"/>
      <c r="N44" s="36">
        <f t="shared" si="12"/>
        <v>0</v>
      </c>
      <c r="O44" s="37">
        <v>0</v>
      </c>
      <c r="P44" s="37">
        <f t="shared" si="2"/>
        <v>0</v>
      </c>
      <c r="Q44" s="36">
        <v>0</v>
      </c>
      <c r="R44" s="36">
        <v>0</v>
      </c>
      <c r="S44" s="36">
        <v>0</v>
      </c>
      <c r="T44" s="36">
        <f t="shared" si="10"/>
        <v>0</v>
      </c>
      <c r="U44" s="36">
        <v>0</v>
      </c>
      <c r="V44" s="2">
        <v>0</v>
      </c>
      <c r="W44" s="2">
        <v>0</v>
      </c>
      <c r="X44" s="2">
        <v>0</v>
      </c>
      <c r="Y44" s="38">
        <f t="shared" si="8"/>
        <v>0</v>
      </c>
      <c r="Z44" s="38">
        <v>0</v>
      </c>
      <c r="AA44" s="38">
        <v>0</v>
      </c>
      <c r="AB44" s="38">
        <f t="shared" si="3"/>
        <v>0</v>
      </c>
      <c r="AC44" s="38">
        <v>0</v>
      </c>
      <c r="AD44" s="38">
        <f t="shared" si="4"/>
        <v>0</v>
      </c>
      <c r="AE44" s="38">
        <v>0</v>
      </c>
      <c r="AF44" s="38">
        <f t="shared" si="5"/>
        <v>0</v>
      </c>
    </row>
    <row r="45" spans="1:32" s="9" customFormat="1" ht="15" x14ac:dyDescent="0.25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46" t="s">
        <v>160</v>
      </c>
      <c r="G45" s="13">
        <v>30.45</v>
      </c>
      <c r="H45" s="22">
        <v>21</v>
      </c>
      <c r="I45" s="26">
        <v>3</v>
      </c>
      <c r="J45" s="26">
        <v>14</v>
      </c>
      <c r="K45" s="3">
        <v>15</v>
      </c>
      <c r="L45" s="2">
        <v>18</v>
      </c>
      <c r="M45" s="2"/>
      <c r="N45" s="36">
        <f t="shared" si="12"/>
        <v>71.428571428571431</v>
      </c>
      <c r="O45" s="37">
        <v>18630.71</v>
      </c>
      <c r="P45" s="37">
        <f t="shared" si="2"/>
        <v>18630.71</v>
      </c>
      <c r="Q45" s="36">
        <f t="shared" si="6"/>
        <v>100</v>
      </c>
      <c r="R45" s="36">
        <v>8876.01</v>
      </c>
      <c r="S45" s="36">
        <f t="shared" si="9"/>
        <v>47.641823634203959</v>
      </c>
      <c r="T45" s="36">
        <f t="shared" si="10"/>
        <v>9754.6999999999989</v>
      </c>
      <c r="U45" s="36">
        <f t="shared" si="7"/>
        <v>52.358176365796041</v>
      </c>
      <c r="V45" s="2">
        <v>0</v>
      </c>
      <c r="W45" s="2">
        <v>0</v>
      </c>
      <c r="X45" s="2">
        <v>0</v>
      </c>
      <c r="Y45" s="38">
        <f t="shared" si="8"/>
        <v>0</v>
      </c>
      <c r="Z45" s="38">
        <v>0</v>
      </c>
      <c r="AA45" s="38">
        <v>0</v>
      </c>
      <c r="AB45" s="38">
        <f t="shared" si="3"/>
        <v>0</v>
      </c>
      <c r="AC45" s="38">
        <v>0</v>
      </c>
      <c r="AD45" s="38">
        <f t="shared" si="4"/>
        <v>0</v>
      </c>
      <c r="AE45" s="38">
        <v>0</v>
      </c>
      <c r="AF45" s="38">
        <f t="shared" si="5"/>
        <v>0</v>
      </c>
    </row>
    <row r="46" spans="1:32" s="9" customFormat="1" ht="15" x14ac:dyDescent="0.25">
      <c r="A46" s="2">
        <v>40</v>
      </c>
      <c r="B46" s="11" t="s">
        <v>114</v>
      </c>
      <c r="C46" s="15"/>
      <c r="D46" s="15" t="s">
        <v>219</v>
      </c>
      <c r="E46" s="30" t="s">
        <v>118</v>
      </c>
      <c r="F46" s="46" t="s">
        <v>230</v>
      </c>
      <c r="G46" s="13">
        <v>30.45</v>
      </c>
      <c r="H46" s="22">
        <v>1</v>
      </c>
      <c r="I46" s="26">
        <v>0</v>
      </c>
      <c r="J46" s="26">
        <v>0</v>
      </c>
      <c r="K46" s="3">
        <v>0</v>
      </c>
      <c r="L46" s="2">
        <v>0</v>
      </c>
      <c r="M46" s="2"/>
      <c r="N46" s="36">
        <f t="shared" si="12"/>
        <v>0</v>
      </c>
      <c r="O46" s="37">
        <v>0</v>
      </c>
      <c r="P46" s="37">
        <f t="shared" si="2"/>
        <v>0</v>
      </c>
      <c r="Q46" s="36">
        <v>0</v>
      </c>
      <c r="R46" s="36">
        <v>0</v>
      </c>
      <c r="S46" s="36">
        <v>0</v>
      </c>
      <c r="T46" s="36">
        <f>O46-R46</f>
        <v>0</v>
      </c>
      <c r="U46" s="36">
        <v>0</v>
      </c>
      <c r="V46" s="2">
        <v>0</v>
      </c>
      <c r="W46" s="2">
        <v>0</v>
      </c>
      <c r="X46" s="2">
        <v>0</v>
      </c>
      <c r="Y46" s="38">
        <f>IF(H46=0,0,V46/H46)*100</f>
        <v>0</v>
      </c>
      <c r="Z46" s="38">
        <v>0</v>
      </c>
      <c r="AA46" s="38">
        <v>0</v>
      </c>
      <c r="AB46" s="38">
        <f t="shared" si="3"/>
        <v>0</v>
      </c>
      <c r="AC46" s="38">
        <v>0</v>
      </c>
      <c r="AD46" s="38">
        <f t="shared" si="4"/>
        <v>0</v>
      </c>
      <c r="AE46" s="38">
        <v>0</v>
      </c>
      <c r="AF46" s="38">
        <f t="shared" si="5"/>
        <v>0</v>
      </c>
    </row>
    <row r="47" spans="1:32" s="9" customFormat="1" ht="15" x14ac:dyDescent="0.25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46" t="s">
        <v>161</v>
      </c>
      <c r="G47" s="13">
        <v>30.45</v>
      </c>
      <c r="H47" s="22">
        <v>37</v>
      </c>
      <c r="I47" s="26">
        <v>12</v>
      </c>
      <c r="J47" s="26">
        <v>15</v>
      </c>
      <c r="K47" s="3">
        <v>27</v>
      </c>
      <c r="L47" s="2">
        <v>32</v>
      </c>
      <c r="M47" s="2"/>
      <c r="N47" s="36">
        <f t="shared" si="12"/>
        <v>72.972972972972968</v>
      </c>
      <c r="O47" s="37">
        <v>29395.079999999998</v>
      </c>
      <c r="P47" s="37">
        <f t="shared" si="2"/>
        <v>29395.079999999998</v>
      </c>
      <c r="Q47" s="36">
        <f t="shared" si="6"/>
        <v>100</v>
      </c>
      <c r="R47" s="36">
        <v>20753.189999999999</v>
      </c>
      <c r="S47" s="36">
        <f t="shared" si="9"/>
        <v>70.600896476553217</v>
      </c>
      <c r="T47" s="36">
        <f t="shared" si="10"/>
        <v>8641.89</v>
      </c>
      <c r="U47" s="36">
        <f t="shared" si="7"/>
        <v>29.399103523446779</v>
      </c>
      <c r="V47" s="2">
        <v>0</v>
      </c>
      <c r="W47" s="2">
        <v>0</v>
      </c>
      <c r="X47" s="2">
        <v>0</v>
      </c>
      <c r="Y47" s="38">
        <f t="shared" si="8"/>
        <v>0</v>
      </c>
      <c r="Z47" s="38">
        <v>0</v>
      </c>
      <c r="AA47" s="38">
        <v>0</v>
      </c>
      <c r="AB47" s="38">
        <f t="shared" si="3"/>
        <v>0</v>
      </c>
      <c r="AC47" s="38">
        <v>0</v>
      </c>
      <c r="AD47" s="38">
        <f t="shared" si="4"/>
        <v>0</v>
      </c>
      <c r="AE47" s="38">
        <v>0</v>
      </c>
      <c r="AF47" s="38">
        <f t="shared" si="5"/>
        <v>0</v>
      </c>
    </row>
    <row r="48" spans="1:32" s="9" customFormat="1" ht="15" x14ac:dyDescent="0.25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46" t="s">
        <v>162</v>
      </c>
      <c r="G48" s="13">
        <v>30.45</v>
      </c>
      <c r="H48" s="22">
        <v>64</v>
      </c>
      <c r="I48" s="26">
        <v>16</v>
      </c>
      <c r="J48" s="26">
        <v>27</v>
      </c>
      <c r="K48" s="3">
        <v>32</v>
      </c>
      <c r="L48" s="2">
        <v>34</v>
      </c>
      <c r="M48" s="2"/>
      <c r="N48" s="36">
        <f t="shared" si="12"/>
        <v>50</v>
      </c>
      <c r="O48" s="37">
        <v>13283.6</v>
      </c>
      <c r="P48" s="37">
        <f t="shared" si="2"/>
        <v>13283.6</v>
      </c>
      <c r="Q48" s="36">
        <f t="shared" si="6"/>
        <v>100</v>
      </c>
      <c r="R48" s="36">
        <v>4486.5600000000004</v>
      </c>
      <c r="S48" s="36">
        <f t="shared" si="9"/>
        <v>33.775181426721673</v>
      </c>
      <c r="T48" s="36">
        <f t="shared" si="10"/>
        <v>8797.0400000000009</v>
      </c>
      <c r="U48" s="36">
        <f t="shared" si="7"/>
        <v>66.224818573278327</v>
      </c>
      <c r="V48" s="2">
        <v>0</v>
      </c>
      <c r="W48" s="2">
        <v>0</v>
      </c>
      <c r="X48" s="2">
        <v>0</v>
      </c>
      <c r="Y48" s="38">
        <f t="shared" si="8"/>
        <v>0</v>
      </c>
      <c r="Z48" s="38">
        <v>0</v>
      </c>
      <c r="AA48" s="38">
        <v>0</v>
      </c>
      <c r="AB48" s="38">
        <f t="shared" si="3"/>
        <v>0</v>
      </c>
      <c r="AC48" s="38">
        <v>0</v>
      </c>
      <c r="AD48" s="38">
        <f t="shared" si="4"/>
        <v>0</v>
      </c>
      <c r="AE48" s="38">
        <v>0</v>
      </c>
      <c r="AF48" s="38">
        <f t="shared" si="5"/>
        <v>0</v>
      </c>
    </row>
    <row r="49" spans="1:32" s="9" customFormat="1" ht="15" x14ac:dyDescent="0.25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46" t="s">
        <v>163</v>
      </c>
      <c r="G49" s="13">
        <v>30.45</v>
      </c>
      <c r="H49" s="22">
        <v>3</v>
      </c>
      <c r="I49" s="26">
        <v>0</v>
      </c>
      <c r="J49" s="26">
        <v>1</v>
      </c>
      <c r="K49" s="3">
        <v>0</v>
      </c>
      <c r="L49" s="2">
        <v>0</v>
      </c>
      <c r="M49" s="2"/>
      <c r="N49" s="36">
        <f t="shared" si="12"/>
        <v>0</v>
      </c>
      <c r="O49" s="37">
        <v>0</v>
      </c>
      <c r="P49" s="37">
        <f t="shared" si="2"/>
        <v>0</v>
      </c>
      <c r="Q49" s="36">
        <v>0</v>
      </c>
      <c r="R49" s="36">
        <v>0</v>
      </c>
      <c r="S49" s="36">
        <v>0</v>
      </c>
      <c r="T49" s="36">
        <f t="shared" si="10"/>
        <v>0</v>
      </c>
      <c r="U49" s="36">
        <v>0</v>
      </c>
      <c r="V49" s="2">
        <v>0</v>
      </c>
      <c r="W49" s="2">
        <v>0</v>
      </c>
      <c r="X49" s="2">
        <v>0</v>
      </c>
      <c r="Y49" s="38">
        <f t="shared" si="8"/>
        <v>0</v>
      </c>
      <c r="Z49" s="38">
        <v>0</v>
      </c>
      <c r="AA49" s="38">
        <v>0</v>
      </c>
      <c r="AB49" s="38">
        <f t="shared" si="3"/>
        <v>0</v>
      </c>
      <c r="AC49" s="38">
        <v>0</v>
      </c>
      <c r="AD49" s="38">
        <f t="shared" si="4"/>
        <v>0</v>
      </c>
      <c r="AE49" s="38">
        <v>0</v>
      </c>
      <c r="AF49" s="38">
        <f t="shared" si="5"/>
        <v>0</v>
      </c>
    </row>
    <row r="50" spans="1:32" s="9" customFormat="1" ht="15" x14ac:dyDescent="0.25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46" t="s">
        <v>164</v>
      </c>
      <c r="G50" s="13">
        <v>30.45</v>
      </c>
      <c r="H50" s="22">
        <v>45</v>
      </c>
      <c r="I50" s="26">
        <v>8</v>
      </c>
      <c r="J50" s="26">
        <v>18</v>
      </c>
      <c r="K50" s="3">
        <v>42</v>
      </c>
      <c r="L50" s="2">
        <v>49</v>
      </c>
      <c r="M50" s="2"/>
      <c r="N50" s="36">
        <f t="shared" si="12"/>
        <v>93.333333333333329</v>
      </c>
      <c r="O50" s="37">
        <v>28019.85</v>
      </c>
      <c r="P50" s="37">
        <f t="shared" si="2"/>
        <v>28019.85</v>
      </c>
      <c r="Q50" s="36">
        <f t="shared" si="6"/>
        <v>100</v>
      </c>
      <c r="R50" s="36">
        <v>12501.89</v>
      </c>
      <c r="S50" s="36">
        <f t="shared" si="9"/>
        <v>44.617976184740456</v>
      </c>
      <c r="T50" s="36">
        <f t="shared" si="10"/>
        <v>15517.96</v>
      </c>
      <c r="U50" s="36">
        <f t="shared" si="7"/>
        <v>55.382023815259544</v>
      </c>
      <c r="V50" s="2">
        <v>0</v>
      </c>
      <c r="W50" s="2">
        <v>0</v>
      </c>
      <c r="X50" s="2">
        <v>0</v>
      </c>
      <c r="Y50" s="38">
        <f t="shared" si="8"/>
        <v>0</v>
      </c>
      <c r="Z50" s="38">
        <v>0</v>
      </c>
      <c r="AA50" s="38">
        <v>0</v>
      </c>
      <c r="AB50" s="38">
        <f t="shared" si="3"/>
        <v>0</v>
      </c>
      <c r="AC50" s="38">
        <v>0</v>
      </c>
      <c r="AD50" s="38">
        <f t="shared" si="4"/>
        <v>0</v>
      </c>
      <c r="AE50" s="38">
        <v>0</v>
      </c>
      <c r="AF50" s="38">
        <f t="shared" si="5"/>
        <v>0</v>
      </c>
    </row>
    <row r="51" spans="1:32" s="9" customFormat="1" ht="15" x14ac:dyDescent="0.25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46" t="s">
        <v>166</v>
      </c>
      <c r="G51" s="13">
        <v>30.45</v>
      </c>
      <c r="H51" s="22">
        <v>35</v>
      </c>
      <c r="I51" s="26">
        <v>7</v>
      </c>
      <c r="J51" s="26">
        <v>20</v>
      </c>
      <c r="K51" s="3">
        <v>26</v>
      </c>
      <c r="L51" s="2">
        <v>38</v>
      </c>
      <c r="M51" s="2"/>
      <c r="N51" s="36">
        <f t="shared" si="12"/>
        <v>74.285714285714292</v>
      </c>
      <c r="O51" s="37">
        <v>24374.81</v>
      </c>
      <c r="P51" s="37">
        <f t="shared" si="2"/>
        <v>24374.81</v>
      </c>
      <c r="Q51" s="36">
        <f t="shared" si="6"/>
        <v>100</v>
      </c>
      <c r="R51" s="36">
        <v>17579.680000000004</v>
      </c>
      <c r="S51" s="36">
        <f t="shared" si="9"/>
        <v>72.122326286851063</v>
      </c>
      <c r="T51" s="36">
        <f t="shared" si="10"/>
        <v>6795.1299999999974</v>
      </c>
      <c r="U51" s="36">
        <f t="shared" si="7"/>
        <v>27.87767371314893</v>
      </c>
      <c r="V51" s="2">
        <v>0</v>
      </c>
      <c r="W51" s="2">
        <v>0</v>
      </c>
      <c r="X51" s="2">
        <v>0</v>
      </c>
      <c r="Y51" s="38">
        <f t="shared" si="8"/>
        <v>0</v>
      </c>
      <c r="Z51" s="38">
        <v>0</v>
      </c>
      <c r="AA51" s="38">
        <v>0</v>
      </c>
      <c r="AB51" s="38">
        <f t="shared" si="3"/>
        <v>0</v>
      </c>
      <c r="AC51" s="38">
        <v>0</v>
      </c>
      <c r="AD51" s="38">
        <f t="shared" si="4"/>
        <v>0</v>
      </c>
      <c r="AE51" s="38">
        <v>0</v>
      </c>
      <c r="AF51" s="38">
        <f t="shared" si="5"/>
        <v>0</v>
      </c>
    </row>
    <row r="52" spans="1:32" s="9" customFormat="1" ht="15" x14ac:dyDescent="0.25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46" t="s">
        <v>167</v>
      </c>
      <c r="G52" s="13">
        <v>30.45</v>
      </c>
      <c r="H52" s="22">
        <v>21</v>
      </c>
      <c r="I52" s="26">
        <v>8</v>
      </c>
      <c r="J52" s="26">
        <v>11</v>
      </c>
      <c r="K52" s="3">
        <v>17</v>
      </c>
      <c r="L52" s="2">
        <v>22</v>
      </c>
      <c r="M52" s="2"/>
      <c r="N52" s="36">
        <f t="shared" si="12"/>
        <v>80.952380952380949</v>
      </c>
      <c r="O52" s="37">
        <v>15413.759999999998</v>
      </c>
      <c r="P52" s="37">
        <f t="shared" si="2"/>
        <v>15413.759999999998</v>
      </c>
      <c r="Q52" s="36">
        <f t="shared" si="6"/>
        <v>100</v>
      </c>
      <c r="R52" s="36">
        <v>12943.539999999999</v>
      </c>
      <c r="S52" s="36">
        <f t="shared" si="9"/>
        <v>83.973929787410725</v>
      </c>
      <c r="T52" s="36">
        <f t="shared" si="10"/>
        <v>2470.2199999999993</v>
      </c>
      <c r="U52" s="36">
        <f t="shared" si="7"/>
        <v>16.026070212589268</v>
      </c>
      <c r="V52" s="2">
        <v>0</v>
      </c>
      <c r="W52" s="2">
        <v>0</v>
      </c>
      <c r="X52" s="2">
        <v>0</v>
      </c>
      <c r="Y52" s="38">
        <f t="shared" si="8"/>
        <v>0</v>
      </c>
      <c r="Z52" s="38">
        <v>0</v>
      </c>
      <c r="AA52" s="38">
        <v>0</v>
      </c>
      <c r="AB52" s="38">
        <f t="shared" si="3"/>
        <v>0</v>
      </c>
      <c r="AC52" s="38">
        <v>0</v>
      </c>
      <c r="AD52" s="38">
        <f t="shared" si="4"/>
        <v>0</v>
      </c>
      <c r="AE52" s="38">
        <v>0</v>
      </c>
      <c r="AF52" s="38">
        <f t="shared" si="5"/>
        <v>0</v>
      </c>
    </row>
    <row r="53" spans="1:32" s="9" customFormat="1" ht="15" x14ac:dyDescent="0.25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46">
        <v>101</v>
      </c>
      <c r="G53" s="13">
        <v>30.45</v>
      </c>
      <c r="H53" s="22">
        <v>47</v>
      </c>
      <c r="I53" s="26">
        <v>7</v>
      </c>
      <c r="J53" s="26">
        <v>31</v>
      </c>
      <c r="K53" s="3">
        <v>35</v>
      </c>
      <c r="L53" s="2">
        <v>48</v>
      </c>
      <c r="M53" s="2"/>
      <c r="N53" s="36">
        <f t="shared" si="12"/>
        <v>74.468085106382972</v>
      </c>
      <c r="O53" s="37">
        <v>42972.38</v>
      </c>
      <c r="P53" s="37">
        <f t="shared" si="2"/>
        <v>42972.38</v>
      </c>
      <c r="Q53" s="36">
        <f t="shared" si="6"/>
        <v>100</v>
      </c>
      <c r="R53" s="36">
        <v>35439.869999999995</v>
      </c>
      <c r="S53" s="36">
        <f t="shared" si="9"/>
        <v>82.471275735716759</v>
      </c>
      <c r="T53" s="36">
        <f t="shared" si="10"/>
        <v>7532.510000000002</v>
      </c>
      <c r="U53" s="36">
        <f t="shared" si="7"/>
        <v>17.528724264283248</v>
      </c>
      <c r="V53" s="2">
        <v>0</v>
      </c>
      <c r="W53" s="2">
        <v>0</v>
      </c>
      <c r="X53" s="2">
        <v>0</v>
      </c>
      <c r="Y53" s="38">
        <f t="shared" si="8"/>
        <v>0</v>
      </c>
      <c r="Z53" s="38">
        <v>0</v>
      </c>
      <c r="AA53" s="38">
        <v>0</v>
      </c>
      <c r="AB53" s="38">
        <f t="shared" si="3"/>
        <v>0</v>
      </c>
      <c r="AC53" s="38">
        <v>0</v>
      </c>
      <c r="AD53" s="38">
        <f t="shared" si="4"/>
        <v>0</v>
      </c>
      <c r="AE53" s="38">
        <v>0</v>
      </c>
      <c r="AF53" s="38">
        <f t="shared" si="5"/>
        <v>0</v>
      </c>
    </row>
    <row r="54" spans="1:32" s="9" customFormat="1" ht="15" x14ac:dyDescent="0.25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46" t="s">
        <v>169</v>
      </c>
      <c r="G54" s="13">
        <v>30.45</v>
      </c>
      <c r="H54" s="22">
        <v>16</v>
      </c>
      <c r="I54" s="26">
        <v>4</v>
      </c>
      <c r="J54" s="26">
        <v>10</v>
      </c>
      <c r="K54" s="3">
        <v>14</v>
      </c>
      <c r="L54" s="2">
        <v>16</v>
      </c>
      <c r="M54" s="2"/>
      <c r="N54" s="36">
        <f t="shared" si="12"/>
        <v>87.5</v>
      </c>
      <c r="O54" s="37">
        <v>11942.29</v>
      </c>
      <c r="P54" s="37">
        <f t="shared" si="2"/>
        <v>11942.29</v>
      </c>
      <c r="Q54" s="36">
        <f t="shared" si="6"/>
        <v>100</v>
      </c>
      <c r="R54" s="36">
        <v>2042.34</v>
      </c>
      <c r="S54" s="36">
        <f t="shared" si="9"/>
        <v>17.101745142682013</v>
      </c>
      <c r="T54" s="36">
        <f t="shared" si="10"/>
        <v>9899.9500000000007</v>
      </c>
      <c r="U54" s="36">
        <f t="shared" si="7"/>
        <v>82.898254857317994</v>
      </c>
      <c r="V54" s="2">
        <v>0</v>
      </c>
      <c r="W54" s="2">
        <v>0</v>
      </c>
      <c r="X54" s="2">
        <v>0</v>
      </c>
      <c r="Y54" s="38">
        <f t="shared" si="8"/>
        <v>0</v>
      </c>
      <c r="Z54" s="38">
        <v>0</v>
      </c>
      <c r="AA54" s="38">
        <v>0</v>
      </c>
      <c r="AB54" s="38">
        <f t="shared" si="3"/>
        <v>0</v>
      </c>
      <c r="AC54" s="38">
        <v>0</v>
      </c>
      <c r="AD54" s="38">
        <f t="shared" si="4"/>
        <v>0</v>
      </c>
      <c r="AE54" s="38">
        <v>0</v>
      </c>
      <c r="AF54" s="38">
        <f t="shared" si="5"/>
        <v>0</v>
      </c>
    </row>
    <row r="55" spans="1:32" s="9" customFormat="1" ht="15" x14ac:dyDescent="0.25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46" t="s">
        <v>170</v>
      </c>
      <c r="G55" s="13">
        <v>30.45</v>
      </c>
      <c r="H55" s="22">
        <v>14</v>
      </c>
      <c r="I55" s="26">
        <v>3</v>
      </c>
      <c r="J55" s="26">
        <v>5</v>
      </c>
      <c r="K55" s="3">
        <v>7</v>
      </c>
      <c r="L55" s="2">
        <v>7</v>
      </c>
      <c r="M55" s="2"/>
      <c r="N55" s="36">
        <f t="shared" si="12"/>
        <v>50</v>
      </c>
      <c r="O55" s="37">
        <v>2319.79</v>
      </c>
      <c r="P55" s="37">
        <f t="shared" si="2"/>
        <v>2319.79</v>
      </c>
      <c r="Q55" s="36">
        <f t="shared" si="6"/>
        <v>100</v>
      </c>
      <c r="R55" s="36">
        <v>839.91999999999985</v>
      </c>
      <c r="S55" s="36">
        <f t="shared" si="9"/>
        <v>36.206725608783543</v>
      </c>
      <c r="T55" s="36">
        <f t="shared" si="10"/>
        <v>1479.8700000000001</v>
      </c>
      <c r="U55" s="36">
        <f t="shared" si="7"/>
        <v>63.79327439121645</v>
      </c>
      <c r="V55" s="2">
        <v>0</v>
      </c>
      <c r="W55" s="2">
        <v>0</v>
      </c>
      <c r="X55" s="2">
        <v>0</v>
      </c>
      <c r="Y55" s="38">
        <f t="shared" si="8"/>
        <v>0</v>
      </c>
      <c r="Z55" s="38">
        <v>0</v>
      </c>
      <c r="AA55" s="38">
        <v>0</v>
      </c>
      <c r="AB55" s="38">
        <f t="shared" si="3"/>
        <v>0</v>
      </c>
      <c r="AC55" s="38">
        <v>0</v>
      </c>
      <c r="AD55" s="38">
        <f t="shared" si="4"/>
        <v>0</v>
      </c>
      <c r="AE55" s="38">
        <v>0</v>
      </c>
      <c r="AF55" s="38">
        <f t="shared" si="5"/>
        <v>0</v>
      </c>
    </row>
    <row r="56" spans="1:32" s="9" customFormat="1" ht="15" x14ac:dyDescent="0.25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46" t="s">
        <v>172</v>
      </c>
      <c r="G56" s="13">
        <v>30.45</v>
      </c>
      <c r="H56" s="22">
        <v>56</v>
      </c>
      <c r="I56" s="26">
        <v>17</v>
      </c>
      <c r="J56" s="26">
        <v>34</v>
      </c>
      <c r="K56" s="3">
        <v>39</v>
      </c>
      <c r="L56" s="2">
        <v>51</v>
      </c>
      <c r="M56" s="2"/>
      <c r="N56" s="36">
        <f t="shared" si="12"/>
        <v>69.642857142857139</v>
      </c>
      <c r="O56" s="37">
        <v>33646.5</v>
      </c>
      <c r="P56" s="37">
        <f t="shared" si="2"/>
        <v>33646.5</v>
      </c>
      <c r="Q56" s="36">
        <f t="shared" si="6"/>
        <v>100</v>
      </c>
      <c r="R56" s="36">
        <v>18027.580000000002</v>
      </c>
      <c r="S56" s="36">
        <f t="shared" si="9"/>
        <v>53.579361894996516</v>
      </c>
      <c r="T56" s="36">
        <f t="shared" si="10"/>
        <v>15618.919999999998</v>
      </c>
      <c r="U56" s="36">
        <f t="shared" si="7"/>
        <v>46.420638105003484</v>
      </c>
      <c r="V56" s="2">
        <v>0</v>
      </c>
      <c r="W56" s="2">
        <v>0</v>
      </c>
      <c r="X56" s="2">
        <v>0</v>
      </c>
      <c r="Y56" s="38">
        <f t="shared" si="8"/>
        <v>0</v>
      </c>
      <c r="Z56" s="38">
        <v>0</v>
      </c>
      <c r="AA56" s="38">
        <v>0</v>
      </c>
      <c r="AB56" s="38">
        <f t="shared" si="3"/>
        <v>0</v>
      </c>
      <c r="AC56" s="38">
        <v>0</v>
      </c>
      <c r="AD56" s="38">
        <f t="shared" si="4"/>
        <v>0</v>
      </c>
      <c r="AE56" s="38">
        <v>0</v>
      </c>
      <c r="AF56" s="38">
        <f t="shared" si="5"/>
        <v>0</v>
      </c>
    </row>
    <row r="57" spans="1:32" s="9" customFormat="1" ht="15" x14ac:dyDescent="0.25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46" t="s">
        <v>173</v>
      </c>
      <c r="G57" s="13">
        <v>30.45</v>
      </c>
      <c r="H57" s="22">
        <v>17</v>
      </c>
      <c r="I57" s="26">
        <v>4</v>
      </c>
      <c r="J57" s="26">
        <v>6</v>
      </c>
      <c r="K57" s="3">
        <v>16</v>
      </c>
      <c r="L57" s="2">
        <v>17</v>
      </c>
      <c r="M57" s="2"/>
      <c r="N57" s="36">
        <f t="shared" si="12"/>
        <v>94.117647058823522</v>
      </c>
      <c r="O57" s="37">
        <v>5389.26</v>
      </c>
      <c r="P57" s="37">
        <f t="shared" si="2"/>
        <v>5389.26</v>
      </c>
      <c r="Q57" s="36">
        <f t="shared" si="6"/>
        <v>100</v>
      </c>
      <c r="R57" s="36">
        <v>3415.18</v>
      </c>
      <c r="S57" s="36">
        <f t="shared" si="9"/>
        <v>63.370110182102913</v>
      </c>
      <c r="T57" s="36">
        <f t="shared" si="10"/>
        <v>1974.0800000000004</v>
      </c>
      <c r="U57" s="36">
        <f t="shared" si="7"/>
        <v>36.62988981789708</v>
      </c>
      <c r="V57" s="2">
        <v>0</v>
      </c>
      <c r="W57" s="2">
        <v>0</v>
      </c>
      <c r="X57" s="2">
        <v>0</v>
      </c>
      <c r="Y57" s="38">
        <f t="shared" si="8"/>
        <v>0</v>
      </c>
      <c r="Z57" s="38">
        <v>0</v>
      </c>
      <c r="AA57" s="38">
        <v>0</v>
      </c>
      <c r="AB57" s="38">
        <f t="shared" si="3"/>
        <v>0</v>
      </c>
      <c r="AC57" s="38">
        <v>0</v>
      </c>
      <c r="AD57" s="38">
        <f t="shared" si="4"/>
        <v>0</v>
      </c>
      <c r="AE57" s="38">
        <v>0</v>
      </c>
      <c r="AF57" s="38">
        <f t="shared" si="5"/>
        <v>0</v>
      </c>
    </row>
    <row r="58" spans="1:32" s="9" customFormat="1" ht="15" x14ac:dyDescent="0.25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46" t="s">
        <v>175</v>
      </c>
      <c r="G58" s="13">
        <v>30.45</v>
      </c>
      <c r="H58" s="22">
        <v>59</v>
      </c>
      <c r="I58" s="26">
        <v>10</v>
      </c>
      <c r="J58" s="26">
        <v>38</v>
      </c>
      <c r="K58" s="3">
        <v>45</v>
      </c>
      <c r="L58" s="2">
        <v>66</v>
      </c>
      <c r="M58" s="2"/>
      <c r="N58" s="36">
        <f t="shared" si="12"/>
        <v>76.271186440677965</v>
      </c>
      <c r="O58" s="37">
        <v>51157.919999999998</v>
      </c>
      <c r="P58" s="37">
        <f t="shared" si="2"/>
        <v>51157.919999999998</v>
      </c>
      <c r="Q58" s="36">
        <f t="shared" si="6"/>
        <v>100</v>
      </c>
      <c r="R58" s="36">
        <v>32261.390000000003</v>
      </c>
      <c r="S58" s="36">
        <f t="shared" si="9"/>
        <v>63.06235671817776</v>
      </c>
      <c r="T58" s="36">
        <f t="shared" si="10"/>
        <v>18896.529999999995</v>
      </c>
      <c r="U58" s="36">
        <f t="shared" si="7"/>
        <v>36.93764328182224</v>
      </c>
      <c r="V58" s="2">
        <v>0</v>
      </c>
      <c r="W58" s="2">
        <v>0</v>
      </c>
      <c r="X58" s="2">
        <v>0</v>
      </c>
      <c r="Y58" s="38">
        <f t="shared" si="8"/>
        <v>0</v>
      </c>
      <c r="Z58" s="38">
        <v>0</v>
      </c>
      <c r="AA58" s="38">
        <v>0</v>
      </c>
      <c r="AB58" s="38">
        <f t="shared" si="3"/>
        <v>0</v>
      </c>
      <c r="AC58" s="38">
        <v>0</v>
      </c>
      <c r="AD58" s="38">
        <f t="shared" si="4"/>
        <v>0</v>
      </c>
      <c r="AE58" s="38">
        <v>0</v>
      </c>
      <c r="AF58" s="38">
        <f t="shared" si="5"/>
        <v>0</v>
      </c>
    </row>
    <row r="59" spans="1:32" s="9" customFormat="1" ht="15" x14ac:dyDescent="0.25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46" t="s">
        <v>176</v>
      </c>
      <c r="G59" s="13">
        <v>30.45</v>
      </c>
      <c r="H59" s="22">
        <v>29</v>
      </c>
      <c r="I59" s="26">
        <v>9</v>
      </c>
      <c r="J59" s="26">
        <v>10</v>
      </c>
      <c r="K59" s="3">
        <v>15</v>
      </c>
      <c r="L59" s="2">
        <v>16</v>
      </c>
      <c r="M59" s="2"/>
      <c r="N59" s="36">
        <f t="shared" si="12"/>
        <v>51.724137931034484</v>
      </c>
      <c r="O59" s="37">
        <v>2869.51</v>
      </c>
      <c r="P59" s="37">
        <f t="shared" si="2"/>
        <v>2869.51</v>
      </c>
      <c r="Q59" s="36">
        <f t="shared" si="6"/>
        <v>100</v>
      </c>
      <c r="R59" s="36">
        <v>1452.62</v>
      </c>
      <c r="S59" s="36">
        <f t="shared" si="9"/>
        <v>50.622580161769768</v>
      </c>
      <c r="T59" s="36">
        <f t="shared" si="10"/>
        <v>1416.8900000000003</v>
      </c>
      <c r="U59" s="36">
        <f t="shared" si="7"/>
        <v>49.377419838230232</v>
      </c>
      <c r="V59" s="2">
        <v>0</v>
      </c>
      <c r="W59" s="2">
        <v>0</v>
      </c>
      <c r="X59" s="2">
        <v>0</v>
      </c>
      <c r="Y59" s="38">
        <f t="shared" si="8"/>
        <v>0</v>
      </c>
      <c r="Z59" s="38">
        <v>0</v>
      </c>
      <c r="AA59" s="38">
        <v>0</v>
      </c>
      <c r="AB59" s="38">
        <f t="shared" si="3"/>
        <v>0</v>
      </c>
      <c r="AC59" s="38">
        <v>0</v>
      </c>
      <c r="AD59" s="38">
        <f t="shared" si="4"/>
        <v>0</v>
      </c>
      <c r="AE59" s="38">
        <v>0</v>
      </c>
      <c r="AF59" s="38">
        <f t="shared" si="5"/>
        <v>0</v>
      </c>
    </row>
    <row r="60" spans="1:32" s="9" customFormat="1" ht="15" x14ac:dyDescent="0.25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46" t="s">
        <v>178</v>
      </c>
      <c r="G60" s="13">
        <v>30.45</v>
      </c>
      <c r="H60" s="22">
        <v>59</v>
      </c>
      <c r="I60" s="26">
        <v>5</v>
      </c>
      <c r="J60" s="26">
        <v>8</v>
      </c>
      <c r="K60" s="3">
        <v>54</v>
      </c>
      <c r="L60" s="2">
        <v>58</v>
      </c>
      <c r="M60" s="2"/>
      <c r="N60" s="36">
        <f t="shared" si="12"/>
        <v>91.525423728813564</v>
      </c>
      <c r="O60" s="37">
        <v>15158.790000000003</v>
      </c>
      <c r="P60" s="37">
        <f t="shared" si="2"/>
        <v>15158.790000000003</v>
      </c>
      <c r="Q60" s="36">
        <f t="shared" si="6"/>
        <v>100</v>
      </c>
      <c r="R60" s="36">
        <v>15158.790000000003</v>
      </c>
      <c r="S60" s="36">
        <f t="shared" si="9"/>
        <v>100</v>
      </c>
      <c r="T60" s="36">
        <f t="shared" si="10"/>
        <v>0</v>
      </c>
      <c r="U60" s="36">
        <f t="shared" si="7"/>
        <v>0</v>
      </c>
      <c r="V60" s="2">
        <v>0</v>
      </c>
      <c r="W60" s="2">
        <v>0</v>
      </c>
      <c r="X60" s="2">
        <v>0</v>
      </c>
      <c r="Y60" s="38">
        <f t="shared" si="8"/>
        <v>0</v>
      </c>
      <c r="Z60" s="38">
        <v>0</v>
      </c>
      <c r="AA60" s="38">
        <v>0</v>
      </c>
      <c r="AB60" s="38">
        <f t="shared" si="3"/>
        <v>0</v>
      </c>
      <c r="AC60" s="38">
        <v>0</v>
      </c>
      <c r="AD60" s="38">
        <f t="shared" si="4"/>
        <v>0</v>
      </c>
      <c r="AE60" s="38">
        <v>0</v>
      </c>
      <c r="AF60" s="38">
        <f t="shared" si="5"/>
        <v>0</v>
      </c>
    </row>
    <row r="61" spans="1:32" s="9" customFormat="1" ht="15" x14ac:dyDescent="0.25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46" t="s">
        <v>179</v>
      </c>
      <c r="G61" s="13">
        <v>30.45</v>
      </c>
      <c r="H61" s="22">
        <v>162</v>
      </c>
      <c r="I61" s="26">
        <v>10</v>
      </c>
      <c r="J61" s="26">
        <v>60</v>
      </c>
      <c r="K61" s="3">
        <v>110</v>
      </c>
      <c r="L61" s="2">
        <v>135</v>
      </c>
      <c r="M61" s="2"/>
      <c r="N61" s="36">
        <f t="shared" si="12"/>
        <v>67.901234567901241</v>
      </c>
      <c r="O61" s="37">
        <v>71249.460000000036</v>
      </c>
      <c r="P61" s="37">
        <f t="shared" si="2"/>
        <v>71249.460000000036</v>
      </c>
      <c r="Q61" s="36">
        <f t="shared" si="6"/>
        <v>100</v>
      </c>
      <c r="R61" s="36">
        <v>58069.500000000044</v>
      </c>
      <c r="S61" s="36">
        <f t="shared" si="9"/>
        <v>81.501670328448824</v>
      </c>
      <c r="T61" s="36">
        <f t="shared" si="10"/>
        <v>13179.959999999992</v>
      </c>
      <c r="U61" s="36">
        <f t="shared" si="7"/>
        <v>18.498329671551176</v>
      </c>
      <c r="V61" s="2">
        <v>0</v>
      </c>
      <c r="W61" s="2">
        <v>0</v>
      </c>
      <c r="X61" s="2">
        <v>0</v>
      </c>
      <c r="Y61" s="38">
        <f t="shared" si="8"/>
        <v>0</v>
      </c>
      <c r="Z61" s="38">
        <v>0</v>
      </c>
      <c r="AA61" s="38">
        <v>0</v>
      </c>
      <c r="AB61" s="38">
        <f t="shared" si="3"/>
        <v>0</v>
      </c>
      <c r="AC61" s="38">
        <v>0</v>
      </c>
      <c r="AD61" s="38">
        <f t="shared" si="4"/>
        <v>0</v>
      </c>
      <c r="AE61" s="38">
        <v>0</v>
      </c>
      <c r="AF61" s="38">
        <f t="shared" si="5"/>
        <v>0</v>
      </c>
    </row>
    <row r="62" spans="1:32" s="9" customFormat="1" ht="15" x14ac:dyDescent="0.25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46" t="s">
        <v>180</v>
      </c>
      <c r="G62" s="13">
        <v>30.45</v>
      </c>
      <c r="H62" s="22">
        <v>0</v>
      </c>
      <c r="I62" s="26">
        <v>0</v>
      </c>
      <c r="J62" s="26">
        <v>0</v>
      </c>
      <c r="K62" s="3">
        <v>0</v>
      </c>
      <c r="L62" s="2">
        <v>0</v>
      </c>
      <c r="M62" s="2"/>
      <c r="N62" s="36">
        <v>0</v>
      </c>
      <c r="O62" s="37">
        <v>0</v>
      </c>
      <c r="P62" s="37">
        <f t="shared" si="2"/>
        <v>0</v>
      </c>
      <c r="Q62" s="36">
        <v>0</v>
      </c>
      <c r="R62" s="36">
        <v>0</v>
      </c>
      <c r="S62" s="36">
        <v>0</v>
      </c>
      <c r="T62" s="36">
        <f t="shared" si="10"/>
        <v>0</v>
      </c>
      <c r="U62" s="36">
        <v>0</v>
      </c>
      <c r="V62" s="2">
        <v>0</v>
      </c>
      <c r="W62" s="2">
        <v>0</v>
      </c>
      <c r="X62" s="2">
        <v>0</v>
      </c>
      <c r="Y62" s="38">
        <f t="shared" si="8"/>
        <v>0</v>
      </c>
      <c r="Z62" s="38">
        <v>0</v>
      </c>
      <c r="AA62" s="38">
        <v>0</v>
      </c>
      <c r="AB62" s="38">
        <f t="shared" si="3"/>
        <v>0</v>
      </c>
      <c r="AC62" s="38">
        <v>0</v>
      </c>
      <c r="AD62" s="38">
        <f t="shared" si="4"/>
        <v>0</v>
      </c>
      <c r="AE62" s="38">
        <v>0</v>
      </c>
      <c r="AF62" s="38">
        <f t="shared" si="5"/>
        <v>0</v>
      </c>
    </row>
    <row r="63" spans="1:32" s="9" customFormat="1" ht="15" x14ac:dyDescent="0.25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46" t="s">
        <v>181</v>
      </c>
      <c r="G63" s="13">
        <v>30.45</v>
      </c>
      <c r="H63" s="22">
        <v>28</v>
      </c>
      <c r="I63" s="26">
        <v>7</v>
      </c>
      <c r="J63" s="26">
        <v>15</v>
      </c>
      <c r="K63" s="3">
        <v>0</v>
      </c>
      <c r="L63" s="2">
        <v>0</v>
      </c>
      <c r="M63" s="2"/>
      <c r="N63" s="36">
        <f t="shared" ref="N63:N78" si="13">K63/H63*100</f>
        <v>0</v>
      </c>
      <c r="O63" s="37">
        <v>0</v>
      </c>
      <c r="P63" s="37">
        <f t="shared" si="2"/>
        <v>0</v>
      </c>
      <c r="Q63" s="36">
        <v>0</v>
      </c>
      <c r="R63" s="36">
        <v>0</v>
      </c>
      <c r="S63" s="36">
        <v>0</v>
      </c>
      <c r="T63" s="36">
        <f t="shared" si="10"/>
        <v>0</v>
      </c>
      <c r="U63" s="36">
        <v>0</v>
      </c>
      <c r="V63" s="2">
        <v>0</v>
      </c>
      <c r="W63" s="2">
        <v>0</v>
      </c>
      <c r="X63" s="2">
        <v>0</v>
      </c>
      <c r="Y63" s="38">
        <f t="shared" si="8"/>
        <v>0</v>
      </c>
      <c r="Z63" s="38">
        <v>0</v>
      </c>
      <c r="AA63" s="38">
        <v>0</v>
      </c>
      <c r="AB63" s="38">
        <f t="shared" si="3"/>
        <v>0</v>
      </c>
      <c r="AC63" s="38">
        <v>0</v>
      </c>
      <c r="AD63" s="38">
        <f t="shared" si="4"/>
        <v>0</v>
      </c>
      <c r="AE63" s="38">
        <v>0</v>
      </c>
      <c r="AF63" s="38">
        <f t="shared" si="5"/>
        <v>0</v>
      </c>
    </row>
    <row r="64" spans="1:32" s="9" customFormat="1" ht="15" x14ac:dyDescent="0.25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46" t="s">
        <v>183</v>
      </c>
      <c r="G64" s="13">
        <v>30.45</v>
      </c>
      <c r="H64" s="22">
        <v>39</v>
      </c>
      <c r="I64" s="26">
        <v>13</v>
      </c>
      <c r="J64" s="26">
        <v>5</v>
      </c>
      <c r="K64" s="3">
        <v>33</v>
      </c>
      <c r="L64" s="2">
        <v>33</v>
      </c>
      <c r="M64" s="2"/>
      <c r="N64" s="36">
        <f t="shared" si="13"/>
        <v>84.615384615384613</v>
      </c>
      <c r="O64" s="37">
        <v>8254.4500000000007</v>
      </c>
      <c r="P64" s="37">
        <f t="shared" si="2"/>
        <v>8254.4500000000007</v>
      </c>
      <c r="Q64" s="36">
        <f t="shared" si="6"/>
        <v>100</v>
      </c>
      <c r="R64" s="36">
        <v>3332.84</v>
      </c>
      <c r="S64" s="36">
        <f t="shared" si="9"/>
        <v>40.376281884316946</v>
      </c>
      <c r="T64" s="36">
        <f t="shared" si="10"/>
        <v>4921.6100000000006</v>
      </c>
      <c r="U64" s="36">
        <f t="shared" si="7"/>
        <v>59.623718115683054</v>
      </c>
      <c r="V64" s="2">
        <v>0</v>
      </c>
      <c r="W64" s="2">
        <v>0</v>
      </c>
      <c r="X64" s="2">
        <v>0</v>
      </c>
      <c r="Y64" s="38">
        <f t="shared" si="8"/>
        <v>0</v>
      </c>
      <c r="Z64" s="38">
        <v>0</v>
      </c>
      <c r="AA64" s="38">
        <v>0</v>
      </c>
      <c r="AB64" s="38">
        <f t="shared" si="3"/>
        <v>0</v>
      </c>
      <c r="AC64" s="38">
        <v>0</v>
      </c>
      <c r="AD64" s="38">
        <f t="shared" si="4"/>
        <v>0</v>
      </c>
      <c r="AE64" s="38">
        <v>0</v>
      </c>
      <c r="AF64" s="38">
        <f t="shared" si="5"/>
        <v>0</v>
      </c>
    </row>
    <row r="65" spans="1:32" s="9" customFormat="1" ht="15" x14ac:dyDescent="0.25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46" t="s">
        <v>184</v>
      </c>
      <c r="G65" s="13">
        <v>30.45</v>
      </c>
      <c r="H65" s="22">
        <v>35</v>
      </c>
      <c r="I65" s="26">
        <v>10</v>
      </c>
      <c r="J65" s="26">
        <v>14</v>
      </c>
      <c r="K65" s="3">
        <v>29</v>
      </c>
      <c r="L65" s="2">
        <v>31</v>
      </c>
      <c r="M65" s="2"/>
      <c r="N65" s="36">
        <f t="shared" si="13"/>
        <v>82.857142857142861</v>
      </c>
      <c r="O65" s="37">
        <v>16142.51</v>
      </c>
      <c r="P65" s="37">
        <f t="shared" si="2"/>
        <v>16142.51</v>
      </c>
      <c r="Q65" s="36">
        <f t="shared" si="6"/>
        <v>100</v>
      </c>
      <c r="R65" s="36">
        <v>8966.61</v>
      </c>
      <c r="S65" s="36">
        <f t="shared" si="9"/>
        <v>55.546566178370036</v>
      </c>
      <c r="T65" s="36">
        <f t="shared" si="10"/>
        <v>7175.9</v>
      </c>
      <c r="U65" s="36">
        <f t="shared" si="7"/>
        <v>44.453433821629964</v>
      </c>
      <c r="V65" s="2">
        <v>0</v>
      </c>
      <c r="W65" s="2">
        <v>0</v>
      </c>
      <c r="X65" s="2">
        <v>0</v>
      </c>
      <c r="Y65" s="38">
        <f t="shared" si="8"/>
        <v>0</v>
      </c>
      <c r="Z65" s="38">
        <v>0</v>
      </c>
      <c r="AA65" s="38">
        <v>0</v>
      </c>
      <c r="AB65" s="38">
        <f t="shared" si="3"/>
        <v>0</v>
      </c>
      <c r="AC65" s="38">
        <v>0</v>
      </c>
      <c r="AD65" s="38">
        <f t="shared" si="4"/>
        <v>0</v>
      </c>
      <c r="AE65" s="38">
        <v>0</v>
      </c>
      <c r="AF65" s="38">
        <f t="shared" si="5"/>
        <v>0</v>
      </c>
    </row>
    <row r="66" spans="1:32" s="9" customFormat="1" ht="15" x14ac:dyDescent="0.25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46" t="s">
        <v>185</v>
      </c>
      <c r="G66" s="13">
        <v>30.45</v>
      </c>
      <c r="H66" s="22">
        <v>88</v>
      </c>
      <c r="I66" s="26">
        <v>26</v>
      </c>
      <c r="J66" s="26">
        <v>62</v>
      </c>
      <c r="K66" s="3">
        <v>74</v>
      </c>
      <c r="L66" s="2">
        <v>100</v>
      </c>
      <c r="M66" s="2"/>
      <c r="N66" s="36">
        <f t="shared" si="13"/>
        <v>84.090909090909093</v>
      </c>
      <c r="O66" s="37">
        <v>94844.19</v>
      </c>
      <c r="P66" s="37">
        <f t="shared" si="2"/>
        <v>94844.19</v>
      </c>
      <c r="Q66" s="36">
        <f t="shared" si="6"/>
        <v>100</v>
      </c>
      <c r="R66" s="36">
        <v>63274.5</v>
      </c>
      <c r="S66" s="36">
        <f t="shared" si="9"/>
        <v>66.714155078977427</v>
      </c>
      <c r="T66" s="36">
        <f t="shared" si="10"/>
        <v>31569.690000000002</v>
      </c>
      <c r="U66" s="36">
        <f t="shared" si="7"/>
        <v>33.28584492102258</v>
      </c>
      <c r="V66" s="2">
        <v>0</v>
      </c>
      <c r="W66" s="2">
        <v>0</v>
      </c>
      <c r="X66" s="2">
        <v>0</v>
      </c>
      <c r="Y66" s="38">
        <f t="shared" si="8"/>
        <v>0</v>
      </c>
      <c r="Z66" s="38">
        <v>0</v>
      </c>
      <c r="AA66" s="38">
        <v>0</v>
      </c>
      <c r="AB66" s="38">
        <f t="shared" si="3"/>
        <v>0</v>
      </c>
      <c r="AC66" s="38">
        <v>0</v>
      </c>
      <c r="AD66" s="38">
        <f t="shared" si="4"/>
        <v>0</v>
      </c>
      <c r="AE66" s="38">
        <v>0</v>
      </c>
      <c r="AF66" s="38">
        <f t="shared" si="5"/>
        <v>0</v>
      </c>
    </row>
    <row r="67" spans="1:32" s="9" customFormat="1" ht="15" x14ac:dyDescent="0.25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46" t="s">
        <v>186</v>
      </c>
      <c r="G67" s="13">
        <v>30.45</v>
      </c>
      <c r="H67" s="22">
        <v>5</v>
      </c>
      <c r="I67" s="26">
        <v>0</v>
      </c>
      <c r="J67" s="26">
        <v>2</v>
      </c>
      <c r="K67" s="3">
        <v>3</v>
      </c>
      <c r="L67" s="2">
        <v>4</v>
      </c>
      <c r="M67" s="2"/>
      <c r="N67" s="36">
        <f t="shared" si="13"/>
        <v>60</v>
      </c>
      <c r="O67" s="37">
        <v>1370.25</v>
      </c>
      <c r="P67" s="37">
        <f t="shared" si="2"/>
        <v>1370.25</v>
      </c>
      <c r="Q67" s="36">
        <f t="shared" si="6"/>
        <v>100</v>
      </c>
      <c r="R67" s="36">
        <v>1370.25</v>
      </c>
      <c r="S67" s="36">
        <f t="shared" si="9"/>
        <v>100</v>
      </c>
      <c r="T67" s="36">
        <f t="shared" si="10"/>
        <v>0</v>
      </c>
      <c r="U67" s="36">
        <f t="shared" si="7"/>
        <v>0</v>
      </c>
      <c r="V67" s="2">
        <v>0</v>
      </c>
      <c r="W67" s="2">
        <v>0</v>
      </c>
      <c r="X67" s="2">
        <v>0</v>
      </c>
      <c r="Y67" s="38">
        <f t="shared" si="8"/>
        <v>0</v>
      </c>
      <c r="Z67" s="38">
        <v>0</v>
      </c>
      <c r="AA67" s="38">
        <v>0</v>
      </c>
      <c r="AB67" s="38">
        <f t="shared" si="3"/>
        <v>0</v>
      </c>
      <c r="AC67" s="38">
        <v>0</v>
      </c>
      <c r="AD67" s="38">
        <f t="shared" si="4"/>
        <v>0</v>
      </c>
      <c r="AE67" s="38">
        <v>0</v>
      </c>
      <c r="AF67" s="38">
        <f t="shared" si="5"/>
        <v>0</v>
      </c>
    </row>
    <row r="68" spans="1:32" s="9" customFormat="1" ht="15" x14ac:dyDescent="0.25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46" t="s">
        <v>187</v>
      </c>
      <c r="G68" s="13">
        <v>30.45</v>
      </c>
      <c r="H68" s="2">
        <v>47</v>
      </c>
      <c r="I68" s="32">
        <v>2</v>
      </c>
      <c r="J68" s="32">
        <v>44</v>
      </c>
      <c r="K68" s="3">
        <v>39</v>
      </c>
      <c r="L68" s="2">
        <v>60</v>
      </c>
      <c r="M68" s="2"/>
      <c r="N68" s="36">
        <f t="shared" si="13"/>
        <v>82.978723404255319</v>
      </c>
      <c r="O68" s="37">
        <v>62158.37</v>
      </c>
      <c r="P68" s="37">
        <f t="shared" si="2"/>
        <v>62158.37</v>
      </c>
      <c r="Q68" s="36">
        <f t="shared" si="6"/>
        <v>100</v>
      </c>
      <c r="R68" s="36">
        <v>39526.19</v>
      </c>
      <c r="S68" s="36">
        <f t="shared" si="9"/>
        <v>63.589489235319398</v>
      </c>
      <c r="T68" s="36">
        <f t="shared" si="10"/>
        <v>22632.18</v>
      </c>
      <c r="U68" s="36">
        <f t="shared" si="7"/>
        <v>36.410510764680602</v>
      </c>
      <c r="V68" s="2">
        <v>0</v>
      </c>
      <c r="W68" s="2">
        <v>0</v>
      </c>
      <c r="X68" s="2">
        <v>0</v>
      </c>
      <c r="Y68" s="38">
        <f t="shared" si="8"/>
        <v>0</v>
      </c>
      <c r="Z68" s="38">
        <v>0</v>
      </c>
      <c r="AA68" s="38">
        <v>0</v>
      </c>
      <c r="AB68" s="38">
        <f t="shared" si="3"/>
        <v>0</v>
      </c>
      <c r="AC68" s="38">
        <v>0</v>
      </c>
      <c r="AD68" s="38">
        <f t="shared" si="4"/>
        <v>0</v>
      </c>
      <c r="AE68" s="38">
        <v>0</v>
      </c>
      <c r="AF68" s="38">
        <f t="shared" si="5"/>
        <v>0</v>
      </c>
    </row>
    <row r="69" spans="1:32" s="9" customFormat="1" ht="15" x14ac:dyDescent="0.25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46" t="s">
        <v>189</v>
      </c>
      <c r="G69" s="13">
        <v>30.45</v>
      </c>
      <c r="H69" s="22">
        <v>1</v>
      </c>
      <c r="I69" s="26">
        <v>0</v>
      </c>
      <c r="J69" s="26">
        <v>1</v>
      </c>
      <c r="K69" s="3">
        <v>0</v>
      </c>
      <c r="L69" s="2">
        <v>0</v>
      </c>
      <c r="M69" s="2"/>
      <c r="N69" s="36">
        <f t="shared" si="13"/>
        <v>0</v>
      </c>
      <c r="O69" s="37">
        <v>0</v>
      </c>
      <c r="P69" s="37">
        <f t="shared" si="2"/>
        <v>0</v>
      </c>
      <c r="Q69" s="36">
        <v>0</v>
      </c>
      <c r="R69" s="36">
        <v>0</v>
      </c>
      <c r="S69" s="36">
        <v>0</v>
      </c>
      <c r="T69" s="36">
        <f t="shared" si="10"/>
        <v>0</v>
      </c>
      <c r="U69" s="36">
        <v>0</v>
      </c>
      <c r="V69" s="2">
        <v>0</v>
      </c>
      <c r="W69" s="2">
        <v>0</v>
      </c>
      <c r="X69" s="2">
        <v>0</v>
      </c>
      <c r="Y69" s="38">
        <f t="shared" si="8"/>
        <v>0</v>
      </c>
      <c r="Z69" s="38">
        <v>0</v>
      </c>
      <c r="AA69" s="38">
        <v>0</v>
      </c>
      <c r="AB69" s="38">
        <f t="shared" si="3"/>
        <v>0</v>
      </c>
      <c r="AC69" s="38">
        <v>0</v>
      </c>
      <c r="AD69" s="38">
        <f t="shared" si="4"/>
        <v>0</v>
      </c>
      <c r="AE69" s="38">
        <v>0</v>
      </c>
      <c r="AF69" s="38">
        <f t="shared" si="5"/>
        <v>0</v>
      </c>
    </row>
    <row r="70" spans="1:32" s="9" customFormat="1" ht="15" x14ac:dyDescent="0.25">
      <c r="A70" s="2">
        <v>64</v>
      </c>
      <c r="B70" s="11" t="s">
        <v>114</v>
      </c>
      <c r="C70" s="15"/>
      <c r="D70" s="15" t="s">
        <v>220</v>
      </c>
      <c r="E70" s="19" t="s">
        <v>138</v>
      </c>
      <c r="F70" s="46" t="s">
        <v>190</v>
      </c>
      <c r="G70" s="13">
        <v>30.45</v>
      </c>
      <c r="H70" s="22">
        <v>34</v>
      </c>
      <c r="I70" s="26">
        <v>6</v>
      </c>
      <c r="J70" s="26">
        <v>22</v>
      </c>
      <c r="K70" s="3">
        <v>27</v>
      </c>
      <c r="L70" s="2">
        <v>37</v>
      </c>
      <c r="M70" s="2"/>
      <c r="N70" s="36">
        <f t="shared" si="13"/>
        <v>79.411764705882348</v>
      </c>
      <c r="O70" s="37">
        <v>27386.58</v>
      </c>
      <c r="P70" s="37">
        <f t="shared" si="2"/>
        <v>27386.58</v>
      </c>
      <c r="Q70" s="36">
        <f t="shared" si="6"/>
        <v>100</v>
      </c>
      <c r="R70" s="36">
        <v>5358.92</v>
      </c>
      <c r="S70" s="36">
        <f t="shared" si="9"/>
        <v>19.567686071061079</v>
      </c>
      <c r="T70" s="36">
        <f t="shared" si="10"/>
        <v>22027.660000000003</v>
      </c>
      <c r="U70" s="36">
        <f t="shared" si="7"/>
        <v>80.432313928938925</v>
      </c>
      <c r="V70" s="2">
        <v>0</v>
      </c>
      <c r="W70" s="2">
        <v>0</v>
      </c>
      <c r="X70" s="2">
        <v>0</v>
      </c>
      <c r="Y70" s="38">
        <f t="shared" si="8"/>
        <v>0</v>
      </c>
      <c r="Z70" s="38">
        <v>0</v>
      </c>
      <c r="AA70" s="38">
        <v>0</v>
      </c>
      <c r="AB70" s="38">
        <f t="shared" si="3"/>
        <v>0</v>
      </c>
      <c r="AC70" s="38">
        <v>0</v>
      </c>
      <c r="AD70" s="38">
        <f t="shared" si="4"/>
        <v>0</v>
      </c>
      <c r="AE70" s="38">
        <v>0</v>
      </c>
      <c r="AF70" s="38">
        <f t="shared" si="5"/>
        <v>0</v>
      </c>
    </row>
    <row r="71" spans="1:32" s="9" customFormat="1" ht="15" x14ac:dyDescent="0.25">
      <c r="A71" s="2">
        <v>65</v>
      </c>
      <c r="B71" s="11" t="s">
        <v>114</v>
      </c>
      <c r="C71" s="15"/>
      <c r="D71" s="15" t="s">
        <v>221</v>
      </c>
      <c r="E71" s="19" t="s">
        <v>138</v>
      </c>
      <c r="F71" s="46" t="s">
        <v>191</v>
      </c>
      <c r="G71" s="13">
        <v>30.45</v>
      </c>
      <c r="H71" s="22">
        <v>21</v>
      </c>
      <c r="I71" s="26">
        <v>4</v>
      </c>
      <c r="J71" s="26">
        <v>12</v>
      </c>
      <c r="K71" s="3">
        <v>13</v>
      </c>
      <c r="L71" s="2">
        <v>16</v>
      </c>
      <c r="M71" s="2"/>
      <c r="N71" s="36">
        <f t="shared" si="13"/>
        <v>61.904761904761905</v>
      </c>
      <c r="O71" s="37">
        <v>7195.07</v>
      </c>
      <c r="P71" s="37">
        <f t="shared" si="2"/>
        <v>7195.07</v>
      </c>
      <c r="Q71" s="36">
        <f t="shared" si="6"/>
        <v>100</v>
      </c>
      <c r="R71" s="36">
        <v>4906.5599999999995</v>
      </c>
      <c r="S71" s="36">
        <f t="shared" si="9"/>
        <v>68.193360175787035</v>
      </c>
      <c r="T71" s="36">
        <f t="shared" si="10"/>
        <v>2288.5100000000002</v>
      </c>
      <c r="U71" s="36">
        <f t="shared" si="7"/>
        <v>31.806639824212972</v>
      </c>
      <c r="V71" s="2">
        <v>0</v>
      </c>
      <c r="W71" s="2">
        <v>0</v>
      </c>
      <c r="X71" s="2">
        <v>0</v>
      </c>
      <c r="Y71" s="38">
        <f t="shared" si="8"/>
        <v>0</v>
      </c>
      <c r="Z71" s="38">
        <v>0</v>
      </c>
      <c r="AA71" s="38">
        <v>0</v>
      </c>
      <c r="AB71" s="38">
        <f t="shared" ref="AB71:AB102" si="14">IF(Z71=0,0,AA71/Z71)*100</f>
        <v>0</v>
      </c>
      <c r="AC71" s="38">
        <v>0</v>
      </c>
      <c r="AD71" s="38">
        <f t="shared" ref="AD71:AD102" si="15">IF(AA71=0,0,AC71/AA71)*100</f>
        <v>0</v>
      </c>
      <c r="AE71" s="38">
        <v>0</v>
      </c>
      <c r="AF71" s="38">
        <f t="shared" ref="AF71:AF102" si="16">IF(AA71=0,0,AE71/AA71)*100</f>
        <v>0</v>
      </c>
    </row>
    <row r="72" spans="1:32" s="9" customFormat="1" ht="15" x14ac:dyDescent="0.25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46" t="s">
        <v>193</v>
      </c>
      <c r="G72" s="13">
        <v>30.45</v>
      </c>
      <c r="H72" s="22">
        <v>95</v>
      </c>
      <c r="I72" s="26">
        <v>23</v>
      </c>
      <c r="J72" s="26">
        <v>49</v>
      </c>
      <c r="K72" s="3">
        <v>74</v>
      </c>
      <c r="L72" s="2">
        <v>102</v>
      </c>
      <c r="M72" s="2"/>
      <c r="N72" s="36">
        <f t="shared" si="13"/>
        <v>77.89473684210526</v>
      </c>
      <c r="O72" s="37">
        <v>52440.76</v>
      </c>
      <c r="P72" s="37">
        <f t="shared" ref="P72:P101" si="17">O72</f>
        <v>52440.76</v>
      </c>
      <c r="Q72" s="36">
        <f t="shared" si="6"/>
        <v>100</v>
      </c>
      <c r="R72" s="36">
        <v>51344.54</v>
      </c>
      <c r="S72" s="36">
        <f t="shared" si="9"/>
        <v>97.909603140763025</v>
      </c>
      <c r="T72" s="36">
        <f t="shared" si="10"/>
        <v>1096.2200000000012</v>
      </c>
      <c r="U72" s="36">
        <f t="shared" si="7"/>
        <v>2.0903968592369773</v>
      </c>
      <c r="V72" s="2">
        <v>0</v>
      </c>
      <c r="W72" s="2">
        <v>0</v>
      </c>
      <c r="X72" s="2">
        <v>0</v>
      </c>
      <c r="Y72" s="38">
        <f t="shared" ref="Y72:Y102" si="18">IF(H72=0,0,V72/H72)*100</f>
        <v>0</v>
      </c>
      <c r="Z72" s="38">
        <v>0</v>
      </c>
      <c r="AA72" s="38">
        <v>0</v>
      </c>
      <c r="AB72" s="38">
        <f t="shared" si="14"/>
        <v>0</v>
      </c>
      <c r="AC72" s="38">
        <v>0</v>
      </c>
      <c r="AD72" s="38">
        <f t="shared" si="15"/>
        <v>0</v>
      </c>
      <c r="AE72" s="38">
        <v>0</v>
      </c>
      <c r="AF72" s="38">
        <f t="shared" si="16"/>
        <v>0</v>
      </c>
    </row>
    <row r="73" spans="1:32" s="9" customFormat="1" ht="15" x14ac:dyDescent="0.25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46" t="s">
        <v>194</v>
      </c>
      <c r="G73" s="13">
        <v>30.45</v>
      </c>
      <c r="H73" s="22">
        <v>38</v>
      </c>
      <c r="I73" s="26">
        <v>12</v>
      </c>
      <c r="J73" s="26">
        <v>19</v>
      </c>
      <c r="K73" s="3">
        <v>30</v>
      </c>
      <c r="L73" s="2">
        <v>38</v>
      </c>
      <c r="M73" s="2"/>
      <c r="N73" s="36">
        <f t="shared" si="13"/>
        <v>78.94736842105263</v>
      </c>
      <c r="O73" s="37">
        <v>26374.26</v>
      </c>
      <c r="P73" s="37">
        <f t="shared" si="17"/>
        <v>26374.26</v>
      </c>
      <c r="Q73" s="36">
        <f t="shared" ref="Q73:Q102" si="19">P73/O73*100</f>
        <v>100</v>
      </c>
      <c r="R73" s="36">
        <v>17716.37</v>
      </c>
      <c r="S73" s="36">
        <f t="shared" si="9"/>
        <v>67.172955753071363</v>
      </c>
      <c r="T73" s="36">
        <f t="shared" si="10"/>
        <v>8657.89</v>
      </c>
      <c r="U73" s="36">
        <f t="shared" ref="U73:U103" si="20">T73/P73*100</f>
        <v>32.827044246928629</v>
      </c>
      <c r="V73" s="2">
        <v>0</v>
      </c>
      <c r="W73" s="2">
        <v>0</v>
      </c>
      <c r="X73" s="2">
        <v>0</v>
      </c>
      <c r="Y73" s="38">
        <f t="shared" si="18"/>
        <v>0</v>
      </c>
      <c r="Z73" s="38">
        <v>0</v>
      </c>
      <c r="AA73" s="38">
        <v>0</v>
      </c>
      <c r="AB73" s="38">
        <f t="shared" si="14"/>
        <v>0</v>
      </c>
      <c r="AC73" s="38">
        <v>0</v>
      </c>
      <c r="AD73" s="38">
        <f t="shared" si="15"/>
        <v>0</v>
      </c>
      <c r="AE73" s="38">
        <v>0</v>
      </c>
      <c r="AF73" s="38">
        <f t="shared" si="16"/>
        <v>0</v>
      </c>
    </row>
    <row r="74" spans="1:32" s="9" customFormat="1" ht="15" x14ac:dyDescent="0.25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46" t="s">
        <v>196</v>
      </c>
      <c r="G74" s="13">
        <v>30.45</v>
      </c>
      <c r="H74" s="22">
        <v>32</v>
      </c>
      <c r="I74" s="26">
        <v>10</v>
      </c>
      <c r="J74" s="26">
        <v>19</v>
      </c>
      <c r="K74" s="3">
        <v>31</v>
      </c>
      <c r="L74" s="2">
        <v>41</v>
      </c>
      <c r="M74" s="2"/>
      <c r="N74" s="36">
        <f t="shared" si="13"/>
        <v>96.875</v>
      </c>
      <c r="O74" s="37">
        <v>28592.3</v>
      </c>
      <c r="P74" s="37">
        <f t="shared" si="17"/>
        <v>28592.3</v>
      </c>
      <c r="Q74" s="36">
        <f t="shared" si="19"/>
        <v>100</v>
      </c>
      <c r="R74" s="36">
        <v>24521.38</v>
      </c>
      <c r="S74" s="36">
        <f t="shared" ref="S74:S102" si="21">R74/P74*100</f>
        <v>85.76218072697894</v>
      </c>
      <c r="T74" s="36">
        <f t="shared" ref="T74:T102" si="22">O74-R74</f>
        <v>4070.9199999999983</v>
      </c>
      <c r="U74" s="36">
        <f t="shared" si="20"/>
        <v>14.237819273021051</v>
      </c>
      <c r="V74" s="2">
        <v>0</v>
      </c>
      <c r="W74" s="2">
        <v>0</v>
      </c>
      <c r="X74" s="2">
        <v>0</v>
      </c>
      <c r="Y74" s="38">
        <f t="shared" si="18"/>
        <v>0</v>
      </c>
      <c r="Z74" s="38">
        <v>0</v>
      </c>
      <c r="AA74" s="38">
        <v>0</v>
      </c>
      <c r="AB74" s="38">
        <f t="shared" si="14"/>
        <v>0</v>
      </c>
      <c r="AC74" s="38">
        <v>0</v>
      </c>
      <c r="AD74" s="38">
        <f t="shared" si="15"/>
        <v>0</v>
      </c>
      <c r="AE74" s="38">
        <v>0</v>
      </c>
      <c r="AF74" s="38">
        <f t="shared" si="16"/>
        <v>0</v>
      </c>
    </row>
    <row r="75" spans="1:32" s="9" customFormat="1" ht="15" x14ac:dyDescent="0.25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46" t="s">
        <v>197</v>
      </c>
      <c r="G75" s="13">
        <v>30.45</v>
      </c>
      <c r="H75" s="22">
        <v>9</v>
      </c>
      <c r="I75" s="26">
        <v>3</v>
      </c>
      <c r="J75" s="26">
        <v>3</v>
      </c>
      <c r="K75" s="3">
        <v>6</v>
      </c>
      <c r="L75" s="2">
        <v>6</v>
      </c>
      <c r="M75" s="2"/>
      <c r="N75" s="36">
        <f t="shared" si="13"/>
        <v>66.666666666666657</v>
      </c>
      <c r="O75" s="37">
        <v>1981.3</v>
      </c>
      <c r="P75" s="37">
        <f t="shared" si="17"/>
        <v>1981.3</v>
      </c>
      <c r="Q75" s="36">
        <f t="shared" si="19"/>
        <v>100</v>
      </c>
      <c r="R75" s="36">
        <v>1981.3</v>
      </c>
      <c r="S75" s="36">
        <f t="shared" si="21"/>
        <v>100</v>
      </c>
      <c r="T75" s="36">
        <f t="shared" si="22"/>
        <v>0</v>
      </c>
      <c r="U75" s="36">
        <f t="shared" si="20"/>
        <v>0</v>
      </c>
      <c r="V75" s="2">
        <v>0</v>
      </c>
      <c r="W75" s="2">
        <v>0</v>
      </c>
      <c r="X75" s="2">
        <v>0</v>
      </c>
      <c r="Y75" s="38">
        <f t="shared" si="18"/>
        <v>0</v>
      </c>
      <c r="Z75" s="38">
        <v>0</v>
      </c>
      <c r="AA75" s="38">
        <v>0</v>
      </c>
      <c r="AB75" s="38">
        <f t="shared" si="14"/>
        <v>0</v>
      </c>
      <c r="AC75" s="38">
        <v>0</v>
      </c>
      <c r="AD75" s="38">
        <f t="shared" si="15"/>
        <v>0</v>
      </c>
      <c r="AE75" s="38">
        <v>0</v>
      </c>
      <c r="AF75" s="38">
        <f t="shared" si="16"/>
        <v>0</v>
      </c>
    </row>
    <row r="76" spans="1:32" s="9" customFormat="1" ht="15" x14ac:dyDescent="0.25">
      <c r="A76" s="2">
        <v>70</v>
      </c>
      <c r="B76" s="11" t="s">
        <v>114</v>
      </c>
      <c r="C76" s="12"/>
      <c r="D76" s="12" t="s">
        <v>222</v>
      </c>
      <c r="E76" s="30" t="s">
        <v>227</v>
      </c>
      <c r="F76" s="46" t="s">
        <v>231</v>
      </c>
      <c r="G76" s="13">
        <v>30.45</v>
      </c>
      <c r="H76" s="22">
        <v>3</v>
      </c>
      <c r="I76" s="26">
        <v>1</v>
      </c>
      <c r="J76" s="26">
        <v>2</v>
      </c>
      <c r="K76" s="3">
        <v>0</v>
      </c>
      <c r="L76" s="2">
        <v>0</v>
      </c>
      <c r="M76" s="2"/>
      <c r="N76" s="36">
        <f t="shared" si="13"/>
        <v>0</v>
      </c>
      <c r="O76" s="37">
        <v>0</v>
      </c>
      <c r="P76" s="37">
        <f t="shared" si="17"/>
        <v>0</v>
      </c>
      <c r="Q76" s="36">
        <v>0</v>
      </c>
      <c r="R76" s="36">
        <v>0</v>
      </c>
      <c r="S76" s="36">
        <v>0</v>
      </c>
      <c r="T76" s="36">
        <f t="shared" si="22"/>
        <v>0</v>
      </c>
      <c r="U76" s="36">
        <v>0</v>
      </c>
      <c r="V76" s="2">
        <v>0</v>
      </c>
      <c r="W76" s="2">
        <v>0</v>
      </c>
      <c r="X76" s="2">
        <v>0</v>
      </c>
      <c r="Y76" s="38">
        <f t="shared" si="18"/>
        <v>0</v>
      </c>
      <c r="Z76" s="38">
        <v>0</v>
      </c>
      <c r="AA76" s="38">
        <v>0</v>
      </c>
      <c r="AB76" s="38">
        <f t="shared" si="14"/>
        <v>0</v>
      </c>
      <c r="AC76" s="38">
        <v>0</v>
      </c>
      <c r="AD76" s="38">
        <f t="shared" si="15"/>
        <v>0</v>
      </c>
      <c r="AE76" s="38">
        <v>0</v>
      </c>
      <c r="AF76" s="38">
        <f t="shared" si="16"/>
        <v>0</v>
      </c>
    </row>
    <row r="77" spans="1:32" s="9" customFormat="1" ht="15" x14ac:dyDescent="0.25">
      <c r="A77" s="2">
        <v>71</v>
      </c>
      <c r="B77" s="11" t="s">
        <v>114</v>
      </c>
      <c r="C77" s="12"/>
      <c r="D77" s="12" t="s">
        <v>92</v>
      </c>
      <c r="E77" s="30" t="s">
        <v>171</v>
      </c>
      <c r="F77" s="46" t="s">
        <v>232</v>
      </c>
      <c r="G77" s="13"/>
      <c r="H77" s="23">
        <v>1</v>
      </c>
      <c r="I77" s="27">
        <v>0</v>
      </c>
      <c r="J77" s="27">
        <v>1</v>
      </c>
      <c r="K77" s="3">
        <v>0</v>
      </c>
      <c r="L77" s="2">
        <v>0</v>
      </c>
      <c r="M77" s="2"/>
      <c r="N77" s="36">
        <f t="shared" si="13"/>
        <v>0</v>
      </c>
      <c r="O77" s="37">
        <v>0</v>
      </c>
      <c r="P77" s="37">
        <f t="shared" si="17"/>
        <v>0</v>
      </c>
      <c r="Q77" s="36">
        <v>0</v>
      </c>
      <c r="R77" s="36">
        <v>0</v>
      </c>
      <c r="S77" s="36">
        <v>0</v>
      </c>
      <c r="T77" s="36">
        <f>O77-R77</f>
        <v>0</v>
      </c>
      <c r="U77" s="36">
        <v>0</v>
      </c>
      <c r="V77" s="2">
        <v>0</v>
      </c>
      <c r="W77" s="2">
        <v>0</v>
      </c>
      <c r="X77" s="2">
        <v>0</v>
      </c>
      <c r="Y77" s="38">
        <f>IF(H77=0,0,V77/H77)*100</f>
        <v>0</v>
      </c>
      <c r="Z77" s="38">
        <v>0</v>
      </c>
      <c r="AA77" s="38">
        <v>0</v>
      </c>
      <c r="AB77" s="38">
        <f t="shared" si="14"/>
        <v>0</v>
      </c>
      <c r="AC77" s="38">
        <v>0</v>
      </c>
      <c r="AD77" s="38">
        <f t="shared" si="15"/>
        <v>0</v>
      </c>
      <c r="AE77" s="38">
        <v>0</v>
      </c>
      <c r="AF77" s="38">
        <f t="shared" si="16"/>
        <v>0</v>
      </c>
    </row>
    <row r="78" spans="1:32" s="9" customFormat="1" ht="15" x14ac:dyDescent="0.25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46" t="s">
        <v>198</v>
      </c>
      <c r="G78" s="13">
        <v>30.45</v>
      </c>
      <c r="H78" s="22">
        <v>13</v>
      </c>
      <c r="I78" s="26">
        <v>3</v>
      </c>
      <c r="J78" s="26">
        <v>4</v>
      </c>
      <c r="K78" s="3">
        <v>9</v>
      </c>
      <c r="L78" s="2">
        <v>10</v>
      </c>
      <c r="M78" s="2"/>
      <c r="N78" s="36">
        <f t="shared" si="13"/>
        <v>69.230769230769226</v>
      </c>
      <c r="O78" s="37">
        <v>3715.8299999999995</v>
      </c>
      <c r="P78" s="37">
        <f t="shared" si="17"/>
        <v>3715.8299999999995</v>
      </c>
      <c r="Q78" s="36">
        <f t="shared" si="19"/>
        <v>100</v>
      </c>
      <c r="R78" s="36">
        <v>251.22</v>
      </c>
      <c r="S78" s="36">
        <f t="shared" si="21"/>
        <v>6.7608044501497657</v>
      </c>
      <c r="T78" s="36">
        <f t="shared" si="22"/>
        <v>3464.6099999999997</v>
      </c>
      <c r="U78" s="36">
        <f t="shared" si="20"/>
        <v>93.239195549850237</v>
      </c>
      <c r="V78" s="2">
        <v>0</v>
      </c>
      <c r="W78" s="2">
        <v>0</v>
      </c>
      <c r="X78" s="2">
        <v>0</v>
      </c>
      <c r="Y78" s="38">
        <f t="shared" si="18"/>
        <v>0</v>
      </c>
      <c r="Z78" s="38">
        <v>0</v>
      </c>
      <c r="AA78" s="38">
        <v>0</v>
      </c>
      <c r="AB78" s="38">
        <f t="shared" si="14"/>
        <v>0</v>
      </c>
      <c r="AC78" s="38">
        <v>0</v>
      </c>
      <c r="AD78" s="38">
        <f t="shared" si="15"/>
        <v>0</v>
      </c>
      <c r="AE78" s="38">
        <v>0</v>
      </c>
      <c r="AF78" s="38">
        <f t="shared" si="16"/>
        <v>0</v>
      </c>
    </row>
    <row r="79" spans="1:32" s="9" customFormat="1" ht="15" x14ac:dyDescent="0.25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46" t="s">
        <v>199</v>
      </c>
      <c r="G79" s="13">
        <v>30.45</v>
      </c>
      <c r="H79" s="22">
        <v>0</v>
      </c>
      <c r="I79" s="26">
        <v>0</v>
      </c>
      <c r="J79" s="26">
        <v>0</v>
      </c>
      <c r="K79" s="3">
        <v>0</v>
      </c>
      <c r="L79" s="2">
        <v>0</v>
      </c>
      <c r="M79" s="2"/>
      <c r="N79" s="36">
        <v>0</v>
      </c>
      <c r="O79" s="37">
        <v>0</v>
      </c>
      <c r="P79" s="37">
        <f t="shared" si="17"/>
        <v>0</v>
      </c>
      <c r="Q79" s="36">
        <v>0</v>
      </c>
      <c r="R79" s="36">
        <v>0</v>
      </c>
      <c r="S79" s="36">
        <v>0</v>
      </c>
      <c r="T79" s="36">
        <f t="shared" si="22"/>
        <v>0</v>
      </c>
      <c r="U79" s="36">
        <v>0</v>
      </c>
      <c r="V79" s="2">
        <v>0</v>
      </c>
      <c r="W79" s="2">
        <v>0</v>
      </c>
      <c r="X79" s="2">
        <v>0</v>
      </c>
      <c r="Y79" s="38">
        <f t="shared" si="18"/>
        <v>0</v>
      </c>
      <c r="Z79" s="38">
        <v>0</v>
      </c>
      <c r="AA79" s="38">
        <v>0</v>
      </c>
      <c r="AB79" s="38">
        <f t="shared" si="14"/>
        <v>0</v>
      </c>
      <c r="AC79" s="38">
        <v>0</v>
      </c>
      <c r="AD79" s="38">
        <f t="shared" si="15"/>
        <v>0</v>
      </c>
      <c r="AE79" s="38">
        <v>0</v>
      </c>
      <c r="AF79" s="38">
        <f t="shared" si="16"/>
        <v>0</v>
      </c>
    </row>
    <row r="80" spans="1:32" s="9" customFormat="1" ht="15" x14ac:dyDescent="0.25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46">
        <v>100</v>
      </c>
      <c r="G80" s="13">
        <v>30.45</v>
      </c>
      <c r="H80" s="22">
        <v>10</v>
      </c>
      <c r="I80" s="26">
        <v>2</v>
      </c>
      <c r="J80" s="26">
        <v>3</v>
      </c>
      <c r="K80" s="3">
        <v>0</v>
      </c>
      <c r="L80" s="2">
        <v>0</v>
      </c>
      <c r="M80" s="2"/>
      <c r="N80" s="36">
        <f t="shared" ref="N80:N103" si="23">K80/H80*100</f>
        <v>0</v>
      </c>
      <c r="O80" s="37">
        <v>0</v>
      </c>
      <c r="P80" s="37">
        <f t="shared" si="17"/>
        <v>0</v>
      </c>
      <c r="Q80" s="36">
        <v>0</v>
      </c>
      <c r="R80" s="36">
        <v>0</v>
      </c>
      <c r="S80" s="36">
        <v>0</v>
      </c>
      <c r="T80" s="36">
        <f t="shared" si="22"/>
        <v>0</v>
      </c>
      <c r="U80" s="36">
        <v>0</v>
      </c>
      <c r="V80" s="2">
        <v>0</v>
      </c>
      <c r="W80" s="2">
        <v>0</v>
      </c>
      <c r="X80" s="2">
        <v>0</v>
      </c>
      <c r="Y80" s="38">
        <f t="shared" si="18"/>
        <v>0</v>
      </c>
      <c r="Z80" s="38">
        <v>0</v>
      </c>
      <c r="AA80" s="38">
        <v>0</v>
      </c>
      <c r="AB80" s="38">
        <f t="shared" si="14"/>
        <v>0</v>
      </c>
      <c r="AC80" s="38">
        <v>0</v>
      </c>
      <c r="AD80" s="38">
        <f t="shared" si="15"/>
        <v>0</v>
      </c>
      <c r="AE80" s="38">
        <v>0</v>
      </c>
      <c r="AF80" s="38">
        <f t="shared" si="16"/>
        <v>0</v>
      </c>
    </row>
    <row r="81" spans="1:32" s="9" customFormat="1" ht="15" x14ac:dyDescent="0.25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46" t="s">
        <v>200</v>
      </c>
      <c r="G81" s="13">
        <v>30.45</v>
      </c>
      <c r="H81" s="22">
        <v>14</v>
      </c>
      <c r="I81" s="26">
        <v>4</v>
      </c>
      <c r="J81" s="26">
        <v>8</v>
      </c>
      <c r="K81" s="3">
        <v>3</v>
      </c>
      <c r="L81" s="2">
        <v>3</v>
      </c>
      <c r="M81" s="2"/>
      <c r="N81" s="36">
        <f t="shared" si="23"/>
        <v>21.428571428571427</v>
      </c>
      <c r="O81" s="37">
        <v>2194.65</v>
      </c>
      <c r="P81" s="37">
        <f t="shared" si="17"/>
        <v>2194.65</v>
      </c>
      <c r="Q81" s="36">
        <f t="shared" si="19"/>
        <v>100</v>
      </c>
      <c r="R81" s="36">
        <v>2194.65</v>
      </c>
      <c r="S81" s="36">
        <f t="shared" si="21"/>
        <v>100</v>
      </c>
      <c r="T81" s="36">
        <f t="shared" si="22"/>
        <v>0</v>
      </c>
      <c r="U81" s="36">
        <f t="shared" si="20"/>
        <v>0</v>
      </c>
      <c r="V81" s="2">
        <v>0</v>
      </c>
      <c r="W81" s="2">
        <v>0</v>
      </c>
      <c r="X81" s="2">
        <v>0</v>
      </c>
      <c r="Y81" s="38">
        <f t="shared" si="18"/>
        <v>0</v>
      </c>
      <c r="Z81" s="38">
        <v>0</v>
      </c>
      <c r="AA81" s="38">
        <v>0</v>
      </c>
      <c r="AB81" s="38">
        <f t="shared" si="14"/>
        <v>0</v>
      </c>
      <c r="AC81" s="38">
        <v>0</v>
      </c>
      <c r="AD81" s="38">
        <f t="shared" si="15"/>
        <v>0</v>
      </c>
      <c r="AE81" s="38">
        <v>0</v>
      </c>
      <c r="AF81" s="38">
        <f t="shared" si="16"/>
        <v>0</v>
      </c>
    </row>
    <row r="82" spans="1:32" s="9" customFormat="1" ht="15" x14ac:dyDescent="0.25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46" t="s">
        <v>201</v>
      </c>
      <c r="G82" s="13">
        <v>30.45</v>
      </c>
      <c r="H82" s="22">
        <v>5</v>
      </c>
      <c r="I82" s="26">
        <v>1</v>
      </c>
      <c r="J82" s="26">
        <v>3</v>
      </c>
      <c r="K82" s="3">
        <v>4</v>
      </c>
      <c r="L82" s="2">
        <v>6</v>
      </c>
      <c r="M82" s="2"/>
      <c r="N82" s="36">
        <f t="shared" si="23"/>
        <v>80</v>
      </c>
      <c r="O82" s="37">
        <v>2991.8400000000006</v>
      </c>
      <c r="P82" s="37">
        <f t="shared" si="17"/>
        <v>2991.8400000000006</v>
      </c>
      <c r="Q82" s="36">
        <f t="shared" si="19"/>
        <v>100</v>
      </c>
      <c r="R82" s="36">
        <v>2991.8400000000006</v>
      </c>
      <c r="S82" s="36">
        <f t="shared" si="21"/>
        <v>100</v>
      </c>
      <c r="T82" s="36">
        <f t="shared" si="22"/>
        <v>0</v>
      </c>
      <c r="U82" s="36">
        <f t="shared" si="20"/>
        <v>0</v>
      </c>
      <c r="V82" s="2">
        <v>0</v>
      </c>
      <c r="W82" s="2">
        <v>0</v>
      </c>
      <c r="X82" s="2">
        <v>0</v>
      </c>
      <c r="Y82" s="38">
        <f t="shared" si="18"/>
        <v>0</v>
      </c>
      <c r="Z82" s="38">
        <v>0</v>
      </c>
      <c r="AA82" s="38">
        <v>0</v>
      </c>
      <c r="AB82" s="38">
        <f t="shared" si="14"/>
        <v>0</v>
      </c>
      <c r="AC82" s="38">
        <v>0</v>
      </c>
      <c r="AD82" s="38">
        <f t="shared" si="15"/>
        <v>0</v>
      </c>
      <c r="AE82" s="38">
        <v>0</v>
      </c>
      <c r="AF82" s="38">
        <f t="shared" si="16"/>
        <v>0</v>
      </c>
    </row>
    <row r="83" spans="1:32" s="9" customFormat="1" ht="15" x14ac:dyDescent="0.25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46" t="s">
        <v>202</v>
      </c>
      <c r="G83" s="13">
        <v>30.45</v>
      </c>
      <c r="H83" s="22">
        <v>12</v>
      </c>
      <c r="I83" s="26">
        <v>1</v>
      </c>
      <c r="J83" s="26">
        <v>4</v>
      </c>
      <c r="K83" s="3">
        <v>9</v>
      </c>
      <c r="L83" s="2">
        <v>11</v>
      </c>
      <c r="M83" s="2"/>
      <c r="N83" s="36">
        <f t="shared" si="23"/>
        <v>75</v>
      </c>
      <c r="O83" s="37">
        <v>2291.38</v>
      </c>
      <c r="P83" s="37">
        <f t="shared" si="17"/>
        <v>2291.38</v>
      </c>
      <c r="Q83" s="36">
        <f t="shared" si="19"/>
        <v>100</v>
      </c>
      <c r="R83" s="36">
        <v>0</v>
      </c>
      <c r="S83" s="36">
        <f t="shared" si="21"/>
        <v>0</v>
      </c>
      <c r="T83" s="36">
        <f t="shared" si="22"/>
        <v>2291.38</v>
      </c>
      <c r="U83" s="36">
        <f t="shared" si="20"/>
        <v>100</v>
      </c>
      <c r="V83" s="2">
        <v>0</v>
      </c>
      <c r="W83" s="2">
        <v>0</v>
      </c>
      <c r="X83" s="2">
        <v>0</v>
      </c>
      <c r="Y83" s="38">
        <f t="shared" si="18"/>
        <v>0</v>
      </c>
      <c r="Z83" s="38">
        <v>0</v>
      </c>
      <c r="AA83" s="38">
        <v>0</v>
      </c>
      <c r="AB83" s="38">
        <f t="shared" si="14"/>
        <v>0</v>
      </c>
      <c r="AC83" s="38">
        <v>0</v>
      </c>
      <c r="AD83" s="38">
        <f t="shared" si="15"/>
        <v>0</v>
      </c>
      <c r="AE83" s="38">
        <v>0</v>
      </c>
      <c r="AF83" s="38">
        <f t="shared" si="16"/>
        <v>0</v>
      </c>
    </row>
    <row r="84" spans="1:32" s="9" customFormat="1" ht="15" x14ac:dyDescent="0.25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46" t="s">
        <v>203</v>
      </c>
      <c r="G84" s="13">
        <v>30.45</v>
      </c>
      <c r="H84" s="22">
        <v>67</v>
      </c>
      <c r="I84" s="26">
        <v>18</v>
      </c>
      <c r="J84" s="26">
        <v>27</v>
      </c>
      <c r="K84" s="3">
        <v>60</v>
      </c>
      <c r="L84" s="2">
        <v>70</v>
      </c>
      <c r="M84" s="2"/>
      <c r="N84" s="36">
        <f t="shared" si="23"/>
        <v>89.552238805970148</v>
      </c>
      <c r="O84" s="37">
        <v>48671.73</v>
      </c>
      <c r="P84" s="37">
        <f t="shared" si="17"/>
        <v>48671.73</v>
      </c>
      <c r="Q84" s="36">
        <f t="shared" si="19"/>
        <v>100</v>
      </c>
      <c r="R84" s="36">
        <v>34148.619999999995</v>
      </c>
      <c r="S84" s="36">
        <f t="shared" si="21"/>
        <v>70.161097622788404</v>
      </c>
      <c r="T84" s="36">
        <f t="shared" si="22"/>
        <v>14523.110000000008</v>
      </c>
      <c r="U84" s="36">
        <f t="shared" si="20"/>
        <v>29.838902377211589</v>
      </c>
      <c r="V84" s="2">
        <v>0</v>
      </c>
      <c r="W84" s="2">
        <v>0</v>
      </c>
      <c r="X84" s="2">
        <v>0</v>
      </c>
      <c r="Y84" s="38">
        <f t="shared" si="18"/>
        <v>0</v>
      </c>
      <c r="Z84" s="38">
        <v>0</v>
      </c>
      <c r="AA84" s="38">
        <v>0</v>
      </c>
      <c r="AB84" s="38">
        <f t="shared" si="14"/>
        <v>0</v>
      </c>
      <c r="AC84" s="38">
        <v>0</v>
      </c>
      <c r="AD84" s="38">
        <f t="shared" si="15"/>
        <v>0</v>
      </c>
      <c r="AE84" s="38">
        <v>0</v>
      </c>
      <c r="AF84" s="38">
        <f t="shared" si="16"/>
        <v>0</v>
      </c>
    </row>
    <row r="85" spans="1:32" s="9" customFormat="1" ht="15" x14ac:dyDescent="0.25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46" t="s">
        <v>204</v>
      </c>
      <c r="G85" s="13">
        <v>30.45</v>
      </c>
      <c r="H85" s="22">
        <v>7</v>
      </c>
      <c r="I85" s="26">
        <v>4</v>
      </c>
      <c r="J85" s="26">
        <v>3</v>
      </c>
      <c r="K85" s="3">
        <v>0</v>
      </c>
      <c r="L85" s="2">
        <v>0</v>
      </c>
      <c r="M85" s="2"/>
      <c r="N85" s="36">
        <f t="shared" si="23"/>
        <v>0</v>
      </c>
      <c r="O85" s="37">
        <v>0</v>
      </c>
      <c r="P85" s="37">
        <f t="shared" si="17"/>
        <v>0</v>
      </c>
      <c r="Q85" s="36">
        <v>0</v>
      </c>
      <c r="R85" s="36">
        <v>0</v>
      </c>
      <c r="S85" s="36">
        <v>0</v>
      </c>
      <c r="T85" s="36">
        <f t="shared" si="22"/>
        <v>0</v>
      </c>
      <c r="U85" s="36">
        <v>0</v>
      </c>
      <c r="V85" s="2">
        <v>0</v>
      </c>
      <c r="W85" s="2">
        <v>0</v>
      </c>
      <c r="X85" s="2">
        <v>0</v>
      </c>
      <c r="Y85" s="38">
        <f t="shared" si="18"/>
        <v>0</v>
      </c>
      <c r="Z85" s="38">
        <v>0</v>
      </c>
      <c r="AA85" s="38">
        <v>0</v>
      </c>
      <c r="AB85" s="38">
        <f t="shared" si="14"/>
        <v>0</v>
      </c>
      <c r="AC85" s="38">
        <v>0</v>
      </c>
      <c r="AD85" s="38">
        <f t="shared" si="15"/>
        <v>0</v>
      </c>
      <c r="AE85" s="38">
        <v>0</v>
      </c>
      <c r="AF85" s="38">
        <f t="shared" si="16"/>
        <v>0</v>
      </c>
    </row>
    <row r="86" spans="1:32" s="9" customFormat="1" ht="15" x14ac:dyDescent="0.25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46" t="s">
        <v>229</v>
      </c>
      <c r="G86" s="13">
        <v>30.45</v>
      </c>
      <c r="H86" s="23">
        <v>7</v>
      </c>
      <c r="I86" s="27">
        <v>2</v>
      </c>
      <c r="J86" s="27">
        <v>1</v>
      </c>
      <c r="K86" s="3">
        <v>0</v>
      </c>
      <c r="L86" s="2">
        <v>0</v>
      </c>
      <c r="M86" s="2"/>
      <c r="N86" s="36">
        <f t="shared" si="23"/>
        <v>0</v>
      </c>
      <c r="O86" s="37">
        <v>0</v>
      </c>
      <c r="P86" s="37">
        <f t="shared" si="17"/>
        <v>0</v>
      </c>
      <c r="Q86" s="36">
        <v>0</v>
      </c>
      <c r="R86" s="36">
        <v>0</v>
      </c>
      <c r="S86" s="36">
        <v>0</v>
      </c>
      <c r="T86" s="36">
        <f t="shared" si="22"/>
        <v>0</v>
      </c>
      <c r="U86" s="36">
        <v>0</v>
      </c>
      <c r="V86" s="2">
        <v>0</v>
      </c>
      <c r="W86" s="2">
        <v>0</v>
      </c>
      <c r="X86" s="2">
        <v>0</v>
      </c>
      <c r="Y86" s="38">
        <f t="shared" si="18"/>
        <v>0</v>
      </c>
      <c r="Z86" s="38">
        <v>0</v>
      </c>
      <c r="AA86" s="38">
        <v>0</v>
      </c>
      <c r="AB86" s="38">
        <f t="shared" si="14"/>
        <v>0</v>
      </c>
      <c r="AC86" s="38">
        <v>0</v>
      </c>
      <c r="AD86" s="38">
        <f t="shared" si="15"/>
        <v>0</v>
      </c>
      <c r="AE86" s="38">
        <v>0</v>
      </c>
      <c r="AF86" s="38">
        <f t="shared" si="16"/>
        <v>0</v>
      </c>
    </row>
    <row r="87" spans="1:32" s="9" customFormat="1" ht="15" x14ac:dyDescent="0.25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46" t="s">
        <v>205</v>
      </c>
      <c r="G87" s="13">
        <v>30.45</v>
      </c>
      <c r="H87" s="22">
        <v>33</v>
      </c>
      <c r="I87" s="26">
        <v>10</v>
      </c>
      <c r="J87" s="26">
        <v>22</v>
      </c>
      <c r="K87" s="3">
        <v>22</v>
      </c>
      <c r="L87" s="2">
        <v>26</v>
      </c>
      <c r="M87" s="2"/>
      <c r="N87" s="36">
        <f t="shared" si="23"/>
        <v>66.666666666666657</v>
      </c>
      <c r="O87" s="37">
        <v>27394.17</v>
      </c>
      <c r="P87" s="37">
        <f t="shared" si="17"/>
        <v>27394.17</v>
      </c>
      <c r="Q87" s="36">
        <f t="shared" si="19"/>
        <v>100</v>
      </c>
      <c r="R87" s="36">
        <v>27394.17</v>
      </c>
      <c r="S87" s="36">
        <f t="shared" si="21"/>
        <v>100</v>
      </c>
      <c r="T87" s="36">
        <f t="shared" si="22"/>
        <v>0</v>
      </c>
      <c r="U87" s="36">
        <f t="shared" si="20"/>
        <v>0</v>
      </c>
      <c r="V87" s="2">
        <v>0</v>
      </c>
      <c r="W87" s="2">
        <v>0</v>
      </c>
      <c r="X87" s="2">
        <v>0</v>
      </c>
      <c r="Y87" s="38">
        <f t="shared" si="18"/>
        <v>0</v>
      </c>
      <c r="Z87" s="38">
        <v>0</v>
      </c>
      <c r="AA87" s="38">
        <v>0</v>
      </c>
      <c r="AB87" s="38">
        <f t="shared" si="14"/>
        <v>0</v>
      </c>
      <c r="AC87" s="38">
        <v>0</v>
      </c>
      <c r="AD87" s="38">
        <f t="shared" si="15"/>
        <v>0</v>
      </c>
      <c r="AE87" s="38">
        <v>0</v>
      </c>
      <c r="AF87" s="38">
        <f t="shared" si="16"/>
        <v>0</v>
      </c>
    </row>
    <row r="88" spans="1:32" s="9" customFormat="1" ht="15" x14ac:dyDescent="0.25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46" t="s">
        <v>206</v>
      </c>
      <c r="G88" s="13">
        <v>30.45</v>
      </c>
      <c r="H88" s="22">
        <v>12</v>
      </c>
      <c r="I88" s="26">
        <v>3</v>
      </c>
      <c r="J88" s="26">
        <v>8</v>
      </c>
      <c r="K88" s="3">
        <v>12</v>
      </c>
      <c r="L88" s="2">
        <v>16</v>
      </c>
      <c r="M88" s="2"/>
      <c r="N88" s="36">
        <f t="shared" si="23"/>
        <v>100</v>
      </c>
      <c r="O88" s="37">
        <v>7948</v>
      </c>
      <c r="P88" s="37">
        <f t="shared" si="17"/>
        <v>7948</v>
      </c>
      <c r="Q88" s="36">
        <f t="shared" si="19"/>
        <v>100</v>
      </c>
      <c r="R88" s="36">
        <v>3520.34</v>
      </c>
      <c r="S88" s="36">
        <f t="shared" si="21"/>
        <v>44.292148968293908</v>
      </c>
      <c r="T88" s="36">
        <f t="shared" si="22"/>
        <v>4427.66</v>
      </c>
      <c r="U88" s="36">
        <f t="shared" si="20"/>
        <v>55.707851031706092</v>
      </c>
      <c r="V88" s="2">
        <v>0</v>
      </c>
      <c r="W88" s="2">
        <v>0</v>
      </c>
      <c r="X88" s="2">
        <v>0</v>
      </c>
      <c r="Y88" s="38">
        <f t="shared" si="18"/>
        <v>0</v>
      </c>
      <c r="Z88" s="38">
        <v>0</v>
      </c>
      <c r="AA88" s="38">
        <v>0</v>
      </c>
      <c r="AB88" s="38">
        <f t="shared" si="14"/>
        <v>0</v>
      </c>
      <c r="AC88" s="38">
        <v>0</v>
      </c>
      <c r="AD88" s="38">
        <f t="shared" si="15"/>
        <v>0</v>
      </c>
      <c r="AE88" s="38">
        <v>0</v>
      </c>
      <c r="AF88" s="38">
        <f t="shared" si="16"/>
        <v>0</v>
      </c>
    </row>
    <row r="89" spans="1:32" s="9" customFormat="1" ht="15" x14ac:dyDescent="0.25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46" t="s">
        <v>208</v>
      </c>
      <c r="G89" s="13">
        <v>30.45</v>
      </c>
      <c r="H89" s="22">
        <v>50</v>
      </c>
      <c r="I89" s="26">
        <v>14</v>
      </c>
      <c r="J89" s="26">
        <v>18</v>
      </c>
      <c r="K89" s="3">
        <v>41</v>
      </c>
      <c r="L89" s="2">
        <v>51</v>
      </c>
      <c r="M89" s="2"/>
      <c r="N89" s="36">
        <f t="shared" si="23"/>
        <v>82</v>
      </c>
      <c r="O89" s="37">
        <v>25249.41</v>
      </c>
      <c r="P89" s="37">
        <f t="shared" si="17"/>
        <v>25249.41</v>
      </c>
      <c r="Q89" s="36">
        <f t="shared" si="19"/>
        <v>100</v>
      </c>
      <c r="R89" s="36">
        <v>21904.899999999998</v>
      </c>
      <c r="S89" s="36">
        <f t="shared" si="21"/>
        <v>86.754106333573716</v>
      </c>
      <c r="T89" s="36">
        <f t="shared" si="22"/>
        <v>3344.510000000002</v>
      </c>
      <c r="U89" s="36">
        <f t="shared" si="20"/>
        <v>13.245893666426273</v>
      </c>
      <c r="V89" s="2">
        <v>0</v>
      </c>
      <c r="W89" s="2">
        <v>0</v>
      </c>
      <c r="X89" s="2">
        <v>0</v>
      </c>
      <c r="Y89" s="38">
        <f t="shared" si="18"/>
        <v>0</v>
      </c>
      <c r="Z89" s="38">
        <v>0</v>
      </c>
      <c r="AA89" s="38">
        <v>0</v>
      </c>
      <c r="AB89" s="38">
        <f t="shared" si="14"/>
        <v>0</v>
      </c>
      <c r="AC89" s="38">
        <v>0</v>
      </c>
      <c r="AD89" s="38">
        <f t="shared" si="15"/>
        <v>0</v>
      </c>
      <c r="AE89" s="38">
        <v>0</v>
      </c>
      <c r="AF89" s="38">
        <f t="shared" si="16"/>
        <v>0</v>
      </c>
    </row>
    <row r="90" spans="1:32" s="9" customFormat="1" ht="15" x14ac:dyDescent="0.25">
      <c r="A90" s="2">
        <v>84</v>
      </c>
      <c r="B90" s="11" t="s">
        <v>114</v>
      </c>
      <c r="C90" s="12"/>
      <c r="D90" s="12" t="s">
        <v>224</v>
      </c>
      <c r="E90" s="30" t="s">
        <v>118</v>
      </c>
      <c r="F90" s="46" t="s">
        <v>233</v>
      </c>
      <c r="G90" s="13">
        <v>30.45</v>
      </c>
      <c r="H90" s="22">
        <v>4</v>
      </c>
      <c r="I90" s="26">
        <v>0</v>
      </c>
      <c r="J90" s="26">
        <v>1</v>
      </c>
      <c r="K90" s="3">
        <v>0</v>
      </c>
      <c r="L90" s="2">
        <v>0</v>
      </c>
      <c r="M90" s="2"/>
      <c r="N90" s="36">
        <f t="shared" si="23"/>
        <v>0</v>
      </c>
      <c r="O90" s="37">
        <v>0</v>
      </c>
      <c r="P90" s="37">
        <f t="shared" si="17"/>
        <v>0</v>
      </c>
      <c r="Q90" s="36">
        <v>0</v>
      </c>
      <c r="R90" s="36">
        <v>0</v>
      </c>
      <c r="S90" s="36">
        <v>0</v>
      </c>
      <c r="T90" s="36">
        <f>O90-R90</f>
        <v>0</v>
      </c>
      <c r="U90" s="36">
        <v>0</v>
      </c>
      <c r="V90" s="2">
        <v>0</v>
      </c>
      <c r="W90" s="2">
        <v>0</v>
      </c>
      <c r="X90" s="2">
        <v>0</v>
      </c>
      <c r="Y90" s="38">
        <f>IF(H90=0,0,V90/H90)*100</f>
        <v>0</v>
      </c>
      <c r="Z90" s="38">
        <v>0</v>
      </c>
      <c r="AA90" s="38">
        <v>0</v>
      </c>
      <c r="AB90" s="38">
        <f t="shared" si="14"/>
        <v>0</v>
      </c>
      <c r="AC90" s="38">
        <v>0</v>
      </c>
      <c r="AD90" s="38">
        <f t="shared" si="15"/>
        <v>0</v>
      </c>
      <c r="AE90" s="38">
        <v>0</v>
      </c>
      <c r="AF90" s="38">
        <f t="shared" si="16"/>
        <v>0</v>
      </c>
    </row>
    <row r="91" spans="1:32" s="9" customFormat="1" ht="15" x14ac:dyDescent="0.25">
      <c r="A91" s="2">
        <v>85</v>
      </c>
      <c r="B91" s="11" t="s">
        <v>114</v>
      </c>
      <c r="C91" s="12"/>
      <c r="D91" s="12" t="s">
        <v>104</v>
      </c>
      <c r="E91" s="19" t="s">
        <v>118</v>
      </c>
      <c r="F91" s="46" t="s">
        <v>209</v>
      </c>
      <c r="G91" s="13">
        <v>30.45</v>
      </c>
      <c r="H91" s="22">
        <v>24</v>
      </c>
      <c r="I91" s="26">
        <v>5</v>
      </c>
      <c r="J91" s="26">
        <v>11</v>
      </c>
      <c r="K91" s="3">
        <v>18</v>
      </c>
      <c r="L91" s="2">
        <v>24</v>
      </c>
      <c r="M91" s="2"/>
      <c r="N91" s="36">
        <f t="shared" si="23"/>
        <v>75</v>
      </c>
      <c r="O91" s="37">
        <v>16467.23</v>
      </c>
      <c r="P91" s="37">
        <f t="shared" si="17"/>
        <v>16467.23</v>
      </c>
      <c r="Q91" s="36">
        <f t="shared" si="19"/>
        <v>100</v>
      </c>
      <c r="R91" s="36">
        <v>0</v>
      </c>
      <c r="S91" s="36">
        <v>0</v>
      </c>
      <c r="T91" s="36">
        <f t="shared" si="22"/>
        <v>16467.23</v>
      </c>
      <c r="U91" s="36">
        <v>0</v>
      </c>
      <c r="V91" s="2">
        <v>0</v>
      </c>
      <c r="W91" s="2">
        <v>0</v>
      </c>
      <c r="X91" s="2">
        <v>0</v>
      </c>
      <c r="Y91" s="38">
        <f t="shared" si="18"/>
        <v>0</v>
      </c>
      <c r="Z91" s="38">
        <v>0</v>
      </c>
      <c r="AA91" s="38">
        <v>0</v>
      </c>
      <c r="AB91" s="38">
        <f t="shared" si="14"/>
        <v>0</v>
      </c>
      <c r="AC91" s="38">
        <v>0</v>
      </c>
      <c r="AD91" s="38">
        <f t="shared" si="15"/>
        <v>0</v>
      </c>
      <c r="AE91" s="38">
        <v>0</v>
      </c>
      <c r="AF91" s="38">
        <f t="shared" si="16"/>
        <v>0</v>
      </c>
    </row>
    <row r="92" spans="1:32" s="9" customFormat="1" ht="15" x14ac:dyDescent="0.25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46" t="s">
        <v>210</v>
      </c>
      <c r="G92" s="13">
        <v>30.45</v>
      </c>
      <c r="H92" s="22">
        <v>48</v>
      </c>
      <c r="I92" s="26">
        <v>11</v>
      </c>
      <c r="J92" s="26">
        <v>22</v>
      </c>
      <c r="K92" s="3">
        <v>27</v>
      </c>
      <c r="L92" s="2">
        <v>32</v>
      </c>
      <c r="M92" s="2"/>
      <c r="N92" s="36">
        <f t="shared" si="23"/>
        <v>56.25</v>
      </c>
      <c r="O92" s="37">
        <v>9389.1600000000017</v>
      </c>
      <c r="P92" s="37">
        <f t="shared" si="17"/>
        <v>9389.1600000000017</v>
      </c>
      <c r="Q92" s="36">
        <f t="shared" si="19"/>
        <v>100</v>
      </c>
      <c r="R92" s="36">
        <v>9389.1600000000017</v>
      </c>
      <c r="S92" s="36">
        <f t="shared" si="21"/>
        <v>100</v>
      </c>
      <c r="T92" s="36">
        <f t="shared" si="22"/>
        <v>0</v>
      </c>
      <c r="U92" s="36">
        <f t="shared" si="20"/>
        <v>0</v>
      </c>
      <c r="V92" s="2">
        <v>0</v>
      </c>
      <c r="W92" s="2">
        <v>0</v>
      </c>
      <c r="X92" s="2">
        <v>0</v>
      </c>
      <c r="Y92" s="38">
        <f t="shared" si="18"/>
        <v>0</v>
      </c>
      <c r="Z92" s="38">
        <v>0</v>
      </c>
      <c r="AA92" s="38">
        <v>0</v>
      </c>
      <c r="AB92" s="38">
        <f t="shared" si="14"/>
        <v>0</v>
      </c>
      <c r="AC92" s="38">
        <v>0</v>
      </c>
      <c r="AD92" s="38">
        <f t="shared" si="15"/>
        <v>0</v>
      </c>
      <c r="AE92" s="38">
        <v>0</v>
      </c>
      <c r="AF92" s="38">
        <f t="shared" si="16"/>
        <v>0</v>
      </c>
    </row>
    <row r="93" spans="1:32" s="9" customFormat="1" ht="15" x14ac:dyDescent="0.25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46" t="s">
        <v>211</v>
      </c>
      <c r="G93" s="13">
        <v>30.45</v>
      </c>
      <c r="H93" s="22">
        <v>37</v>
      </c>
      <c r="I93" s="26">
        <v>10</v>
      </c>
      <c r="J93" s="26">
        <v>13</v>
      </c>
      <c r="K93" s="3">
        <v>0</v>
      </c>
      <c r="L93" s="2">
        <v>0</v>
      </c>
      <c r="M93" s="2"/>
      <c r="N93" s="36">
        <f t="shared" si="23"/>
        <v>0</v>
      </c>
      <c r="O93" s="37">
        <v>0</v>
      </c>
      <c r="P93" s="37">
        <f t="shared" si="17"/>
        <v>0</v>
      </c>
      <c r="Q93" s="36">
        <v>0</v>
      </c>
      <c r="R93" s="36">
        <v>0</v>
      </c>
      <c r="S93" s="36">
        <v>0</v>
      </c>
      <c r="T93" s="36">
        <f t="shared" si="22"/>
        <v>0</v>
      </c>
      <c r="U93" s="36">
        <v>0</v>
      </c>
      <c r="V93" s="2">
        <v>0</v>
      </c>
      <c r="W93" s="2">
        <v>0</v>
      </c>
      <c r="X93" s="2">
        <v>0</v>
      </c>
      <c r="Y93" s="38">
        <f t="shared" si="18"/>
        <v>0</v>
      </c>
      <c r="Z93" s="38">
        <v>0</v>
      </c>
      <c r="AA93" s="38">
        <v>0</v>
      </c>
      <c r="AB93" s="38">
        <f t="shared" si="14"/>
        <v>0</v>
      </c>
      <c r="AC93" s="38">
        <v>0</v>
      </c>
      <c r="AD93" s="38">
        <f t="shared" si="15"/>
        <v>0</v>
      </c>
      <c r="AE93" s="38">
        <v>0</v>
      </c>
      <c r="AF93" s="38">
        <f t="shared" si="16"/>
        <v>0</v>
      </c>
    </row>
    <row r="94" spans="1:32" s="9" customFormat="1" ht="15" x14ac:dyDescent="0.25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46" t="s">
        <v>190</v>
      </c>
      <c r="G94" s="13">
        <v>30.45</v>
      </c>
      <c r="H94" s="22">
        <v>20</v>
      </c>
      <c r="I94" s="26">
        <v>5</v>
      </c>
      <c r="J94" s="26">
        <v>11</v>
      </c>
      <c r="K94" s="3">
        <v>12</v>
      </c>
      <c r="L94" s="2">
        <v>17</v>
      </c>
      <c r="M94" s="2"/>
      <c r="N94" s="36">
        <f>K94/H94*100</f>
        <v>60</v>
      </c>
      <c r="O94" s="37">
        <v>12376.46</v>
      </c>
      <c r="P94" s="37">
        <f t="shared" si="17"/>
        <v>12376.46</v>
      </c>
      <c r="Q94" s="36">
        <f t="shared" si="19"/>
        <v>100</v>
      </c>
      <c r="R94" s="36">
        <v>3160.46</v>
      </c>
      <c r="S94" s="36">
        <f t="shared" si="21"/>
        <v>25.53605796811043</v>
      </c>
      <c r="T94" s="36">
        <f t="shared" si="22"/>
        <v>9216</v>
      </c>
      <c r="U94" s="36">
        <f t="shared" si="20"/>
        <v>74.463942031889573</v>
      </c>
      <c r="V94" s="2">
        <v>0</v>
      </c>
      <c r="W94" s="2">
        <v>0</v>
      </c>
      <c r="X94" s="2">
        <v>0</v>
      </c>
      <c r="Y94" s="38">
        <f t="shared" si="18"/>
        <v>0</v>
      </c>
      <c r="Z94" s="38">
        <v>0</v>
      </c>
      <c r="AA94" s="38">
        <v>0</v>
      </c>
      <c r="AB94" s="38">
        <f t="shared" si="14"/>
        <v>0</v>
      </c>
      <c r="AC94" s="38">
        <v>0</v>
      </c>
      <c r="AD94" s="38">
        <f t="shared" si="15"/>
        <v>0</v>
      </c>
      <c r="AE94" s="38">
        <v>0</v>
      </c>
      <c r="AF94" s="38">
        <f t="shared" si="16"/>
        <v>0</v>
      </c>
    </row>
    <row r="95" spans="1:32" s="9" customFormat="1" ht="15" x14ac:dyDescent="0.25">
      <c r="A95" s="2">
        <v>89</v>
      </c>
      <c r="B95" s="11" t="s">
        <v>114</v>
      </c>
      <c r="C95" s="12"/>
      <c r="D95" s="12" t="s">
        <v>225</v>
      </c>
      <c r="E95" s="31" t="s">
        <v>228</v>
      </c>
      <c r="F95" s="46" t="s">
        <v>234</v>
      </c>
      <c r="G95" s="13">
        <v>30.45</v>
      </c>
      <c r="H95" s="22">
        <v>4</v>
      </c>
      <c r="I95" s="26">
        <v>1</v>
      </c>
      <c r="J95" s="26">
        <v>2</v>
      </c>
      <c r="K95" s="3">
        <v>0</v>
      </c>
      <c r="L95" s="2">
        <v>0</v>
      </c>
      <c r="M95" s="2"/>
      <c r="N95" s="36">
        <f t="shared" ref="N95" si="24">K95/H95*100</f>
        <v>0</v>
      </c>
      <c r="O95" s="37">
        <v>0</v>
      </c>
      <c r="P95" s="37">
        <f t="shared" si="17"/>
        <v>0</v>
      </c>
      <c r="Q95" s="36">
        <v>0</v>
      </c>
      <c r="R95" s="36">
        <v>0</v>
      </c>
      <c r="S95" s="36">
        <v>0</v>
      </c>
      <c r="T95" s="36">
        <f>O95-R95</f>
        <v>0</v>
      </c>
      <c r="U95" s="36">
        <v>0</v>
      </c>
      <c r="V95" s="2">
        <v>0</v>
      </c>
      <c r="W95" s="2">
        <v>0</v>
      </c>
      <c r="X95" s="2">
        <v>0</v>
      </c>
      <c r="Y95" s="38">
        <f>IF(H95=0,0,V95/H95)*100</f>
        <v>0</v>
      </c>
      <c r="Z95" s="38">
        <v>0</v>
      </c>
      <c r="AA95" s="38">
        <v>0</v>
      </c>
      <c r="AB95" s="38">
        <f t="shared" si="14"/>
        <v>0</v>
      </c>
      <c r="AC95" s="38">
        <v>0</v>
      </c>
      <c r="AD95" s="38">
        <f t="shared" si="15"/>
        <v>0</v>
      </c>
      <c r="AE95" s="38">
        <v>0</v>
      </c>
      <c r="AF95" s="38">
        <f t="shared" si="16"/>
        <v>0</v>
      </c>
    </row>
    <row r="96" spans="1:32" s="9" customFormat="1" ht="15" x14ac:dyDescent="0.25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46" t="s">
        <v>212</v>
      </c>
      <c r="G96" s="13">
        <v>30.45</v>
      </c>
      <c r="H96" s="22">
        <v>32</v>
      </c>
      <c r="I96" s="26">
        <v>3</v>
      </c>
      <c r="J96" s="26">
        <v>9</v>
      </c>
      <c r="K96" s="3">
        <v>32</v>
      </c>
      <c r="L96" s="2">
        <v>34</v>
      </c>
      <c r="M96" s="2"/>
      <c r="N96" s="36">
        <f t="shared" si="23"/>
        <v>100</v>
      </c>
      <c r="O96" s="37">
        <v>24507.16</v>
      </c>
      <c r="P96" s="37">
        <f t="shared" si="17"/>
        <v>24507.16</v>
      </c>
      <c r="Q96" s="36">
        <f t="shared" si="19"/>
        <v>100</v>
      </c>
      <c r="R96" s="36">
        <v>13826.46</v>
      </c>
      <c r="S96" s="36">
        <f t="shared" si="21"/>
        <v>56.418042727105053</v>
      </c>
      <c r="T96" s="36">
        <f t="shared" si="22"/>
        <v>10680.7</v>
      </c>
      <c r="U96" s="36">
        <f t="shared" si="20"/>
        <v>43.581957272894947</v>
      </c>
      <c r="V96" s="2">
        <v>0</v>
      </c>
      <c r="W96" s="2">
        <v>0</v>
      </c>
      <c r="X96" s="2">
        <v>0</v>
      </c>
      <c r="Y96" s="38">
        <f t="shared" si="18"/>
        <v>0</v>
      </c>
      <c r="Z96" s="38">
        <v>0</v>
      </c>
      <c r="AA96" s="38">
        <v>0</v>
      </c>
      <c r="AB96" s="38">
        <f t="shared" si="14"/>
        <v>0</v>
      </c>
      <c r="AC96" s="38">
        <v>0</v>
      </c>
      <c r="AD96" s="38">
        <f t="shared" si="15"/>
        <v>0</v>
      </c>
      <c r="AE96" s="38">
        <v>0</v>
      </c>
      <c r="AF96" s="38">
        <f t="shared" si="16"/>
        <v>0</v>
      </c>
    </row>
    <row r="97" spans="1:37" ht="15.75" customHeight="1" x14ac:dyDescent="0.25">
      <c r="A97" s="16">
        <v>91</v>
      </c>
      <c r="B97" s="11" t="s">
        <v>114</v>
      </c>
      <c r="C97" s="12"/>
      <c r="D97" s="12" t="s">
        <v>109</v>
      </c>
      <c r="E97" s="19" t="s">
        <v>118</v>
      </c>
      <c r="F97" s="46" t="s">
        <v>213</v>
      </c>
      <c r="G97" s="13">
        <v>30.45</v>
      </c>
      <c r="H97" s="22">
        <v>9</v>
      </c>
      <c r="I97" s="26">
        <v>0</v>
      </c>
      <c r="J97" s="26">
        <v>5</v>
      </c>
      <c r="K97" s="3">
        <v>6</v>
      </c>
      <c r="L97" s="2">
        <v>7</v>
      </c>
      <c r="M97" s="2"/>
      <c r="N97" s="36">
        <f t="shared" si="23"/>
        <v>66.666666666666657</v>
      </c>
      <c r="O97" s="37">
        <v>5946.55</v>
      </c>
      <c r="P97" s="37">
        <f t="shared" si="17"/>
        <v>5946.55</v>
      </c>
      <c r="Q97" s="36">
        <f t="shared" si="19"/>
        <v>100</v>
      </c>
      <c r="R97" s="36">
        <v>5946.55</v>
      </c>
      <c r="S97" s="36">
        <f t="shared" si="21"/>
        <v>100</v>
      </c>
      <c r="T97" s="36">
        <f t="shared" si="22"/>
        <v>0</v>
      </c>
      <c r="U97" s="36">
        <f t="shared" si="20"/>
        <v>0</v>
      </c>
      <c r="V97" s="2">
        <v>0</v>
      </c>
      <c r="W97" s="2">
        <v>0</v>
      </c>
      <c r="X97" s="2">
        <v>0</v>
      </c>
      <c r="Y97" s="38">
        <f t="shared" si="18"/>
        <v>0</v>
      </c>
      <c r="Z97" s="38">
        <v>0</v>
      </c>
      <c r="AA97" s="38">
        <v>0</v>
      </c>
      <c r="AB97" s="38">
        <f t="shared" si="14"/>
        <v>0</v>
      </c>
      <c r="AC97" s="38">
        <v>0</v>
      </c>
      <c r="AD97" s="38">
        <f t="shared" si="15"/>
        <v>0</v>
      </c>
      <c r="AE97" s="38">
        <v>0</v>
      </c>
      <c r="AF97" s="38">
        <f t="shared" si="16"/>
        <v>0</v>
      </c>
    </row>
    <row r="98" spans="1:37" ht="15" customHeight="1" x14ac:dyDescent="0.25">
      <c r="A98" s="16">
        <v>92</v>
      </c>
      <c r="B98" s="11" t="s">
        <v>114</v>
      </c>
      <c r="C98" s="12"/>
      <c r="D98" s="12" t="s">
        <v>110</v>
      </c>
      <c r="E98" s="19" t="s">
        <v>149</v>
      </c>
      <c r="F98" s="46" t="s">
        <v>214</v>
      </c>
      <c r="G98" s="13">
        <v>30.45</v>
      </c>
      <c r="H98" s="22">
        <v>18</v>
      </c>
      <c r="I98" s="26">
        <v>8</v>
      </c>
      <c r="J98" s="26">
        <v>5</v>
      </c>
      <c r="K98" s="3">
        <v>8</v>
      </c>
      <c r="L98" s="2">
        <v>8</v>
      </c>
      <c r="M98" s="2"/>
      <c r="N98" s="36">
        <f t="shared" si="23"/>
        <v>44.444444444444443</v>
      </c>
      <c r="O98" s="37">
        <v>3487.89</v>
      </c>
      <c r="P98" s="37">
        <f t="shared" si="17"/>
        <v>3487.89</v>
      </c>
      <c r="Q98" s="36">
        <f t="shared" si="19"/>
        <v>100</v>
      </c>
      <c r="R98" s="36">
        <v>71.05</v>
      </c>
      <c r="S98" s="36">
        <f t="shared" si="21"/>
        <v>2.0370481867260719</v>
      </c>
      <c r="T98" s="36">
        <f>O98-R98</f>
        <v>3416.8399999999997</v>
      </c>
      <c r="U98" s="36">
        <f t="shared" si="20"/>
        <v>97.962951813273918</v>
      </c>
      <c r="V98" s="2">
        <v>0</v>
      </c>
      <c r="W98" s="2">
        <v>0</v>
      </c>
      <c r="X98" s="2">
        <v>0</v>
      </c>
      <c r="Y98" s="38">
        <f t="shared" si="18"/>
        <v>0</v>
      </c>
      <c r="Z98" s="38">
        <v>0</v>
      </c>
      <c r="AA98" s="38">
        <v>0</v>
      </c>
      <c r="AB98" s="38">
        <f t="shared" si="14"/>
        <v>0</v>
      </c>
      <c r="AC98" s="38">
        <v>0</v>
      </c>
      <c r="AD98" s="38">
        <f t="shared" si="15"/>
        <v>0</v>
      </c>
      <c r="AE98" s="38">
        <v>0</v>
      </c>
      <c r="AF98" s="38">
        <f t="shared" si="16"/>
        <v>0</v>
      </c>
    </row>
    <row r="99" spans="1:37" ht="15" x14ac:dyDescent="0.25">
      <c r="A99" s="16">
        <v>93</v>
      </c>
      <c r="B99" s="11" t="s">
        <v>114</v>
      </c>
      <c r="C99" s="12"/>
      <c r="D99" s="12" t="s">
        <v>226</v>
      </c>
      <c r="E99" s="31" t="s">
        <v>118</v>
      </c>
      <c r="F99" s="46" t="s">
        <v>235</v>
      </c>
      <c r="G99" s="13">
        <v>30.45</v>
      </c>
      <c r="H99" s="22">
        <v>3</v>
      </c>
      <c r="I99" s="26">
        <v>2</v>
      </c>
      <c r="J99" s="26">
        <v>1</v>
      </c>
      <c r="K99" s="3">
        <v>0</v>
      </c>
      <c r="L99" s="2">
        <v>0</v>
      </c>
      <c r="M99" s="2"/>
      <c r="N99" s="36">
        <f t="shared" si="23"/>
        <v>0</v>
      </c>
      <c r="O99" s="37">
        <v>0</v>
      </c>
      <c r="P99" s="37">
        <f t="shared" si="17"/>
        <v>0</v>
      </c>
      <c r="Q99" s="36">
        <v>0</v>
      </c>
      <c r="R99" s="36">
        <v>0</v>
      </c>
      <c r="S99" s="36">
        <v>0</v>
      </c>
      <c r="T99" s="36">
        <f>O99-R99</f>
        <v>0</v>
      </c>
      <c r="U99" s="36">
        <v>0</v>
      </c>
      <c r="V99" s="2">
        <v>0</v>
      </c>
      <c r="W99" s="2">
        <v>0</v>
      </c>
      <c r="X99" s="2">
        <v>0</v>
      </c>
      <c r="Y99" s="38">
        <f>IF(H99=0,0,V99/H99)*100</f>
        <v>0</v>
      </c>
      <c r="Z99" s="38">
        <v>0</v>
      </c>
      <c r="AA99" s="38">
        <v>0</v>
      </c>
      <c r="AB99" s="38">
        <f t="shared" si="14"/>
        <v>0</v>
      </c>
      <c r="AC99" s="38">
        <v>0</v>
      </c>
      <c r="AD99" s="38">
        <f t="shared" si="15"/>
        <v>0</v>
      </c>
      <c r="AE99" s="38">
        <v>0</v>
      </c>
      <c r="AF99" s="38">
        <f t="shared" si="16"/>
        <v>0</v>
      </c>
    </row>
    <row r="100" spans="1:37" ht="15" x14ac:dyDescent="0.25">
      <c r="A100" s="16">
        <v>94</v>
      </c>
      <c r="B100" s="11" t="s">
        <v>114</v>
      </c>
      <c r="C100" s="12"/>
      <c r="D100" s="12" t="s">
        <v>111</v>
      </c>
      <c r="E100" s="19" t="s">
        <v>130</v>
      </c>
      <c r="F100" s="46" t="s">
        <v>215</v>
      </c>
      <c r="G100" s="13">
        <v>30.45</v>
      </c>
      <c r="H100" s="22">
        <v>38</v>
      </c>
      <c r="I100" s="26">
        <v>13</v>
      </c>
      <c r="J100" s="26">
        <v>18</v>
      </c>
      <c r="K100" s="3">
        <v>15</v>
      </c>
      <c r="L100" s="2">
        <v>25</v>
      </c>
      <c r="M100" s="2"/>
      <c r="N100" s="36">
        <f t="shared" si="23"/>
        <v>39.473684210526315</v>
      </c>
      <c r="O100" s="37">
        <v>18749.07</v>
      </c>
      <c r="P100" s="37">
        <f t="shared" si="17"/>
        <v>18749.07</v>
      </c>
      <c r="Q100" s="36">
        <f t="shared" si="19"/>
        <v>100</v>
      </c>
      <c r="R100" s="36">
        <v>18749.07</v>
      </c>
      <c r="S100" s="36">
        <f t="shared" si="21"/>
        <v>100</v>
      </c>
      <c r="T100" s="36">
        <f t="shared" si="22"/>
        <v>0</v>
      </c>
      <c r="U100" s="36">
        <f t="shared" si="20"/>
        <v>0</v>
      </c>
      <c r="V100" s="2">
        <v>0</v>
      </c>
      <c r="W100" s="2">
        <v>0</v>
      </c>
      <c r="X100" s="2">
        <v>0</v>
      </c>
      <c r="Y100" s="38">
        <f t="shared" si="18"/>
        <v>0</v>
      </c>
      <c r="Z100" s="38">
        <v>0</v>
      </c>
      <c r="AA100" s="38">
        <v>0</v>
      </c>
      <c r="AB100" s="38">
        <f t="shared" si="14"/>
        <v>0</v>
      </c>
      <c r="AC100" s="38">
        <v>0</v>
      </c>
      <c r="AD100" s="38">
        <f t="shared" si="15"/>
        <v>0</v>
      </c>
      <c r="AE100" s="38">
        <v>0</v>
      </c>
      <c r="AF100" s="38">
        <f t="shared" si="16"/>
        <v>0</v>
      </c>
    </row>
    <row r="101" spans="1:37" ht="15" x14ac:dyDescent="0.25">
      <c r="A101" s="16">
        <v>95</v>
      </c>
      <c r="B101" s="11" t="s">
        <v>114</v>
      </c>
      <c r="C101" s="12"/>
      <c r="D101" s="12" t="s">
        <v>112</v>
      </c>
      <c r="E101" s="19" t="s">
        <v>118</v>
      </c>
      <c r="F101" s="46" t="s">
        <v>216</v>
      </c>
      <c r="G101" s="13">
        <v>30.45</v>
      </c>
      <c r="H101" s="22">
        <v>8</v>
      </c>
      <c r="I101" s="26">
        <v>2</v>
      </c>
      <c r="J101" s="26">
        <v>3</v>
      </c>
      <c r="K101" s="3">
        <v>1</v>
      </c>
      <c r="L101" s="2">
        <v>1</v>
      </c>
      <c r="M101" s="2"/>
      <c r="N101" s="36">
        <f t="shared" si="23"/>
        <v>12.5</v>
      </c>
      <c r="O101" s="37">
        <v>336.17</v>
      </c>
      <c r="P101" s="37">
        <f t="shared" si="17"/>
        <v>336.17</v>
      </c>
      <c r="Q101" s="36">
        <f t="shared" si="19"/>
        <v>100</v>
      </c>
      <c r="R101" s="36">
        <v>0</v>
      </c>
      <c r="S101" s="36">
        <v>0</v>
      </c>
      <c r="T101" s="36">
        <f t="shared" si="22"/>
        <v>336.17</v>
      </c>
      <c r="U101" s="36">
        <v>0</v>
      </c>
      <c r="V101" s="2">
        <v>0</v>
      </c>
      <c r="W101" s="2">
        <v>0</v>
      </c>
      <c r="X101" s="2">
        <v>0</v>
      </c>
      <c r="Y101" s="38">
        <f t="shared" si="18"/>
        <v>0</v>
      </c>
      <c r="Z101" s="38">
        <v>0</v>
      </c>
      <c r="AA101" s="38">
        <v>0</v>
      </c>
      <c r="AB101" s="38">
        <f t="shared" si="14"/>
        <v>0</v>
      </c>
      <c r="AC101" s="38">
        <v>0</v>
      </c>
      <c r="AD101" s="38">
        <f t="shared" si="15"/>
        <v>0</v>
      </c>
      <c r="AE101" s="38">
        <v>0</v>
      </c>
      <c r="AF101" s="38">
        <f t="shared" si="16"/>
        <v>0</v>
      </c>
    </row>
    <row r="102" spans="1:37" ht="15" x14ac:dyDescent="0.25">
      <c r="A102" s="16">
        <v>96</v>
      </c>
      <c r="B102" s="11" t="s">
        <v>114</v>
      </c>
      <c r="C102" s="12"/>
      <c r="D102" s="12" t="s">
        <v>113</v>
      </c>
      <c r="E102" s="19" t="s">
        <v>118</v>
      </c>
      <c r="F102" s="46" t="s">
        <v>217</v>
      </c>
      <c r="G102" s="13">
        <v>30.45</v>
      </c>
      <c r="H102" s="22">
        <v>21</v>
      </c>
      <c r="I102" s="26">
        <v>1</v>
      </c>
      <c r="J102" s="26">
        <v>15</v>
      </c>
      <c r="K102" s="3">
        <v>13</v>
      </c>
      <c r="L102" s="2">
        <v>19</v>
      </c>
      <c r="M102" s="2"/>
      <c r="N102" s="36">
        <f t="shared" si="23"/>
        <v>61.904761904761905</v>
      </c>
      <c r="O102" s="37">
        <v>19670.13</v>
      </c>
      <c r="P102" s="37">
        <f>O102</f>
        <v>19670.13</v>
      </c>
      <c r="Q102" s="36">
        <f t="shared" si="19"/>
        <v>100</v>
      </c>
      <c r="R102" s="36">
        <v>19670.13</v>
      </c>
      <c r="S102" s="36">
        <f t="shared" si="21"/>
        <v>100</v>
      </c>
      <c r="T102" s="36">
        <f t="shared" si="22"/>
        <v>0</v>
      </c>
      <c r="U102" s="36">
        <f t="shared" si="20"/>
        <v>0</v>
      </c>
      <c r="V102" s="2">
        <v>0</v>
      </c>
      <c r="W102" s="2">
        <v>0</v>
      </c>
      <c r="X102" s="2">
        <v>0</v>
      </c>
      <c r="Y102" s="38">
        <f t="shared" si="18"/>
        <v>0</v>
      </c>
      <c r="Z102" s="38">
        <v>0</v>
      </c>
      <c r="AA102" s="38">
        <v>0</v>
      </c>
      <c r="AB102" s="38">
        <f t="shared" si="14"/>
        <v>0</v>
      </c>
      <c r="AC102" s="38">
        <v>0</v>
      </c>
      <c r="AD102" s="38">
        <f t="shared" si="15"/>
        <v>0</v>
      </c>
      <c r="AE102" s="38">
        <v>0</v>
      </c>
      <c r="AF102" s="38">
        <f t="shared" si="16"/>
        <v>0</v>
      </c>
    </row>
    <row r="103" spans="1:37" s="20" customFormat="1" ht="15" x14ac:dyDescent="0.25">
      <c r="A103" s="141" t="s">
        <v>25</v>
      </c>
      <c r="B103" s="142"/>
      <c r="C103" s="142"/>
      <c r="D103" s="142"/>
      <c r="E103" s="142"/>
      <c r="F103" s="142"/>
      <c r="G103" s="143"/>
      <c r="H103" s="29">
        <f>SUM(H7:H102)</f>
        <v>2857</v>
      </c>
      <c r="I103" s="29">
        <v>653</v>
      </c>
      <c r="J103" s="29">
        <v>1305</v>
      </c>
      <c r="K103" s="49">
        <f>SUM(K7:K102)</f>
        <v>2009</v>
      </c>
      <c r="L103" s="49">
        <f>SUM(L7:L102)</f>
        <v>2413</v>
      </c>
      <c r="M103" s="39">
        <v>0</v>
      </c>
      <c r="N103" s="41">
        <f t="shared" si="23"/>
        <v>70.318515925796291</v>
      </c>
      <c r="O103" s="40">
        <f>SUM(O7:O102)</f>
        <v>1493882.5099999998</v>
      </c>
      <c r="P103" s="40">
        <f>SUM(P7:P102)</f>
        <v>1493882.5099999998</v>
      </c>
      <c r="Q103" s="41">
        <f>P103/O103*100</f>
        <v>100</v>
      </c>
      <c r="R103" s="40">
        <f>SUM(R7:R102)</f>
        <v>1030425.81</v>
      </c>
      <c r="S103" s="41">
        <f>R103/P103*100</f>
        <v>68.976362137073295</v>
      </c>
      <c r="T103" s="40">
        <f>SUM(T7:T102)</f>
        <v>463456.7</v>
      </c>
      <c r="U103" s="41">
        <f t="shared" si="20"/>
        <v>31.023637862926723</v>
      </c>
      <c r="V103" s="39">
        <f t="shared" ref="V103:AF103" si="25">SUM(V7:V102)</f>
        <v>0</v>
      </c>
      <c r="W103" s="39">
        <f t="shared" si="25"/>
        <v>0</v>
      </c>
      <c r="X103" s="39">
        <f t="shared" si="25"/>
        <v>0</v>
      </c>
      <c r="Y103" s="39">
        <f t="shared" si="25"/>
        <v>0</v>
      </c>
      <c r="Z103" s="39">
        <f t="shared" si="25"/>
        <v>0</v>
      </c>
      <c r="AA103" s="39">
        <f t="shared" si="25"/>
        <v>0</v>
      </c>
      <c r="AB103" s="39">
        <f t="shared" si="25"/>
        <v>0</v>
      </c>
      <c r="AC103" s="39">
        <f t="shared" si="25"/>
        <v>0</v>
      </c>
      <c r="AD103" s="39">
        <f t="shared" si="25"/>
        <v>0</v>
      </c>
      <c r="AE103" s="39">
        <f t="shared" si="25"/>
        <v>0</v>
      </c>
      <c r="AF103" s="39">
        <f t="shared" si="25"/>
        <v>0</v>
      </c>
      <c r="AG103" s="42"/>
      <c r="AH103" s="42"/>
      <c r="AI103" s="42"/>
      <c r="AJ103" s="42"/>
      <c r="AK103" s="42"/>
    </row>
  </sheetData>
  <sheetProtection password="C41F" sheet="1" objects="1" scenarios="1"/>
  <mergeCells count="35"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topLeftCell="A91" workbookViewId="0">
      <selection activeCell="F110" sqref="F110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10" width="9.28515625" style="93" customWidth="1"/>
    <col min="11" max="13" width="6.7109375" style="106" customWidth="1"/>
    <col min="14" max="14" width="9.140625" style="106" customWidth="1"/>
    <col min="15" max="16" width="16.42578125" style="107" customWidth="1"/>
    <col min="17" max="17" width="9.28515625" style="107" customWidth="1"/>
    <col min="18" max="18" width="16.85546875" style="107" customWidth="1"/>
    <col min="19" max="19" width="10.42578125" style="107" customWidth="1"/>
    <col min="20" max="20" width="16.5703125" style="107" customWidth="1"/>
    <col min="21" max="21" width="9.28515625" style="107" customWidth="1"/>
    <col min="22" max="25" width="9.285156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5.5703125" style="106" customWidth="1"/>
    <col min="30" max="30" width="11.85546875" style="106" customWidth="1"/>
    <col min="31" max="31" width="13.85546875" style="106" customWidth="1"/>
    <col min="32" max="32" width="11.57031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257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15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17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 t="shared" si="0"/>
        <v>5</v>
      </c>
      <c r="F6" s="6">
        <f t="shared" si="0"/>
        <v>6</v>
      </c>
      <c r="G6" s="5">
        <f t="shared" si="0"/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99">
        <v>0</v>
      </c>
      <c r="W7" s="99">
        <v>0</v>
      </c>
      <c r="X7" s="99">
        <v>0</v>
      </c>
      <c r="Y7" s="100">
        <f t="shared" ref="Y7:Y70" si="2">IF(H7=0,0,V7/H7)*100</f>
        <v>0</v>
      </c>
      <c r="Z7" s="81">
        <v>0</v>
      </c>
      <c r="AA7" s="100">
        <v>0</v>
      </c>
      <c r="AB7" s="100">
        <f t="shared" ref="AB7:AB70" si="3">IF((Z7+T7)=0,0,AA7/(Z7+T7)*100)</f>
        <v>0</v>
      </c>
      <c r="AC7" s="100">
        <v>0</v>
      </c>
      <c r="AD7" s="100">
        <f t="shared" ref="AD7:AD11" si="4">IF(AA7=0,0,AC7/AA7)*100</f>
        <v>0</v>
      </c>
      <c r="AE7" s="100">
        <v>0</v>
      </c>
      <c r="AF7" s="100">
        <f t="shared" ref="AF7:AF70" si="5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6">P8/O8*100</f>
        <v>100</v>
      </c>
      <c r="R8" s="100">
        <f t="shared" ref="R8:R20" si="7">P8</f>
        <v>8664.0299999999988</v>
      </c>
      <c r="S8" s="100">
        <f t="shared" ref="S8:S13" si="8">R8/P8*100</f>
        <v>100</v>
      </c>
      <c r="T8" s="100">
        <v>0</v>
      </c>
      <c r="U8" s="100">
        <f t="shared" ref="U8:U13" si="9">T8/P8*100</f>
        <v>0</v>
      </c>
      <c r="V8" s="99">
        <v>3</v>
      </c>
      <c r="W8" s="99">
        <v>3</v>
      </c>
      <c r="X8" s="99">
        <v>0</v>
      </c>
      <c r="Y8" s="100">
        <f t="shared" si="2"/>
        <v>15</v>
      </c>
      <c r="Z8" s="81">
        <v>4081.96</v>
      </c>
      <c r="AA8" s="100">
        <v>365.4</v>
      </c>
      <c r="AB8" s="100">
        <f t="shared" si="3"/>
        <v>8.9515820831169339</v>
      </c>
      <c r="AC8" s="100">
        <v>365.4</v>
      </c>
      <c r="AD8" s="100">
        <f t="shared" si="4"/>
        <v>100</v>
      </c>
      <c r="AE8" s="100">
        <v>0</v>
      </c>
      <c r="AF8" s="100">
        <f t="shared" si="5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6"/>
        <v>100</v>
      </c>
      <c r="R9" s="100">
        <f t="shared" si="7"/>
        <v>20412.350000000002</v>
      </c>
      <c r="S9" s="100">
        <f t="shared" si="8"/>
        <v>100</v>
      </c>
      <c r="T9" s="100">
        <v>0</v>
      </c>
      <c r="U9" s="100">
        <f t="shared" si="9"/>
        <v>0</v>
      </c>
      <c r="V9" s="99">
        <v>0</v>
      </c>
      <c r="W9" s="99">
        <v>0</v>
      </c>
      <c r="X9" s="99">
        <v>0</v>
      </c>
      <c r="Y9" s="100">
        <f t="shared" si="2"/>
        <v>0</v>
      </c>
      <c r="Z9" s="81">
        <v>0</v>
      </c>
      <c r="AA9" s="100">
        <v>0</v>
      </c>
      <c r="AB9" s="100">
        <f t="shared" si="3"/>
        <v>0</v>
      </c>
      <c r="AC9" s="100">
        <v>0</v>
      </c>
      <c r="AD9" s="100">
        <f t="shared" si="4"/>
        <v>0</v>
      </c>
      <c r="AE9" s="100">
        <v>0</v>
      </c>
      <c r="AF9" s="100">
        <f t="shared" si="5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6"/>
        <v>100</v>
      </c>
      <c r="R10" s="100">
        <f t="shared" si="7"/>
        <v>58.36</v>
      </c>
      <c r="S10" s="100">
        <f t="shared" si="8"/>
        <v>100</v>
      </c>
      <c r="T10" s="100">
        <v>0</v>
      </c>
      <c r="U10" s="100">
        <f t="shared" si="9"/>
        <v>0</v>
      </c>
      <c r="V10" s="99">
        <v>0</v>
      </c>
      <c r="W10" s="99">
        <v>0</v>
      </c>
      <c r="X10" s="99">
        <v>0</v>
      </c>
      <c r="Y10" s="100">
        <f t="shared" si="2"/>
        <v>0</v>
      </c>
      <c r="Z10" s="81">
        <v>0</v>
      </c>
      <c r="AA10" s="100">
        <v>0</v>
      </c>
      <c r="AB10" s="100">
        <f t="shared" si="3"/>
        <v>0</v>
      </c>
      <c r="AC10" s="100">
        <v>0</v>
      </c>
      <c r="AD10" s="100">
        <f t="shared" si="4"/>
        <v>0</v>
      </c>
      <c r="AE10" s="100">
        <v>0</v>
      </c>
      <c r="AF10" s="100">
        <f t="shared" si="5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6"/>
        <v>100</v>
      </c>
      <c r="R11" s="100">
        <f t="shared" si="7"/>
        <v>7226.18</v>
      </c>
      <c r="S11" s="100">
        <f t="shared" si="8"/>
        <v>100</v>
      </c>
      <c r="T11" s="100">
        <v>0</v>
      </c>
      <c r="U11" s="100">
        <f t="shared" si="9"/>
        <v>0</v>
      </c>
      <c r="V11" s="99">
        <v>5</v>
      </c>
      <c r="W11" s="99">
        <v>5</v>
      </c>
      <c r="X11" s="99">
        <v>0</v>
      </c>
      <c r="Y11" s="100">
        <f>IF(H11=0,0,V11/H11)*100</f>
        <v>29.411764705882355</v>
      </c>
      <c r="Z11" s="81">
        <f>868.69+5851.79</f>
        <v>6720.48</v>
      </c>
      <c r="AA11" s="100">
        <v>6720.48</v>
      </c>
      <c r="AB11" s="100">
        <f t="shared" si="3"/>
        <v>100</v>
      </c>
      <c r="AC11" s="100">
        <v>6720.48</v>
      </c>
      <c r="AD11" s="100">
        <f t="shared" si="4"/>
        <v>100</v>
      </c>
      <c r="AE11" s="100">
        <v>0</v>
      </c>
      <c r="AF11" s="100">
        <f t="shared" si="5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6"/>
        <v>100</v>
      </c>
      <c r="R12" s="100">
        <f t="shared" si="7"/>
        <v>10060.76</v>
      </c>
      <c r="S12" s="100">
        <f t="shared" si="8"/>
        <v>100</v>
      </c>
      <c r="T12" s="100">
        <v>0</v>
      </c>
      <c r="U12" s="100">
        <f t="shared" si="9"/>
        <v>0</v>
      </c>
      <c r="V12" s="99">
        <v>3</v>
      </c>
      <c r="W12" s="99">
        <v>3</v>
      </c>
      <c r="X12" s="99">
        <v>0</v>
      </c>
      <c r="Y12" s="100">
        <f t="shared" si="2"/>
        <v>17.647058823529413</v>
      </c>
      <c r="Z12" s="81">
        <v>4537.1899999999996</v>
      </c>
      <c r="AA12" s="100">
        <v>4537.1899999999996</v>
      </c>
      <c r="AB12" s="100">
        <f t="shared" si="3"/>
        <v>100</v>
      </c>
      <c r="AC12" s="100">
        <v>4537.1899999999996</v>
      </c>
      <c r="AD12" s="100">
        <v>100</v>
      </c>
      <c r="AE12" s="100">
        <v>0</v>
      </c>
      <c r="AF12" s="100">
        <f t="shared" si="5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6"/>
        <v>100</v>
      </c>
      <c r="R13" s="100">
        <f t="shared" si="7"/>
        <v>2679.6</v>
      </c>
      <c r="S13" s="100">
        <f t="shared" si="8"/>
        <v>100</v>
      </c>
      <c r="T13" s="100">
        <v>0</v>
      </c>
      <c r="U13" s="100">
        <f t="shared" si="9"/>
        <v>0</v>
      </c>
      <c r="V13" s="99">
        <v>1</v>
      </c>
      <c r="W13" s="99">
        <v>1</v>
      </c>
      <c r="X13" s="99">
        <v>0</v>
      </c>
      <c r="Y13" s="100">
        <f t="shared" si="2"/>
        <v>33.333333333333329</v>
      </c>
      <c r="Z13" s="81">
        <v>13967.01</v>
      </c>
      <c r="AA13" s="100">
        <v>0</v>
      </c>
      <c r="AB13" s="100">
        <f t="shared" si="3"/>
        <v>0</v>
      </c>
      <c r="AC13" s="100">
        <v>0</v>
      </c>
      <c r="AD13" s="100">
        <v>0</v>
      </c>
      <c r="AE13" s="100">
        <v>0</v>
      </c>
      <c r="AF13" s="100">
        <f t="shared" si="5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7"/>
        <v>0</v>
      </c>
      <c r="S14" s="100">
        <v>0</v>
      </c>
      <c r="T14" s="100">
        <v>0</v>
      </c>
      <c r="U14" s="100">
        <v>0</v>
      </c>
      <c r="V14" s="99">
        <v>0</v>
      </c>
      <c r="W14" s="99">
        <v>0</v>
      </c>
      <c r="X14" s="99">
        <v>0</v>
      </c>
      <c r="Y14" s="100">
        <f t="shared" si="2"/>
        <v>0</v>
      </c>
      <c r="Z14" s="81">
        <v>0</v>
      </c>
      <c r="AA14" s="100">
        <v>0</v>
      </c>
      <c r="AB14" s="100">
        <f t="shared" si="3"/>
        <v>0</v>
      </c>
      <c r="AC14" s="100">
        <v>0</v>
      </c>
      <c r="AD14" s="100">
        <v>0</v>
      </c>
      <c r="AE14" s="100">
        <v>0</v>
      </c>
      <c r="AF14" s="100">
        <f t="shared" si="5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0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7"/>
        <v>51732.32</v>
      </c>
      <c r="S15" s="100">
        <f>R15/P15*100</f>
        <v>100</v>
      </c>
      <c r="T15" s="100">
        <v>0</v>
      </c>
      <c r="U15" s="100">
        <f>T15/P15*100</f>
        <v>0</v>
      </c>
      <c r="V15" s="99">
        <v>11</v>
      </c>
      <c r="W15" s="99">
        <v>12</v>
      </c>
      <c r="X15" s="99">
        <v>3</v>
      </c>
      <c r="Y15" s="100">
        <f t="shared" si="2"/>
        <v>13.253012048192772</v>
      </c>
      <c r="Z15" s="81">
        <v>12197.45</v>
      </c>
      <c r="AA15" s="100">
        <v>12197.45</v>
      </c>
      <c r="AB15" s="100">
        <f t="shared" si="3"/>
        <v>100</v>
      </c>
      <c r="AC15" s="100">
        <v>12197.45</v>
      </c>
      <c r="AD15" s="100">
        <v>0</v>
      </c>
      <c r="AE15" s="100">
        <v>0</v>
      </c>
      <c r="AF15" s="100">
        <f t="shared" si="5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0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7"/>
        <v>12706.95</v>
      </c>
      <c r="S16" s="100">
        <f>R16/P16*100</f>
        <v>100</v>
      </c>
      <c r="T16" s="100">
        <v>0</v>
      </c>
      <c r="U16" s="100">
        <f>T16/P16*100</f>
        <v>0</v>
      </c>
      <c r="V16" s="99">
        <v>0</v>
      </c>
      <c r="W16" s="99">
        <v>0</v>
      </c>
      <c r="X16" s="99">
        <v>0</v>
      </c>
      <c r="Y16" s="100">
        <f t="shared" si="2"/>
        <v>0</v>
      </c>
      <c r="Z16" s="81">
        <v>0</v>
      </c>
      <c r="AA16" s="100">
        <v>0</v>
      </c>
      <c r="AB16" s="100">
        <f t="shared" si="3"/>
        <v>0</v>
      </c>
      <c r="AC16" s="100">
        <v>0</v>
      </c>
      <c r="AD16" s="100">
        <v>0</v>
      </c>
      <c r="AE16" s="100">
        <v>0</v>
      </c>
      <c r="AF16" s="100">
        <f t="shared" si="5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0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7"/>
        <v>32504.67</v>
      </c>
      <c r="S17" s="100">
        <f>R17/P17*100</f>
        <v>100</v>
      </c>
      <c r="T17" s="100">
        <v>0</v>
      </c>
      <c r="U17" s="100">
        <f>T17/P17*100</f>
        <v>0</v>
      </c>
      <c r="V17" s="99">
        <v>9</v>
      </c>
      <c r="W17" s="99">
        <v>17</v>
      </c>
      <c r="X17" s="99">
        <v>1</v>
      </c>
      <c r="Y17" s="100">
        <f t="shared" si="2"/>
        <v>18.367346938775512</v>
      </c>
      <c r="Z17" s="81">
        <v>14361</v>
      </c>
      <c r="AA17" s="100">
        <v>10130.64</v>
      </c>
      <c r="AB17" s="100">
        <f t="shared" si="3"/>
        <v>70.542719866304566</v>
      </c>
      <c r="AC17" s="100">
        <v>10130.64</v>
      </c>
      <c r="AD17" s="100">
        <v>100</v>
      </c>
      <c r="AE17" s="100">
        <v>0</v>
      </c>
      <c r="AF17" s="100">
        <f t="shared" si="5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0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7"/>
        <v>15821.75</v>
      </c>
      <c r="S18" s="100">
        <f>R18/P18*100</f>
        <v>100</v>
      </c>
      <c r="T18" s="100">
        <v>0</v>
      </c>
      <c r="U18" s="100">
        <f>T18/P18*100</f>
        <v>0</v>
      </c>
      <c r="V18" s="99">
        <v>4</v>
      </c>
      <c r="W18" s="99">
        <v>4</v>
      </c>
      <c r="X18" s="99">
        <v>0</v>
      </c>
      <c r="Y18" s="100">
        <f t="shared" si="2"/>
        <v>15.384615384615385</v>
      </c>
      <c r="Z18" s="81">
        <v>3496.6</v>
      </c>
      <c r="AA18" s="100">
        <v>3496.6</v>
      </c>
      <c r="AB18" s="100">
        <f t="shared" si="3"/>
        <v>100</v>
      </c>
      <c r="AC18" s="100">
        <v>3496.6</v>
      </c>
      <c r="AD18" s="100">
        <v>0</v>
      </c>
      <c r="AE18" s="100">
        <v>0</v>
      </c>
      <c r="AF18" s="100">
        <f t="shared" si="5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0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7"/>
        <v>46398.919999999991</v>
      </c>
      <c r="S19" s="100">
        <f>R19/P19*100</f>
        <v>100</v>
      </c>
      <c r="T19" s="100">
        <v>0</v>
      </c>
      <c r="U19" s="100">
        <f>T19/P19*100</f>
        <v>0</v>
      </c>
      <c r="V19" s="99">
        <v>18</v>
      </c>
      <c r="W19" s="99">
        <v>24</v>
      </c>
      <c r="X19" s="99">
        <v>6</v>
      </c>
      <c r="Y19" s="100">
        <f>IF(H19=0,0,V19/H19)*100</f>
        <v>31.03448275862069</v>
      </c>
      <c r="Z19" s="81">
        <v>24612.14</v>
      </c>
      <c r="AA19" s="100">
        <v>17680.89</v>
      </c>
      <c r="AB19" s="100">
        <f t="shared" si="3"/>
        <v>71.838084782550411</v>
      </c>
      <c r="AC19" s="100">
        <v>17680.89</v>
      </c>
      <c r="AD19" s="100">
        <v>0</v>
      </c>
      <c r="AE19" s="100">
        <v>0</v>
      </c>
      <c r="AF19" s="100">
        <f t="shared" si="5"/>
        <v>0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0"/>
        <v>0</v>
      </c>
      <c r="O20" s="100">
        <v>0</v>
      </c>
      <c r="P20" s="100">
        <v>0</v>
      </c>
      <c r="Q20" s="100">
        <v>0</v>
      </c>
      <c r="R20" s="100">
        <f t="shared" si="7"/>
        <v>0</v>
      </c>
      <c r="S20" s="100">
        <v>0</v>
      </c>
      <c r="T20" s="100">
        <v>0</v>
      </c>
      <c r="U20" s="100">
        <v>0</v>
      </c>
      <c r="V20" s="99">
        <v>0</v>
      </c>
      <c r="W20" s="99">
        <v>0</v>
      </c>
      <c r="X20" s="99">
        <v>0</v>
      </c>
      <c r="Y20" s="100">
        <f t="shared" si="2"/>
        <v>0</v>
      </c>
      <c r="Z20" s="81">
        <v>0</v>
      </c>
      <c r="AA20" s="100">
        <v>0</v>
      </c>
      <c r="AB20" s="100">
        <f t="shared" si="3"/>
        <v>0</v>
      </c>
      <c r="AC20" s="100">
        <v>0</v>
      </c>
      <c r="AD20" s="100">
        <v>0</v>
      </c>
      <c r="AE20" s="100">
        <v>0</v>
      </c>
      <c r="AF20" s="100">
        <f t="shared" si="5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0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>R21/P21*100</f>
        <v>100</v>
      </c>
      <c r="T21" s="100">
        <v>0</v>
      </c>
      <c r="U21" s="100">
        <f>T21/P21*100</f>
        <v>0</v>
      </c>
      <c r="V21" s="99">
        <v>0</v>
      </c>
      <c r="W21" s="99">
        <v>0</v>
      </c>
      <c r="X21" s="99">
        <v>0</v>
      </c>
      <c r="Y21" s="100">
        <f t="shared" si="2"/>
        <v>0</v>
      </c>
      <c r="Z21" s="81">
        <v>0</v>
      </c>
      <c r="AA21" s="100">
        <v>0</v>
      </c>
      <c r="AB21" s="100">
        <f t="shared" si="3"/>
        <v>0</v>
      </c>
      <c r="AC21" s="100">
        <v>0</v>
      </c>
      <c r="AD21" s="100">
        <v>0</v>
      </c>
      <c r="AE21" s="100">
        <v>0</v>
      </c>
      <c r="AF21" s="100">
        <f t="shared" si="5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0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1">P22</f>
        <v>19091.53</v>
      </c>
      <c r="S22" s="100">
        <f>R22/P22*100</f>
        <v>100</v>
      </c>
      <c r="T22" s="100">
        <v>0</v>
      </c>
      <c r="U22" s="100">
        <f>T22/P22*100</f>
        <v>0</v>
      </c>
      <c r="V22" s="99">
        <v>1</v>
      </c>
      <c r="W22" s="99">
        <v>2</v>
      </c>
      <c r="X22" s="99">
        <v>0</v>
      </c>
      <c r="Y22" s="100">
        <f t="shared" si="2"/>
        <v>2.4390243902439024</v>
      </c>
      <c r="Z22" s="81">
        <v>5580.14</v>
      </c>
      <c r="AA22" s="100">
        <v>5580.14</v>
      </c>
      <c r="AB22" s="100">
        <f t="shared" si="3"/>
        <v>100</v>
      </c>
      <c r="AC22" s="100">
        <v>5580.14</v>
      </c>
      <c r="AD22" s="100">
        <v>0</v>
      </c>
      <c r="AE22" s="100">
        <v>0</v>
      </c>
      <c r="AF22" s="100">
        <f t="shared" si="5"/>
        <v>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0"/>
        <v>0</v>
      </c>
      <c r="O23" s="100">
        <v>0</v>
      </c>
      <c r="P23" s="100">
        <v>0</v>
      </c>
      <c r="Q23" s="100">
        <v>0</v>
      </c>
      <c r="R23" s="100">
        <f t="shared" si="11"/>
        <v>0</v>
      </c>
      <c r="S23" s="100">
        <v>0</v>
      </c>
      <c r="T23" s="100">
        <v>0</v>
      </c>
      <c r="U23" s="100">
        <v>0</v>
      </c>
      <c r="V23" s="99">
        <v>0</v>
      </c>
      <c r="W23" s="99">
        <v>0</v>
      </c>
      <c r="X23" s="99">
        <v>0</v>
      </c>
      <c r="Y23" s="100">
        <f t="shared" si="2"/>
        <v>0</v>
      </c>
      <c r="Z23" s="81">
        <v>0</v>
      </c>
      <c r="AA23" s="100">
        <v>0</v>
      </c>
      <c r="AB23" s="100">
        <f t="shared" si="3"/>
        <v>0</v>
      </c>
      <c r="AC23" s="100">
        <v>0</v>
      </c>
      <c r="AD23" s="100">
        <v>0</v>
      </c>
      <c r="AE23" s="100">
        <v>0</v>
      </c>
      <c r="AF23" s="100">
        <f t="shared" si="5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0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1"/>
        <v>31605.72</v>
      </c>
      <c r="S24" s="100">
        <f>R24/P24*100</f>
        <v>100</v>
      </c>
      <c r="T24" s="100">
        <v>0</v>
      </c>
      <c r="U24" s="100">
        <f>T24/P24*100</f>
        <v>0</v>
      </c>
      <c r="V24" s="99">
        <v>31</v>
      </c>
      <c r="W24" s="99">
        <v>40</v>
      </c>
      <c r="X24" s="99">
        <v>21</v>
      </c>
      <c r="Y24" s="100">
        <f t="shared" si="2"/>
        <v>43.661971830985912</v>
      </c>
      <c r="Z24" s="81">
        <f>3521.99+24188.44</f>
        <v>27710.43</v>
      </c>
      <c r="AA24" s="100">
        <v>27710.43</v>
      </c>
      <c r="AB24" s="100">
        <f t="shared" si="3"/>
        <v>100</v>
      </c>
      <c r="AC24" s="100">
        <v>27710.43</v>
      </c>
      <c r="AD24" s="100">
        <v>100</v>
      </c>
      <c r="AE24" s="100">
        <v>0</v>
      </c>
      <c r="AF24" s="100">
        <f t="shared" si="5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0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1"/>
        <v>43809.06</v>
      </c>
      <c r="S25" s="100">
        <f>R25/P25*100</f>
        <v>100</v>
      </c>
      <c r="T25" s="100">
        <v>0</v>
      </c>
      <c r="U25" s="100">
        <f>T25/P25*100</f>
        <v>0</v>
      </c>
      <c r="V25" s="99">
        <v>24</v>
      </c>
      <c r="W25" s="99">
        <v>25</v>
      </c>
      <c r="X25" s="99">
        <v>5</v>
      </c>
      <c r="Y25" s="100">
        <f t="shared" si="2"/>
        <v>11.650485436893204</v>
      </c>
      <c r="Z25" s="81">
        <f>12298.14+7850.3</f>
        <v>20148.439999999999</v>
      </c>
      <c r="AA25" s="100">
        <v>20148.439999999999</v>
      </c>
      <c r="AB25" s="100">
        <f t="shared" si="3"/>
        <v>100</v>
      </c>
      <c r="AC25" s="100">
        <v>20148.439999999999</v>
      </c>
      <c r="AD25" s="100">
        <v>100</v>
      </c>
      <c r="AE25" s="100">
        <v>0</v>
      </c>
      <c r="AF25" s="100">
        <f t="shared" si="5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0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1"/>
        <v>13200.15</v>
      </c>
      <c r="S26" s="100">
        <f>R26/P26*100</f>
        <v>100</v>
      </c>
      <c r="T26" s="100">
        <v>0</v>
      </c>
      <c r="U26" s="100">
        <f>T26/P26*100</f>
        <v>0</v>
      </c>
      <c r="V26" s="99">
        <v>6</v>
      </c>
      <c r="W26" s="99">
        <v>11</v>
      </c>
      <c r="X26" s="99">
        <v>1</v>
      </c>
      <c r="Y26" s="100">
        <f t="shared" si="2"/>
        <v>25</v>
      </c>
      <c r="Z26" s="81">
        <v>9301.44</v>
      </c>
      <c r="AA26" s="100">
        <v>3650.74</v>
      </c>
      <c r="AB26" s="100">
        <f t="shared" si="3"/>
        <v>39.249191523032991</v>
      </c>
      <c r="AC26" s="100">
        <v>3650.74</v>
      </c>
      <c r="AD26" s="100">
        <v>0</v>
      </c>
      <c r="AE26" s="100">
        <v>0</v>
      </c>
      <c r="AF26" s="100">
        <f t="shared" si="5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0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1"/>
        <v>12723.78</v>
      </c>
      <c r="S27" s="100">
        <f>R27/P27*100</f>
        <v>100</v>
      </c>
      <c r="T27" s="100">
        <v>0</v>
      </c>
      <c r="U27" s="100">
        <f>T27/P27*100</f>
        <v>0</v>
      </c>
      <c r="V27" s="99">
        <v>4</v>
      </c>
      <c r="W27" s="99">
        <v>6</v>
      </c>
      <c r="X27" s="99">
        <v>1</v>
      </c>
      <c r="Y27" s="100">
        <f t="shared" si="2"/>
        <v>25</v>
      </c>
      <c r="Z27" s="81">
        <v>3466.92</v>
      </c>
      <c r="AA27" s="100">
        <v>3466.92</v>
      </c>
      <c r="AB27" s="100">
        <f t="shared" si="3"/>
        <v>100</v>
      </c>
      <c r="AC27" s="100">
        <v>3466.92</v>
      </c>
      <c r="AD27" s="100">
        <v>0</v>
      </c>
      <c r="AE27" s="100">
        <v>0</v>
      </c>
      <c r="AF27" s="100">
        <f t="shared" si="5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0"/>
        <v>0</v>
      </c>
      <c r="O28" s="100">
        <v>0</v>
      </c>
      <c r="P28" s="100">
        <v>0</v>
      </c>
      <c r="Q28" s="100">
        <v>0</v>
      </c>
      <c r="R28" s="100">
        <f t="shared" si="11"/>
        <v>0</v>
      </c>
      <c r="S28" s="100">
        <v>0</v>
      </c>
      <c r="T28" s="100">
        <v>0</v>
      </c>
      <c r="U28" s="100">
        <v>0</v>
      </c>
      <c r="V28" s="99">
        <v>5</v>
      </c>
      <c r="W28" s="99">
        <v>6</v>
      </c>
      <c r="X28" s="99">
        <v>4</v>
      </c>
      <c r="Y28" s="100">
        <f t="shared" si="2"/>
        <v>55.555555555555557</v>
      </c>
      <c r="Z28" s="81">
        <v>3007.13</v>
      </c>
      <c r="AA28" s="100">
        <v>3007.13</v>
      </c>
      <c r="AB28" s="100">
        <f t="shared" si="3"/>
        <v>100</v>
      </c>
      <c r="AC28" s="100">
        <v>3007.13</v>
      </c>
      <c r="AD28" s="100">
        <v>0</v>
      </c>
      <c r="AE28" s="100">
        <v>0</v>
      </c>
      <c r="AF28" s="100">
        <f t="shared" si="5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0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1"/>
        <v>5460.41</v>
      </c>
      <c r="S29" s="100">
        <f>R29/P29*100</f>
        <v>100</v>
      </c>
      <c r="T29" s="100">
        <v>0</v>
      </c>
      <c r="U29" s="100">
        <f>T29/P29*100</f>
        <v>0</v>
      </c>
      <c r="V29" s="99">
        <v>3</v>
      </c>
      <c r="W29" s="99">
        <v>4</v>
      </c>
      <c r="X29" s="99">
        <v>0</v>
      </c>
      <c r="Y29" s="100">
        <f t="shared" si="2"/>
        <v>37.5</v>
      </c>
      <c r="Z29" s="81">
        <v>1811.81</v>
      </c>
      <c r="AA29" s="100">
        <v>1811.81</v>
      </c>
      <c r="AB29" s="100">
        <f t="shared" si="3"/>
        <v>100</v>
      </c>
      <c r="AC29" s="100">
        <v>1811.81</v>
      </c>
      <c r="AD29" s="100">
        <v>0</v>
      </c>
      <c r="AE29" s="100">
        <v>0</v>
      </c>
      <c r="AF29" s="100">
        <f t="shared" si="5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1"/>
        <v>0</v>
      </c>
      <c r="S30" s="100">
        <v>0</v>
      </c>
      <c r="T30" s="100">
        <v>0</v>
      </c>
      <c r="U30" s="100">
        <v>0</v>
      </c>
      <c r="V30" s="99">
        <v>0</v>
      </c>
      <c r="W30" s="99">
        <v>0</v>
      </c>
      <c r="X30" s="99">
        <v>0</v>
      </c>
      <c r="Y30" s="100">
        <f t="shared" si="2"/>
        <v>0</v>
      </c>
      <c r="Z30" s="81">
        <v>0</v>
      </c>
      <c r="AA30" s="100">
        <v>0</v>
      </c>
      <c r="AB30" s="100">
        <f t="shared" si="3"/>
        <v>0</v>
      </c>
      <c r="AC30" s="100">
        <v>0</v>
      </c>
      <c r="AD30" s="100">
        <v>0</v>
      </c>
      <c r="AE30" s="100">
        <v>0</v>
      </c>
      <c r="AF30" s="100">
        <f t="shared" si="5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2">K31/H31*100</f>
        <v>88.043478260869563</v>
      </c>
      <c r="O31" s="100">
        <v>84151.14</v>
      </c>
      <c r="P31" s="100">
        <v>84151.14</v>
      </c>
      <c r="Q31" s="100">
        <f t="shared" ref="Q31:Q38" si="13">P31/O31*100</f>
        <v>100</v>
      </c>
      <c r="R31" s="100">
        <f t="shared" si="11"/>
        <v>84151.14</v>
      </c>
      <c r="S31" s="100">
        <f t="shared" ref="S31:S38" si="14">R31/P31*100</f>
        <v>100</v>
      </c>
      <c r="T31" s="100">
        <v>0</v>
      </c>
      <c r="U31" s="100">
        <f t="shared" ref="U31:U38" si="15">T31/P31*100</f>
        <v>0</v>
      </c>
      <c r="V31" s="99">
        <v>15</v>
      </c>
      <c r="W31" s="99">
        <v>18</v>
      </c>
      <c r="X31" s="99">
        <v>3</v>
      </c>
      <c r="Y31" s="100">
        <f t="shared" si="2"/>
        <v>16.304347826086957</v>
      </c>
      <c r="Z31" s="81">
        <f>303.74+19229.7</f>
        <v>19533.440000000002</v>
      </c>
      <c r="AA31" s="100">
        <v>19533.440000000002</v>
      </c>
      <c r="AB31" s="100">
        <f t="shared" si="3"/>
        <v>100</v>
      </c>
      <c r="AC31" s="100">
        <v>19533.440000000002</v>
      </c>
      <c r="AD31" s="100">
        <v>0</v>
      </c>
      <c r="AE31" s="100">
        <v>0</v>
      </c>
      <c r="AF31" s="100">
        <f t="shared" si="5"/>
        <v>0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2"/>
        <v>45</v>
      </c>
      <c r="O32" s="100">
        <v>3061.7499999999995</v>
      </c>
      <c r="P32" s="100">
        <v>3061.7499999999995</v>
      </c>
      <c r="Q32" s="100">
        <f t="shared" si="13"/>
        <v>100</v>
      </c>
      <c r="R32" s="100">
        <f t="shared" si="11"/>
        <v>3061.7499999999995</v>
      </c>
      <c r="S32" s="100">
        <f t="shared" si="14"/>
        <v>100</v>
      </c>
      <c r="T32" s="100">
        <v>0</v>
      </c>
      <c r="U32" s="100">
        <f t="shared" si="15"/>
        <v>0</v>
      </c>
      <c r="V32" s="99">
        <v>0</v>
      </c>
      <c r="W32" s="99">
        <v>0</v>
      </c>
      <c r="X32" s="99">
        <v>0</v>
      </c>
      <c r="Y32" s="100">
        <f t="shared" si="2"/>
        <v>0</v>
      </c>
      <c r="Z32" s="81">
        <v>0</v>
      </c>
      <c r="AA32" s="100">
        <v>0</v>
      </c>
      <c r="AB32" s="100">
        <f t="shared" si="3"/>
        <v>0</v>
      </c>
      <c r="AC32" s="100">
        <v>0</v>
      </c>
      <c r="AD32" s="100">
        <v>0</v>
      </c>
      <c r="AE32" s="100">
        <v>0</v>
      </c>
      <c r="AF32" s="100">
        <f t="shared" si="5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2"/>
        <v>50</v>
      </c>
      <c r="O33" s="100">
        <v>215.69</v>
      </c>
      <c r="P33" s="100">
        <v>215.69</v>
      </c>
      <c r="Q33" s="100">
        <f t="shared" si="13"/>
        <v>100</v>
      </c>
      <c r="R33" s="100">
        <f t="shared" si="11"/>
        <v>215.69</v>
      </c>
      <c r="S33" s="100">
        <f t="shared" si="14"/>
        <v>100</v>
      </c>
      <c r="T33" s="100">
        <v>0</v>
      </c>
      <c r="U33" s="100">
        <f t="shared" si="15"/>
        <v>0</v>
      </c>
      <c r="V33" s="99">
        <v>1</v>
      </c>
      <c r="W33" s="99">
        <v>2</v>
      </c>
      <c r="X33" s="99">
        <v>0</v>
      </c>
      <c r="Y33" s="100">
        <f t="shared" si="2"/>
        <v>25</v>
      </c>
      <c r="Z33" s="81">
        <v>825.08</v>
      </c>
      <c r="AA33" s="100">
        <v>0</v>
      </c>
      <c r="AB33" s="100">
        <f t="shared" si="3"/>
        <v>0</v>
      </c>
      <c r="AC33" s="100">
        <v>0</v>
      </c>
      <c r="AD33" s="100">
        <v>0</v>
      </c>
      <c r="AE33" s="100">
        <v>0</v>
      </c>
      <c r="AF33" s="100">
        <f t="shared" si="5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2"/>
        <v>80.769230769230774</v>
      </c>
      <c r="O34" s="100">
        <v>17458.7</v>
      </c>
      <c r="P34" s="100">
        <v>17458.7</v>
      </c>
      <c r="Q34" s="100">
        <f t="shared" si="13"/>
        <v>100</v>
      </c>
      <c r="R34" s="100">
        <f t="shared" si="11"/>
        <v>17458.7</v>
      </c>
      <c r="S34" s="100">
        <f t="shared" si="14"/>
        <v>100</v>
      </c>
      <c r="T34" s="100">
        <v>0</v>
      </c>
      <c r="U34" s="100">
        <f t="shared" si="15"/>
        <v>0</v>
      </c>
      <c r="V34" s="99">
        <v>0</v>
      </c>
      <c r="W34" s="99">
        <v>0</v>
      </c>
      <c r="X34" s="99">
        <v>0</v>
      </c>
      <c r="Y34" s="100">
        <f t="shared" si="2"/>
        <v>0</v>
      </c>
      <c r="Z34" s="81">
        <v>0</v>
      </c>
      <c r="AA34" s="100">
        <v>0</v>
      </c>
      <c r="AB34" s="100">
        <f t="shared" si="3"/>
        <v>0</v>
      </c>
      <c r="AC34" s="100">
        <v>0</v>
      </c>
      <c r="AD34" s="100">
        <v>0</v>
      </c>
      <c r="AE34" s="100">
        <v>0</v>
      </c>
      <c r="AF34" s="100">
        <f t="shared" si="5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2"/>
        <v>75.862068965517238</v>
      </c>
      <c r="O35" s="100">
        <v>31182.29</v>
      </c>
      <c r="P35" s="100">
        <v>31182.29</v>
      </c>
      <c r="Q35" s="100">
        <f t="shared" si="13"/>
        <v>100</v>
      </c>
      <c r="R35" s="100">
        <f t="shared" si="11"/>
        <v>31182.29</v>
      </c>
      <c r="S35" s="100">
        <f t="shared" si="14"/>
        <v>100</v>
      </c>
      <c r="T35" s="100">
        <v>0</v>
      </c>
      <c r="U35" s="100">
        <f t="shared" si="15"/>
        <v>0</v>
      </c>
      <c r="V35" s="99">
        <v>14</v>
      </c>
      <c r="W35" s="99">
        <v>16</v>
      </c>
      <c r="X35" s="99">
        <v>2</v>
      </c>
      <c r="Y35" s="100">
        <f t="shared" si="2"/>
        <v>24.137931034482758</v>
      </c>
      <c r="Z35" s="81">
        <v>10913.7</v>
      </c>
      <c r="AA35" s="100">
        <v>9841.76</v>
      </c>
      <c r="AB35" s="100">
        <f t="shared" si="3"/>
        <v>90.178033114342512</v>
      </c>
      <c r="AC35" s="100">
        <v>9841.76</v>
      </c>
      <c r="AD35" s="100">
        <v>0</v>
      </c>
      <c r="AE35" s="100">
        <v>0</v>
      </c>
      <c r="AF35" s="100">
        <f t="shared" si="5"/>
        <v>0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2"/>
        <v>63.636363636363633</v>
      </c>
      <c r="O36" s="100">
        <v>837.48</v>
      </c>
      <c r="P36" s="100">
        <v>837.48</v>
      </c>
      <c r="Q36" s="100">
        <f t="shared" si="13"/>
        <v>100</v>
      </c>
      <c r="R36" s="100">
        <f t="shared" si="11"/>
        <v>837.48</v>
      </c>
      <c r="S36" s="100">
        <f t="shared" si="14"/>
        <v>100</v>
      </c>
      <c r="T36" s="100">
        <v>0</v>
      </c>
      <c r="U36" s="100">
        <f t="shared" si="15"/>
        <v>0</v>
      </c>
      <c r="V36" s="99">
        <v>0</v>
      </c>
      <c r="W36" s="99">
        <v>0</v>
      </c>
      <c r="X36" s="99">
        <v>0</v>
      </c>
      <c r="Y36" s="100">
        <f t="shared" si="2"/>
        <v>0</v>
      </c>
      <c r="Z36" s="81">
        <v>0</v>
      </c>
      <c r="AA36" s="100">
        <v>0</v>
      </c>
      <c r="AB36" s="100">
        <f t="shared" si="3"/>
        <v>0</v>
      </c>
      <c r="AC36" s="100">
        <v>0</v>
      </c>
      <c r="AD36" s="100">
        <v>0</v>
      </c>
      <c r="AE36" s="100">
        <v>0</v>
      </c>
      <c r="AF36" s="100">
        <f t="shared" si="5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2"/>
        <v>93.333333333333329</v>
      </c>
      <c r="O37" s="100">
        <v>8820.61</v>
      </c>
      <c r="P37" s="100">
        <v>8820.61</v>
      </c>
      <c r="Q37" s="100">
        <f t="shared" si="13"/>
        <v>100</v>
      </c>
      <c r="R37" s="100">
        <f t="shared" si="11"/>
        <v>8820.61</v>
      </c>
      <c r="S37" s="100">
        <f t="shared" si="14"/>
        <v>100</v>
      </c>
      <c r="T37" s="100">
        <v>0</v>
      </c>
      <c r="U37" s="100">
        <f t="shared" si="15"/>
        <v>0</v>
      </c>
      <c r="V37" s="99">
        <v>1</v>
      </c>
      <c r="W37" s="99">
        <v>1</v>
      </c>
      <c r="X37" s="99">
        <v>0</v>
      </c>
      <c r="Y37" s="100">
        <f t="shared" si="2"/>
        <v>6.666666666666667</v>
      </c>
      <c r="Z37" s="81">
        <v>1283.08</v>
      </c>
      <c r="AA37" s="100">
        <v>0</v>
      </c>
      <c r="AB37" s="100">
        <f t="shared" si="3"/>
        <v>0</v>
      </c>
      <c r="AC37" s="100">
        <v>0</v>
      </c>
      <c r="AD37" s="100">
        <v>0</v>
      </c>
      <c r="AE37" s="100">
        <v>0</v>
      </c>
      <c r="AF37" s="100">
        <f t="shared" si="5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2"/>
        <v>44.827586206896555</v>
      </c>
      <c r="O38" s="100">
        <v>17539.870000000003</v>
      </c>
      <c r="P38" s="100">
        <v>17539.870000000003</v>
      </c>
      <c r="Q38" s="100">
        <f t="shared" si="13"/>
        <v>100</v>
      </c>
      <c r="R38" s="100">
        <f t="shared" si="11"/>
        <v>17539.870000000003</v>
      </c>
      <c r="S38" s="100">
        <f t="shared" si="14"/>
        <v>100</v>
      </c>
      <c r="T38" s="100">
        <v>0</v>
      </c>
      <c r="U38" s="100">
        <f t="shared" si="15"/>
        <v>0</v>
      </c>
      <c r="V38" s="99">
        <v>0</v>
      </c>
      <c r="W38" s="99">
        <v>0</v>
      </c>
      <c r="X38" s="99">
        <v>0</v>
      </c>
      <c r="Y38" s="100">
        <f t="shared" si="2"/>
        <v>0</v>
      </c>
      <c r="Z38" s="81">
        <v>0</v>
      </c>
      <c r="AA38" s="100">
        <v>0</v>
      </c>
      <c r="AB38" s="100">
        <f t="shared" si="3"/>
        <v>0</v>
      </c>
      <c r="AC38" s="100">
        <v>0</v>
      </c>
      <c r="AD38" s="100">
        <v>0</v>
      </c>
      <c r="AE38" s="100">
        <v>0</v>
      </c>
      <c r="AF38" s="100">
        <f t="shared" si="5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2"/>
        <v>0</v>
      </c>
      <c r="O39" s="100">
        <v>0</v>
      </c>
      <c r="P39" s="100">
        <v>0</v>
      </c>
      <c r="Q39" s="100">
        <v>0</v>
      </c>
      <c r="R39" s="100">
        <f t="shared" si="11"/>
        <v>0</v>
      </c>
      <c r="S39" s="100">
        <v>0</v>
      </c>
      <c r="T39" s="100">
        <v>0</v>
      </c>
      <c r="U39" s="100">
        <v>0</v>
      </c>
      <c r="V39" s="99">
        <v>0</v>
      </c>
      <c r="W39" s="99">
        <v>0</v>
      </c>
      <c r="X39" s="99">
        <v>0</v>
      </c>
      <c r="Y39" s="100">
        <f t="shared" si="2"/>
        <v>0</v>
      </c>
      <c r="Z39" s="81">
        <v>0</v>
      </c>
      <c r="AA39" s="100">
        <v>0</v>
      </c>
      <c r="AB39" s="100">
        <f t="shared" si="3"/>
        <v>0</v>
      </c>
      <c r="AC39" s="100">
        <v>0</v>
      </c>
      <c r="AD39" s="100">
        <v>0</v>
      </c>
      <c r="AE39" s="100">
        <v>0</v>
      </c>
      <c r="AF39" s="100">
        <f t="shared" si="5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2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1"/>
        <v>81.2</v>
      </c>
      <c r="S40" s="100">
        <f>R40/P40*100</f>
        <v>100</v>
      </c>
      <c r="T40" s="100">
        <v>0</v>
      </c>
      <c r="U40" s="100">
        <f>T40/P40*100</f>
        <v>0</v>
      </c>
      <c r="V40" s="99">
        <v>0</v>
      </c>
      <c r="W40" s="99">
        <v>0</v>
      </c>
      <c r="X40" s="99">
        <v>0</v>
      </c>
      <c r="Y40" s="100">
        <f t="shared" si="2"/>
        <v>0</v>
      </c>
      <c r="Z40" s="81">
        <v>0</v>
      </c>
      <c r="AA40" s="100">
        <v>0</v>
      </c>
      <c r="AB40" s="100">
        <f t="shared" si="3"/>
        <v>0</v>
      </c>
      <c r="AC40" s="100">
        <v>0</v>
      </c>
      <c r="AD40" s="100">
        <v>0</v>
      </c>
      <c r="AE40" s="100">
        <v>0</v>
      </c>
      <c r="AF40" s="100">
        <f t="shared" si="5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2"/>
        <v>0</v>
      </c>
      <c r="O41" s="100">
        <v>0</v>
      </c>
      <c r="P41" s="100">
        <v>0</v>
      </c>
      <c r="Q41" s="100">
        <v>0</v>
      </c>
      <c r="R41" s="100">
        <f t="shared" si="11"/>
        <v>0</v>
      </c>
      <c r="S41" s="100">
        <v>0</v>
      </c>
      <c r="T41" s="100">
        <v>0</v>
      </c>
      <c r="U41" s="100">
        <v>0</v>
      </c>
      <c r="V41" s="99">
        <v>1</v>
      </c>
      <c r="W41" s="99">
        <v>1</v>
      </c>
      <c r="X41" s="99">
        <v>1</v>
      </c>
      <c r="Y41" s="100">
        <f t="shared" si="2"/>
        <v>50</v>
      </c>
      <c r="Z41" s="81">
        <v>570.94000000000005</v>
      </c>
      <c r="AA41" s="100">
        <v>570.94000000000005</v>
      </c>
      <c r="AB41" s="100">
        <f t="shared" si="3"/>
        <v>100</v>
      </c>
      <c r="AC41" s="100">
        <v>570.94000000000005</v>
      </c>
      <c r="AD41" s="100">
        <v>0</v>
      </c>
      <c r="AE41" s="100">
        <v>0</v>
      </c>
      <c r="AF41" s="100">
        <f t="shared" si="5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2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1"/>
        <v>51486.1</v>
      </c>
      <c r="S42" s="100">
        <f>R42/P42*100</f>
        <v>100</v>
      </c>
      <c r="T42" s="100">
        <v>0</v>
      </c>
      <c r="U42" s="100">
        <f>T42/P42*100</f>
        <v>0</v>
      </c>
      <c r="V42" s="99">
        <v>26</v>
      </c>
      <c r="W42" s="99">
        <v>34</v>
      </c>
      <c r="X42" s="99">
        <v>8</v>
      </c>
      <c r="Y42" s="100">
        <f t="shared" si="2"/>
        <v>49.056603773584904</v>
      </c>
      <c r="Z42" s="81">
        <v>33553.99</v>
      </c>
      <c r="AA42" s="100">
        <v>30003.61</v>
      </c>
      <c r="AB42" s="100">
        <f t="shared" si="3"/>
        <v>89.418903683287738</v>
      </c>
      <c r="AC42" s="100">
        <v>30003.61</v>
      </c>
      <c r="AD42" s="100">
        <v>100</v>
      </c>
      <c r="AE42" s="100">
        <v>0</v>
      </c>
      <c r="AF42" s="100">
        <f t="shared" si="5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2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1"/>
        <v>16141.45</v>
      </c>
      <c r="S43" s="100">
        <f>R43/P43*100</f>
        <v>100</v>
      </c>
      <c r="T43" s="100">
        <v>0</v>
      </c>
      <c r="U43" s="100">
        <f>T43/P43*100</f>
        <v>0</v>
      </c>
      <c r="V43" s="99">
        <v>6</v>
      </c>
      <c r="W43" s="99">
        <v>7</v>
      </c>
      <c r="X43" s="99">
        <v>3</v>
      </c>
      <c r="Y43" s="100">
        <f t="shared" si="2"/>
        <v>21.428571428571427</v>
      </c>
      <c r="Z43" s="81">
        <v>6212.1</v>
      </c>
      <c r="AA43" s="100">
        <v>3532.54</v>
      </c>
      <c r="AB43" s="100">
        <f t="shared" si="3"/>
        <v>56.865472223563685</v>
      </c>
      <c r="AC43" s="100">
        <v>3532.54</v>
      </c>
      <c r="AD43" s="100">
        <v>0</v>
      </c>
      <c r="AE43" s="100">
        <v>0</v>
      </c>
      <c r="AF43" s="100">
        <f t="shared" si="5"/>
        <v>0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2"/>
        <v>0</v>
      </c>
      <c r="O44" s="100">
        <v>0</v>
      </c>
      <c r="P44" s="100">
        <v>0</v>
      </c>
      <c r="Q44" s="100">
        <v>0</v>
      </c>
      <c r="R44" s="100">
        <f t="shared" si="11"/>
        <v>0</v>
      </c>
      <c r="S44" s="100">
        <v>0</v>
      </c>
      <c r="T44" s="100">
        <v>0</v>
      </c>
      <c r="U44" s="100">
        <v>0</v>
      </c>
      <c r="V44" s="99">
        <v>0</v>
      </c>
      <c r="W44" s="99">
        <v>0</v>
      </c>
      <c r="X44" s="99">
        <v>0</v>
      </c>
      <c r="Y44" s="100">
        <f t="shared" si="2"/>
        <v>0</v>
      </c>
      <c r="Z44" s="81">
        <v>0</v>
      </c>
      <c r="AA44" s="100">
        <v>0</v>
      </c>
      <c r="AB44" s="100">
        <f t="shared" si="3"/>
        <v>0</v>
      </c>
      <c r="AC44" s="100">
        <v>0</v>
      </c>
      <c r="AD44" s="100">
        <v>0</v>
      </c>
      <c r="AE44" s="100">
        <v>0</v>
      </c>
      <c r="AF44" s="100">
        <f t="shared" si="5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2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1"/>
        <v>18630.71</v>
      </c>
      <c r="S45" s="100">
        <f>R45/P45*100</f>
        <v>100</v>
      </c>
      <c r="T45" s="100">
        <v>0</v>
      </c>
      <c r="U45" s="100">
        <f>T45/P45*100</f>
        <v>0</v>
      </c>
      <c r="V45" s="99">
        <v>9</v>
      </c>
      <c r="W45" s="99">
        <v>9</v>
      </c>
      <c r="X45" s="99">
        <v>9</v>
      </c>
      <c r="Y45" s="100">
        <f t="shared" si="2"/>
        <v>42.857142857142854</v>
      </c>
      <c r="Z45" s="81">
        <f>3029.71+9510.45</f>
        <v>12540.16</v>
      </c>
      <c r="AA45" s="100">
        <v>12540.16</v>
      </c>
      <c r="AB45" s="100">
        <f t="shared" si="3"/>
        <v>100</v>
      </c>
      <c r="AC45" s="100">
        <v>12540.16</v>
      </c>
      <c r="AD45" s="100">
        <v>100</v>
      </c>
      <c r="AE45" s="100">
        <v>0</v>
      </c>
      <c r="AF45" s="100">
        <f t="shared" si="5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2"/>
        <v>0</v>
      </c>
      <c r="O46" s="100">
        <v>0</v>
      </c>
      <c r="P46" s="100">
        <v>0</v>
      </c>
      <c r="Q46" s="100">
        <v>0</v>
      </c>
      <c r="R46" s="100">
        <f t="shared" si="11"/>
        <v>0</v>
      </c>
      <c r="S46" s="100">
        <v>0</v>
      </c>
      <c r="T46" s="100">
        <v>0</v>
      </c>
      <c r="U46" s="100">
        <v>0</v>
      </c>
      <c r="V46" s="99">
        <v>1</v>
      </c>
      <c r="W46" s="99">
        <v>1</v>
      </c>
      <c r="X46" s="99">
        <v>1</v>
      </c>
      <c r="Y46" s="100">
        <f t="shared" si="2"/>
        <v>100</v>
      </c>
      <c r="Z46" s="81">
        <v>121.8</v>
      </c>
      <c r="AA46" s="100">
        <v>121.8</v>
      </c>
      <c r="AB46" s="100">
        <f t="shared" si="3"/>
        <v>100</v>
      </c>
      <c r="AC46" s="100">
        <v>121.8</v>
      </c>
      <c r="AD46" s="100">
        <v>0</v>
      </c>
      <c r="AE46" s="100">
        <v>0</v>
      </c>
      <c r="AF46" s="100">
        <f t="shared" si="5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2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1"/>
        <v>29395.079999999998</v>
      </c>
      <c r="S47" s="100">
        <f>R47/P47*100</f>
        <v>100</v>
      </c>
      <c r="T47" s="100">
        <v>0</v>
      </c>
      <c r="U47" s="100">
        <f>T47/P47*100</f>
        <v>0</v>
      </c>
      <c r="V47" s="99">
        <v>9</v>
      </c>
      <c r="W47" s="99">
        <v>12</v>
      </c>
      <c r="X47" s="99">
        <v>5</v>
      </c>
      <c r="Y47" s="100">
        <f t="shared" si="2"/>
        <v>24.324324324324326</v>
      </c>
      <c r="Z47" s="81">
        <v>7141.97</v>
      </c>
      <c r="AA47" s="100">
        <v>3518.2200000000003</v>
      </c>
      <c r="AB47" s="100">
        <f t="shared" si="3"/>
        <v>49.261198240821514</v>
      </c>
      <c r="AC47" s="100">
        <v>3518.2200000000003</v>
      </c>
      <c r="AD47" s="100">
        <v>0</v>
      </c>
      <c r="AE47" s="100">
        <v>0</v>
      </c>
      <c r="AF47" s="100">
        <f t="shared" si="5"/>
        <v>0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2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1"/>
        <v>13283.6</v>
      </c>
      <c r="S48" s="100">
        <f>R48/P48*100</f>
        <v>100</v>
      </c>
      <c r="T48" s="100">
        <v>0</v>
      </c>
      <c r="U48" s="100">
        <f>T48/P48*100</f>
        <v>0</v>
      </c>
      <c r="V48" s="99">
        <v>9</v>
      </c>
      <c r="W48" s="99">
        <v>11</v>
      </c>
      <c r="X48" s="99">
        <v>3</v>
      </c>
      <c r="Y48" s="100">
        <f t="shared" si="2"/>
        <v>14.0625</v>
      </c>
      <c r="Z48" s="81">
        <v>19933.23</v>
      </c>
      <c r="AA48" s="100">
        <v>0</v>
      </c>
      <c r="AB48" s="100">
        <f t="shared" si="3"/>
        <v>0</v>
      </c>
      <c r="AC48" s="100">
        <v>0</v>
      </c>
      <c r="AD48" s="100">
        <v>0</v>
      </c>
      <c r="AE48" s="100">
        <v>0</v>
      </c>
      <c r="AF48" s="100">
        <f t="shared" si="5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2"/>
        <v>0</v>
      </c>
      <c r="O49" s="100">
        <v>0</v>
      </c>
      <c r="P49" s="100">
        <v>0</v>
      </c>
      <c r="Q49" s="100">
        <v>0</v>
      </c>
      <c r="R49" s="100">
        <f t="shared" si="11"/>
        <v>0</v>
      </c>
      <c r="S49" s="100">
        <v>0</v>
      </c>
      <c r="T49" s="100">
        <v>0</v>
      </c>
      <c r="U49" s="100">
        <v>0</v>
      </c>
      <c r="V49" s="99">
        <v>0</v>
      </c>
      <c r="W49" s="99">
        <v>0</v>
      </c>
      <c r="X49" s="99">
        <v>0</v>
      </c>
      <c r="Y49" s="100">
        <f t="shared" si="2"/>
        <v>0</v>
      </c>
      <c r="Z49" s="81">
        <v>0</v>
      </c>
      <c r="AA49" s="100">
        <v>0</v>
      </c>
      <c r="AB49" s="100">
        <f t="shared" si="3"/>
        <v>0</v>
      </c>
      <c r="AC49" s="100">
        <v>0</v>
      </c>
      <c r="AD49" s="100">
        <v>0</v>
      </c>
      <c r="AE49" s="100">
        <v>0</v>
      </c>
      <c r="AF49" s="100">
        <f t="shared" si="5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2"/>
        <v>93.333333333333329</v>
      </c>
      <c r="O50" s="100">
        <v>28019.85</v>
      </c>
      <c r="P50" s="100">
        <v>28019.85</v>
      </c>
      <c r="Q50" s="100">
        <f t="shared" ref="Q50:Q61" si="16">P50/O50*100</f>
        <v>100</v>
      </c>
      <c r="R50" s="100">
        <f t="shared" si="11"/>
        <v>28019.85</v>
      </c>
      <c r="S50" s="100">
        <f t="shared" ref="S50:S61" si="17">R50/P50*100</f>
        <v>100</v>
      </c>
      <c r="T50" s="100">
        <v>0</v>
      </c>
      <c r="U50" s="100">
        <f t="shared" ref="U50:U61" si="18">T50/P50*100</f>
        <v>0</v>
      </c>
      <c r="V50" s="99">
        <v>4</v>
      </c>
      <c r="W50" s="99">
        <v>6</v>
      </c>
      <c r="X50" s="99">
        <v>0</v>
      </c>
      <c r="Y50" s="100">
        <f t="shared" si="2"/>
        <v>8.8888888888888893</v>
      </c>
      <c r="Z50" s="81">
        <v>6788.45</v>
      </c>
      <c r="AA50" s="100">
        <v>5913.23</v>
      </c>
      <c r="AB50" s="100">
        <f t="shared" si="3"/>
        <v>87.107218879125568</v>
      </c>
      <c r="AC50" s="100">
        <v>5913.23</v>
      </c>
      <c r="AD50" s="100">
        <v>0</v>
      </c>
      <c r="AE50" s="100">
        <v>0</v>
      </c>
      <c r="AF50" s="100">
        <f t="shared" si="5"/>
        <v>0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2"/>
        <v>74.285714285714292</v>
      </c>
      <c r="O51" s="100">
        <v>24374.81</v>
      </c>
      <c r="P51" s="100">
        <v>24374.81</v>
      </c>
      <c r="Q51" s="100">
        <f t="shared" si="16"/>
        <v>100</v>
      </c>
      <c r="R51" s="100">
        <f t="shared" si="11"/>
        <v>24374.81</v>
      </c>
      <c r="S51" s="100">
        <f t="shared" si="17"/>
        <v>100</v>
      </c>
      <c r="T51" s="100">
        <v>0</v>
      </c>
      <c r="U51" s="100">
        <f t="shared" si="18"/>
        <v>0</v>
      </c>
      <c r="V51" s="99">
        <v>8</v>
      </c>
      <c r="W51" s="99">
        <v>10</v>
      </c>
      <c r="X51" s="99">
        <v>3</v>
      </c>
      <c r="Y51" s="100">
        <f t="shared" si="2"/>
        <v>22.857142857142858</v>
      </c>
      <c r="Z51" s="81">
        <f>1813.66+1853.19</f>
        <v>3666.8500000000004</v>
      </c>
      <c r="AA51" s="100">
        <v>3666.8500000000004</v>
      </c>
      <c r="AB51" s="100">
        <f t="shared" si="3"/>
        <v>100</v>
      </c>
      <c r="AC51" s="100">
        <v>3666.8500000000004</v>
      </c>
      <c r="AD51" s="100">
        <v>100</v>
      </c>
      <c r="AE51" s="100">
        <v>0</v>
      </c>
      <c r="AF51" s="100">
        <f t="shared" si="5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2"/>
        <v>80.952380952380949</v>
      </c>
      <c r="O52" s="100">
        <v>15413.759999999998</v>
      </c>
      <c r="P52" s="100">
        <v>15413.759999999998</v>
      </c>
      <c r="Q52" s="100">
        <f t="shared" si="16"/>
        <v>100</v>
      </c>
      <c r="R52" s="100">
        <f t="shared" si="11"/>
        <v>15413.759999999998</v>
      </c>
      <c r="S52" s="100">
        <f t="shared" si="17"/>
        <v>100</v>
      </c>
      <c r="T52" s="100">
        <v>0</v>
      </c>
      <c r="U52" s="100">
        <f t="shared" si="18"/>
        <v>0</v>
      </c>
      <c r="V52" s="99">
        <v>4</v>
      </c>
      <c r="W52" s="99">
        <v>4</v>
      </c>
      <c r="X52" s="99">
        <v>0</v>
      </c>
      <c r="Y52" s="100">
        <f t="shared" si="2"/>
        <v>19.047619047619047</v>
      </c>
      <c r="Z52" s="81">
        <f>6438.63+1649.35</f>
        <v>8087.98</v>
      </c>
      <c r="AA52" s="100">
        <v>8087.98</v>
      </c>
      <c r="AB52" s="100">
        <f t="shared" si="3"/>
        <v>100</v>
      </c>
      <c r="AC52" s="100">
        <v>8087.98</v>
      </c>
      <c r="AD52" s="100">
        <v>100</v>
      </c>
      <c r="AE52" s="100">
        <v>0</v>
      </c>
      <c r="AF52" s="100">
        <f t="shared" si="5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2"/>
        <v>74.468085106382972</v>
      </c>
      <c r="O53" s="100">
        <v>42972.38</v>
      </c>
      <c r="P53" s="100">
        <v>42972.38</v>
      </c>
      <c r="Q53" s="100">
        <f t="shared" si="16"/>
        <v>100</v>
      </c>
      <c r="R53" s="100">
        <f t="shared" si="11"/>
        <v>42972.38</v>
      </c>
      <c r="S53" s="100">
        <f t="shared" si="17"/>
        <v>100</v>
      </c>
      <c r="T53" s="100">
        <v>0</v>
      </c>
      <c r="U53" s="100">
        <f t="shared" si="18"/>
        <v>0</v>
      </c>
      <c r="V53" s="99">
        <v>10</v>
      </c>
      <c r="W53" s="99">
        <v>17</v>
      </c>
      <c r="X53" s="99">
        <v>2</v>
      </c>
      <c r="Y53" s="100">
        <f t="shared" si="2"/>
        <v>21.276595744680851</v>
      </c>
      <c r="Z53" s="81">
        <v>31728.84</v>
      </c>
      <c r="AA53" s="100">
        <v>25783.239999999998</v>
      </c>
      <c r="AB53" s="100">
        <f t="shared" si="3"/>
        <v>81.261212196853066</v>
      </c>
      <c r="AC53" s="100">
        <v>25783.239999999998</v>
      </c>
      <c r="AD53" s="100">
        <v>100</v>
      </c>
      <c r="AE53" s="100">
        <v>0</v>
      </c>
      <c r="AF53" s="100">
        <f t="shared" si="5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2"/>
        <v>87.5</v>
      </c>
      <c r="O54" s="100">
        <v>11942.29</v>
      </c>
      <c r="P54" s="100">
        <v>11942.29</v>
      </c>
      <c r="Q54" s="100">
        <f t="shared" si="16"/>
        <v>100</v>
      </c>
      <c r="R54" s="100">
        <f t="shared" si="11"/>
        <v>11942.29</v>
      </c>
      <c r="S54" s="100">
        <f t="shared" si="17"/>
        <v>100</v>
      </c>
      <c r="T54" s="100">
        <v>0</v>
      </c>
      <c r="U54" s="100">
        <f t="shared" si="18"/>
        <v>0</v>
      </c>
      <c r="V54" s="99">
        <v>6</v>
      </c>
      <c r="W54" s="99">
        <v>6</v>
      </c>
      <c r="X54" s="99">
        <v>1</v>
      </c>
      <c r="Y54" s="100">
        <f t="shared" si="2"/>
        <v>37.5</v>
      </c>
      <c r="Z54" s="81">
        <f>3212.69+1942.71</f>
        <v>5155.3999999999996</v>
      </c>
      <c r="AA54" s="100">
        <v>5155.3999999999996</v>
      </c>
      <c r="AB54" s="100">
        <f t="shared" si="3"/>
        <v>100</v>
      </c>
      <c r="AC54" s="100">
        <v>5155.3999999999996</v>
      </c>
      <c r="AD54" s="100">
        <v>0</v>
      </c>
      <c r="AE54" s="100">
        <v>0</v>
      </c>
      <c r="AF54" s="100">
        <f t="shared" si="5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2"/>
        <v>50</v>
      </c>
      <c r="O55" s="100">
        <v>2319.79</v>
      </c>
      <c r="P55" s="100">
        <v>2319.79</v>
      </c>
      <c r="Q55" s="100">
        <f t="shared" si="16"/>
        <v>100</v>
      </c>
      <c r="R55" s="100">
        <f t="shared" si="11"/>
        <v>2319.79</v>
      </c>
      <c r="S55" s="100">
        <f t="shared" si="17"/>
        <v>100</v>
      </c>
      <c r="T55" s="100">
        <v>0</v>
      </c>
      <c r="U55" s="100">
        <f t="shared" si="18"/>
        <v>0</v>
      </c>
      <c r="V55" s="99">
        <v>0</v>
      </c>
      <c r="W55" s="99">
        <v>0</v>
      </c>
      <c r="X55" s="99">
        <v>0</v>
      </c>
      <c r="Y55" s="100">
        <f t="shared" si="2"/>
        <v>0</v>
      </c>
      <c r="Z55" s="81">
        <v>0</v>
      </c>
      <c r="AA55" s="100">
        <v>0</v>
      </c>
      <c r="AB55" s="100">
        <f t="shared" si="3"/>
        <v>0</v>
      </c>
      <c r="AC55" s="100">
        <v>0</v>
      </c>
      <c r="AD55" s="100">
        <v>0</v>
      </c>
      <c r="AE55" s="100">
        <v>0</v>
      </c>
      <c r="AF55" s="100">
        <f t="shared" si="5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2"/>
        <v>69.642857142857139</v>
      </c>
      <c r="O56" s="100">
        <v>33646.5</v>
      </c>
      <c r="P56" s="100">
        <v>33646.5</v>
      </c>
      <c r="Q56" s="100">
        <f t="shared" si="16"/>
        <v>100</v>
      </c>
      <c r="R56" s="100">
        <f t="shared" si="11"/>
        <v>33646.5</v>
      </c>
      <c r="S56" s="100">
        <f t="shared" si="17"/>
        <v>100</v>
      </c>
      <c r="T56" s="100">
        <v>0</v>
      </c>
      <c r="U56" s="100">
        <f t="shared" si="18"/>
        <v>0</v>
      </c>
      <c r="V56" s="99">
        <v>14</v>
      </c>
      <c r="W56" s="99">
        <v>22</v>
      </c>
      <c r="X56" s="99">
        <v>0</v>
      </c>
      <c r="Y56" s="100">
        <f t="shared" si="2"/>
        <v>25</v>
      </c>
      <c r="Z56" s="81">
        <v>10921.81</v>
      </c>
      <c r="AA56" s="100">
        <v>1426.65</v>
      </c>
      <c r="AB56" s="100">
        <f t="shared" si="3"/>
        <v>13.062395335571669</v>
      </c>
      <c r="AC56" s="100">
        <v>1426.65</v>
      </c>
      <c r="AD56" s="100">
        <v>0</v>
      </c>
      <c r="AE56" s="100">
        <v>0</v>
      </c>
      <c r="AF56" s="100">
        <f t="shared" si="5"/>
        <v>0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2"/>
        <v>94.117647058823522</v>
      </c>
      <c r="O57" s="100">
        <v>5389.26</v>
      </c>
      <c r="P57" s="100">
        <v>5389.26</v>
      </c>
      <c r="Q57" s="100">
        <f t="shared" si="16"/>
        <v>100</v>
      </c>
      <c r="R57" s="100">
        <f t="shared" si="11"/>
        <v>5389.26</v>
      </c>
      <c r="S57" s="100">
        <f t="shared" si="17"/>
        <v>100</v>
      </c>
      <c r="T57" s="100">
        <v>0</v>
      </c>
      <c r="U57" s="100">
        <f t="shared" si="18"/>
        <v>0</v>
      </c>
      <c r="V57" s="99">
        <v>2</v>
      </c>
      <c r="W57" s="99">
        <v>2</v>
      </c>
      <c r="X57" s="99">
        <v>0</v>
      </c>
      <c r="Y57" s="100">
        <f t="shared" si="2"/>
        <v>11.76470588235294</v>
      </c>
      <c r="Z57" s="81">
        <v>1403.51</v>
      </c>
      <c r="AA57" s="100">
        <v>1403.51</v>
      </c>
      <c r="AB57" s="100">
        <f t="shared" si="3"/>
        <v>100</v>
      </c>
      <c r="AC57" s="100">
        <v>1403.51</v>
      </c>
      <c r="AD57" s="100">
        <v>0</v>
      </c>
      <c r="AE57" s="100">
        <v>0</v>
      </c>
      <c r="AF57" s="100">
        <f t="shared" si="5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2"/>
        <v>76.271186440677965</v>
      </c>
      <c r="O58" s="100">
        <v>51157.919999999998</v>
      </c>
      <c r="P58" s="100">
        <v>51157.919999999998</v>
      </c>
      <c r="Q58" s="100">
        <f t="shared" si="16"/>
        <v>100</v>
      </c>
      <c r="R58" s="100">
        <f t="shared" si="11"/>
        <v>51157.919999999998</v>
      </c>
      <c r="S58" s="100">
        <f t="shared" si="17"/>
        <v>100</v>
      </c>
      <c r="T58" s="100">
        <v>0</v>
      </c>
      <c r="U58" s="100">
        <f t="shared" si="18"/>
        <v>0</v>
      </c>
      <c r="V58" s="99">
        <v>15</v>
      </c>
      <c r="W58" s="99">
        <v>18</v>
      </c>
      <c r="X58" s="99">
        <v>9</v>
      </c>
      <c r="Y58" s="100">
        <f t="shared" si="2"/>
        <v>25.423728813559322</v>
      </c>
      <c r="Z58" s="81">
        <v>16533.98</v>
      </c>
      <c r="AA58" s="100">
        <v>2969.49</v>
      </c>
      <c r="AB58" s="100">
        <f t="shared" si="3"/>
        <v>17.959922535287934</v>
      </c>
      <c r="AC58" s="100">
        <v>2969.49</v>
      </c>
      <c r="AD58" s="100">
        <v>0</v>
      </c>
      <c r="AE58" s="100">
        <v>0</v>
      </c>
      <c r="AF58" s="100">
        <f t="shared" si="5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2"/>
        <v>51.724137931034484</v>
      </c>
      <c r="O59" s="100">
        <v>2869.51</v>
      </c>
      <c r="P59" s="100">
        <v>2869.51</v>
      </c>
      <c r="Q59" s="100">
        <f t="shared" si="16"/>
        <v>100</v>
      </c>
      <c r="R59" s="100">
        <f t="shared" si="11"/>
        <v>2869.51</v>
      </c>
      <c r="S59" s="100">
        <f t="shared" si="17"/>
        <v>100</v>
      </c>
      <c r="T59" s="100">
        <v>0</v>
      </c>
      <c r="U59" s="100">
        <f t="shared" si="18"/>
        <v>0</v>
      </c>
      <c r="V59" s="99">
        <v>8</v>
      </c>
      <c r="W59" s="99">
        <v>12</v>
      </c>
      <c r="X59" s="99">
        <v>3</v>
      </c>
      <c r="Y59" s="100">
        <f t="shared" si="2"/>
        <v>27.586206896551722</v>
      </c>
      <c r="Z59" s="81">
        <v>10061.91</v>
      </c>
      <c r="AA59" s="100">
        <v>0</v>
      </c>
      <c r="AB59" s="100">
        <f t="shared" si="3"/>
        <v>0</v>
      </c>
      <c r="AC59" s="100">
        <v>0</v>
      </c>
      <c r="AD59" s="100">
        <v>0</v>
      </c>
      <c r="AE59" s="100">
        <v>0</v>
      </c>
      <c r="AF59" s="100">
        <f t="shared" si="5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2"/>
        <v>91.525423728813564</v>
      </c>
      <c r="O60" s="100">
        <v>15158.790000000003</v>
      </c>
      <c r="P60" s="100">
        <v>15158.790000000003</v>
      </c>
      <c r="Q60" s="100">
        <f t="shared" si="16"/>
        <v>100</v>
      </c>
      <c r="R60" s="100">
        <f t="shared" si="11"/>
        <v>15158.790000000003</v>
      </c>
      <c r="S60" s="100">
        <f t="shared" si="17"/>
        <v>100</v>
      </c>
      <c r="T60" s="100">
        <v>0</v>
      </c>
      <c r="U60" s="100">
        <f t="shared" si="18"/>
        <v>0</v>
      </c>
      <c r="V60" s="99">
        <v>0</v>
      </c>
      <c r="W60" s="99">
        <v>0</v>
      </c>
      <c r="X60" s="99">
        <v>0</v>
      </c>
      <c r="Y60" s="100">
        <f t="shared" si="2"/>
        <v>0</v>
      </c>
      <c r="Z60" s="81">
        <v>0</v>
      </c>
      <c r="AA60" s="100">
        <v>0</v>
      </c>
      <c r="AB60" s="100">
        <f t="shared" si="3"/>
        <v>0</v>
      </c>
      <c r="AC60" s="100">
        <v>0</v>
      </c>
      <c r="AD60" s="100">
        <v>0</v>
      </c>
      <c r="AE60" s="100">
        <v>0</v>
      </c>
      <c r="AF60" s="100">
        <f t="shared" si="5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2"/>
        <v>67.901234567901241</v>
      </c>
      <c r="O61" s="100">
        <v>71249.460000000036</v>
      </c>
      <c r="P61" s="100">
        <v>71249.460000000036</v>
      </c>
      <c r="Q61" s="100">
        <f t="shared" si="16"/>
        <v>100</v>
      </c>
      <c r="R61" s="100">
        <f t="shared" si="11"/>
        <v>71249.460000000036</v>
      </c>
      <c r="S61" s="100">
        <f t="shared" si="17"/>
        <v>100</v>
      </c>
      <c r="T61" s="100">
        <v>0</v>
      </c>
      <c r="U61" s="100">
        <f t="shared" si="18"/>
        <v>0</v>
      </c>
      <c r="V61" s="99">
        <v>34</v>
      </c>
      <c r="W61" s="99">
        <v>48</v>
      </c>
      <c r="X61" s="99">
        <v>18</v>
      </c>
      <c r="Y61" s="100">
        <f t="shared" si="2"/>
        <v>20.987654320987652</v>
      </c>
      <c r="Z61" s="81">
        <f>121.8+16750.75+12419.17</f>
        <v>29291.72</v>
      </c>
      <c r="AA61" s="100">
        <v>16872.55</v>
      </c>
      <c r="AB61" s="100">
        <f t="shared" si="3"/>
        <v>57.601772787668317</v>
      </c>
      <c r="AC61" s="100">
        <v>16872.55</v>
      </c>
      <c r="AD61" s="100">
        <v>0</v>
      </c>
      <c r="AE61" s="100">
        <v>0</v>
      </c>
      <c r="AF61" s="100">
        <f t="shared" si="5"/>
        <v>0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1"/>
        <v>0</v>
      </c>
      <c r="S62" s="100">
        <v>0</v>
      </c>
      <c r="T62" s="100">
        <v>0</v>
      </c>
      <c r="U62" s="100">
        <v>0</v>
      </c>
      <c r="V62" s="99">
        <v>0</v>
      </c>
      <c r="W62" s="99">
        <v>0</v>
      </c>
      <c r="X62" s="99">
        <v>0</v>
      </c>
      <c r="Y62" s="100">
        <f t="shared" si="2"/>
        <v>0</v>
      </c>
      <c r="Z62" s="81">
        <v>0</v>
      </c>
      <c r="AA62" s="100">
        <v>0</v>
      </c>
      <c r="AB62" s="100">
        <f t="shared" si="3"/>
        <v>0</v>
      </c>
      <c r="AC62" s="100">
        <v>0</v>
      </c>
      <c r="AD62" s="100">
        <v>0</v>
      </c>
      <c r="AE62" s="100">
        <v>0</v>
      </c>
      <c r="AF62" s="100">
        <f t="shared" si="5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9">K63/H63*100</f>
        <v>0</v>
      </c>
      <c r="O63" s="100">
        <v>0</v>
      </c>
      <c r="P63" s="100">
        <v>0</v>
      </c>
      <c r="Q63" s="100">
        <v>0</v>
      </c>
      <c r="R63" s="100">
        <f t="shared" si="11"/>
        <v>0</v>
      </c>
      <c r="S63" s="100">
        <v>0</v>
      </c>
      <c r="T63" s="100">
        <v>0</v>
      </c>
      <c r="U63" s="100">
        <v>0</v>
      </c>
      <c r="V63" s="99">
        <v>1</v>
      </c>
      <c r="W63" s="99">
        <v>2</v>
      </c>
      <c r="X63" s="99">
        <v>0</v>
      </c>
      <c r="Y63" s="100">
        <f t="shared" si="2"/>
        <v>3.5714285714285712</v>
      </c>
      <c r="Z63" s="81">
        <f>4106.82+2605.07</f>
        <v>6711.8899999999994</v>
      </c>
      <c r="AA63" s="100">
        <v>4106.82</v>
      </c>
      <c r="AB63" s="100">
        <f t="shared" si="3"/>
        <v>61.187236382002688</v>
      </c>
      <c r="AC63" s="100">
        <v>4106.82</v>
      </c>
      <c r="AD63" s="100">
        <v>0</v>
      </c>
      <c r="AE63" s="100">
        <v>0</v>
      </c>
      <c r="AF63" s="100">
        <f t="shared" si="5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9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1"/>
        <v>8254.4500000000007</v>
      </c>
      <c r="S64" s="100">
        <f>R64/P64*100</f>
        <v>100</v>
      </c>
      <c r="T64" s="100">
        <v>0</v>
      </c>
      <c r="U64" s="100">
        <f>T64/P64*100</f>
        <v>0</v>
      </c>
      <c r="V64" s="99">
        <v>0</v>
      </c>
      <c r="W64" s="99">
        <v>0</v>
      </c>
      <c r="X64" s="99">
        <v>0</v>
      </c>
      <c r="Y64" s="100">
        <f t="shared" si="2"/>
        <v>0</v>
      </c>
      <c r="Z64" s="81">
        <v>0</v>
      </c>
      <c r="AA64" s="100">
        <v>0</v>
      </c>
      <c r="AB64" s="100">
        <f t="shared" si="3"/>
        <v>0</v>
      </c>
      <c r="AC64" s="100">
        <v>0</v>
      </c>
      <c r="AD64" s="100">
        <v>0</v>
      </c>
      <c r="AE64" s="100">
        <v>0</v>
      </c>
      <c r="AF64" s="100">
        <f t="shared" si="5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9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1"/>
        <v>16142.51</v>
      </c>
      <c r="S65" s="100">
        <f>R65/P65*100</f>
        <v>100</v>
      </c>
      <c r="T65" s="100">
        <v>0</v>
      </c>
      <c r="U65" s="100">
        <f>T65/P65*100</f>
        <v>0</v>
      </c>
      <c r="V65" s="99">
        <v>9</v>
      </c>
      <c r="W65" s="99">
        <v>9</v>
      </c>
      <c r="X65" s="99">
        <v>2</v>
      </c>
      <c r="Y65" s="100">
        <f t="shared" si="2"/>
        <v>25.714285714285712</v>
      </c>
      <c r="Z65" s="81">
        <v>5775.54</v>
      </c>
      <c r="AA65" s="100">
        <v>4168.72</v>
      </c>
      <c r="AB65" s="100">
        <f t="shared" si="3"/>
        <v>72.178878511792846</v>
      </c>
      <c r="AC65" s="100">
        <v>4168.72</v>
      </c>
      <c r="AD65" s="100">
        <v>0</v>
      </c>
      <c r="AE65" s="100">
        <v>0</v>
      </c>
      <c r="AF65" s="100">
        <f t="shared" si="5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9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1"/>
        <v>94844.19</v>
      </c>
      <c r="S66" s="100">
        <f>R66/P66*100</f>
        <v>100</v>
      </c>
      <c r="T66" s="100">
        <v>0</v>
      </c>
      <c r="U66" s="100">
        <f>T66/P66*100</f>
        <v>0</v>
      </c>
      <c r="V66" s="99">
        <v>15</v>
      </c>
      <c r="W66" s="99">
        <v>16</v>
      </c>
      <c r="X66" s="99">
        <v>5</v>
      </c>
      <c r="Y66" s="100">
        <f t="shared" si="2"/>
        <v>17.045454545454543</v>
      </c>
      <c r="Z66" s="81">
        <v>15440.39</v>
      </c>
      <c r="AA66" s="100">
        <v>15440.39</v>
      </c>
      <c r="AB66" s="100">
        <f t="shared" si="3"/>
        <v>100</v>
      </c>
      <c r="AC66" s="100">
        <v>15440.39</v>
      </c>
      <c r="AD66" s="100">
        <v>0</v>
      </c>
      <c r="AE66" s="100">
        <v>0</v>
      </c>
      <c r="AF66" s="100">
        <f t="shared" si="5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9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1"/>
        <v>1370.25</v>
      </c>
      <c r="S67" s="100">
        <f>R67/P67*100</f>
        <v>100</v>
      </c>
      <c r="T67" s="100">
        <v>0</v>
      </c>
      <c r="U67" s="100">
        <f>T67/P67*100</f>
        <v>0</v>
      </c>
      <c r="V67" s="99">
        <v>0</v>
      </c>
      <c r="W67" s="99">
        <v>0</v>
      </c>
      <c r="X67" s="99">
        <v>0</v>
      </c>
      <c r="Y67" s="100">
        <f t="shared" si="2"/>
        <v>0</v>
      </c>
      <c r="Z67" s="81">
        <v>0</v>
      </c>
      <c r="AA67" s="100">
        <v>0</v>
      </c>
      <c r="AB67" s="100">
        <f t="shared" si="3"/>
        <v>0</v>
      </c>
      <c r="AC67" s="100">
        <v>0</v>
      </c>
      <c r="AD67" s="100">
        <v>0</v>
      </c>
      <c r="AE67" s="100">
        <v>0</v>
      </c>
      <c r="AF67" s="100">
        <f t="shared" si="5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9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1"/>
        <v>62158.37</v>
      </c>
      <c r="S68" s="100">
        <f>R68/P68*100</f>
        <v>100</v>
      </c>
      <c r="T68" s="100">
        <v>0</v>
      </c>
      <c r="U68" s="100">
        <f>T68/P68*100</f>
        <v>0</v>
      </c>
      <c r="V68" s="99">
        <v>12</v>
      </c>
      <c r="W68" s="99">
        <v>12</v>
      </c>
      <c r="X68" s="99">
        <v>2</v>
      </c>
      <c r="Y68" s="100">
        <f t="shared" si="2"/>
        <v>25.531914893617021</v>
      </c>
      <c r="Z68" s="81">
        <f>10846.31+13220.77</f>
        <v>24067.08</v>
      </c>
      <c r="AA68" s="100">
        <v>24067.08</v>
      </c>
      <c r="AB68" s="100">
        <f t="shared" si="3"/>
        <v>100</v>
      </c>
      <c r="AC68" s="100">
        <v>24067.08</v>
      </c>
      <c r="AD68" s="100">
        <v>100</v>
      </c>
      <c r="AE68" s="100">
        <v>0</v>
      </c>
      <c r="AF68" s="100">
        <f t="shared" si="5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9"/>
        <v>0</v>
      </c>
      <c r="O69" s="100">
        <v>0</v>
      </c>
      <c r="P69" s="100">
        <v>0</v>
      </c>
      <c r="Q69" s="100">
        <v>0</v>
      </c>
      <c r="R69" s="100">
        <f t="shared" si="11"/>
        <v>0</v>
      </c>
      <c r="S69" s="100">
        <v>0</v>
      </c>
      <c r="T69" s="100">
        <v>0</v>
      </c>
      <c r="U69" s="100">
        <v>0</v>
      </c>
      <c r="V69" s="99">
        <v>0</v>
      </c>
      <c r="W69" s="99">
        <v>0</v>
      </c>
      <c r="X69" s="99">
        <v>0</v>
      </c>
      <c r="Y69" s="100">
        <f t="shared" si="2"/>
        <v>0</v>
      </c>
      <c r="Z69" s="81">
        <v>0</v>
      </c>
      <c r="AA69" s="100">
        <v>0</v>
      </c>
      <c r="AB69" s="100">
        <f t="shared" si="3"/>
        <v>0</v>
      </c>
      <c r="AC69" s="100">
        <v>0</v>
      </c>
      <c r="AD69" s="100">
        <v>0</v>
      </c>
      <c r="AE69" s="100">
        <v>0</v>
      </c>
      <c r="AF69" s="100">
        <f t="shared" si="5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9"/>
        <v>79.411764705882348</v>
      </c>
      <c r="O70" s="100">
        <v>27386.58</v>
      </c>
      <c r="P70" s="100">
        <v>27386.58</v>
      </c>
      <c r="Q70" s="100">
        <f t="shared" ref="Q70:Q75" si="20">P70/O70*100</f>
        <v>100</v>
      </c>
      <c r="R70" s="100">
        <f t="shared" si="11"/>
        <v>27386.58</v>
      </c>
      <c r="S70" s="100">
        <f t="shared" ref="S70:S75" si="21">R70/P70*100</f>
        <v>100</v>
      </c>
      <c r="T70" s="100">
        <v>0</v>
      </c>
      <c r="U70" s="100">
        <f t="shared" ref="U70:U75" si="22">T70/P70*100</f>
        <v>0</v>
      </c>
      <c r="V70" s="99">
        <v>12</v>
      </c>
      <c r="W70" s="99">
        <v>20</v>
      </c>
      <c r="X70" s="99">
        <v>2</v>
      </c>
      <c r="Y70" s="100">
        <f t="shared" si="2"/>
        <v>35.294117647058826</v>
      </c>
      <c r="Z70" s="81">
        <v>10671.74</v>
      </c>
      <c r="AA70" s="100">
        <v>9351.8799999999992</v>
      </c>
      <c r="AB70" s="100">
        <f t="shared" si="3"/>
        <v>87.632194937282947</v>
      </c>
      <c r="AC70" s="100">
        <v>9351.8799999999992</v>
      </c>
      <c r="AD70" s="100">
        <v>100</v>
      </c>
      <c r="AE70" s="100">
        <v>0</v>
      </c>
      <c r="AF70" s="100">
        <f t="shared" si="5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9"/>
        <v>61.904761904761905</v>
      </c>
      <c r="O71" s="100">
        <v>7195.07</v>
      </c>
      <c r="P71" s="100">
        <v>7195.07</v>
      </c>
      <c r="Q71" s="100">
        <f t="shared" si="20"/>
        <v>100</v>
      </c>
      <c r="R71" s="100">
        <f t="shared" si="11"/>
        <v>7195.07</v>
      </c>
      <c r="S71" s="100">
        <f t="shared" si="21"/>
        <v>100</v>
      </c>
      <c r="T71" s="100">
        <v>0</v>
      </c>
      <c r="U71" s="100">
        <f t="shared" si="22"/>
        <v>0</v>
      </c>
      <c r="V71" s="99">
        <v>6</v>
      </c>
      <c r="W71" s="99">
        <v>8</v>
      </c>
      <c r="X71" s="99">
        <v>1</v>
      </c>
      <c r="Y71" s="100">
        <f t="shared" ref="Y71:Y102" si="23">IF(H71=0,0,V71/H71)*100</f>
        <v>28.571428571428569</v>
      </c>
      <c r="Z71" s="81">
        <v>10448.35</v>
      </c>
      <c r="AA71" s="100">
        <v>4088.2799999999997</v>
      </c>
      <c r="AB71" s="100">
        <f t="shared" ref="AB71:AB102" si="24">IF((Z71+T71)=0,0,AA71/(Z71+T71)*100)</f>
        <v>39.128474830954168</v>
      </c>
      <c r="AC71" s="100">
        <v>4088.2799999999997</v>
      </c>
      <c r="AD71" s="100">
        <v>100</v>
      </c>
      <c r="AE71" s="100">
        <v>0</v>
      </c>
      <c r="AF71" s="100">
        <f t="shared" ref="AF71:AF102" si="25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9"/>
        <v>77.89473684210526</v>
      </c>
      <c r="O72" s="100">
        <v>52440.76</v>
      </c>
      <c r="P72" s="100">
        <v>52440.76</v>
      </c>
      <c r="Q72" s="100">
        <f t="shared" si="20"/>
        <v>100</v>
      </c>
      <c r="R72" s="100">
        <f t="shared" si="11"/>
        <v>52440.76</v>
      </c>
      <c r="S72" s="100">
        <f t="shared" si="21"/>
        <v>100</v>
      </c>
      <c r="T72" s="100">
        <v>0</v>
      </c>
      <c r="U72" s="100">
        <f t="shared" si="22"/>
        <v>0</v>
      </c>
      <c r="V72" s="99">
        <v>20</v>
      </c>
      <c r="W72" s="99">
        <v>30</v>
      </c>
      <c r="X72" s="99">
        <v>3</v>
      </c>
      <c r="Y72" s="100">
        <f t="shared" si="23"/>
        <v>21.052631578947366</v>
      </c>
      <c r="Z72" s="81">
        <v>42648.59</v>
      </c>
      <c r="AA72" s="100">
        <v>42648.59</v>
      </c>
      <c r="AB72" s="100">
        <f t="shared" si="24"/>
        <v>100</v>
      </c>
      <c r="AC72" s="100">
        <v>42648.59</v>
      </c>
      <c r="AD72" s="100">
        <v>0</v>
      </c>
      <c r="AE72" s="100">
        <v>0</v>
      </c>
      <c r="AF72" s="100">
        <f t="shared" si="25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9"/>
        <v>78.94736842105263</v>
      </c>
      <c r="O73" s="100">
        <v>26374.26</v>
      </c>
      <c r="P73" s="100">
        <v>26374.26</v>
      </c>
      <c r="Q73" s="100">
        <f t="shared" si="20"/>
        <v>100</v>
      </c>
      <c r="R73" s="100">
        <f t="shared" si="11"/>
        <v>26374.26</v>
      </c>
      <c r="S73" s="100">
        <f t="shared" si="21"/>
        <v>100</v>
      </c>
      <c r="T73" s="100">
        <v>0</v>
      </c>
      <c r="U73" s="100">
        <f t="shared" si="22"/>
        <v>0</v>
      </c>
      <c r="V73" s="99">
        <v>7</v>
      </c>
      <c r="W73" s="99">
        <v>11</v>
      </c>
      <c r="X73" s="99">
        <v>1</v>
      </c>
      <c r="Y73" s="100">
        <f t="shared" si="23"/>
        <v>18.421052631578945</v>
      </c>
      <c r="Z73" s="81">
        <v>6259.65</v>
      </c>
      <c r="AA73" s="100">
        <v>4017.3399999999997</v>
      </c>
      <c r="AB73" s="100">
        <f t="shared" si="24"/>
        <v>64.178348629715714</v>
      </c>
      <c r="AC73" s="100">
        <v>4017.3399999999997</v>
      </c>
      <c r="AD73" s="100">
        <v>0</v>
      </c>
      <c r="AE73" s="100">
        <v>0</v>
      </c>
      <c r="AF73" s="100">
        <f t="shared" si="25"/>
        <v>0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9"/>
        <v>96.875</v>
      </c>
      <c r="O74" s="100">
        <v>28592.3</v>
      </c>
      <c r="P74" s="100">
        <v>28592.3</v>
      </c>
      <c r="Q74" s="100">
        <f t="shared" si="20"/>
        <v>100</v>
      </c>
      <c r="R74" s="100">
        <f t="shared" si="11"/>
        <v>28592.3</v>
      </c>
      <c r="S74" s="100">
        <f t="shared" si="21"/>
        <v>100</v>
      </c>
      <c r="T74" s="100">
        <v>0</v>
      </c>
      <c r="U74" s="100">
        <f t="shared" si="22"/>
        <v>0</v>
      </c>
      <c r="V74" s="99">
        <v>6</v>
      </c>
      <c r="W74" s="99">
        <v>6</v>
      </c>
      <c r="X74" s="99">
        <v>1</v>
      </c>
      <c r="Y74" s="100">
        <f t="shared" si="23"/>
        <v>18.75</v>
      </c>
      <c r="Z74" s="81">
        <v>11552.48</v>
      </c>
      <c r="AA74" s="100">
        <v>7615.63</v>
      </c>
      <c r="AB74" s="100">
        <f t="shared" si="24"/>
        <v>65.922035787986658</v>
      </c>
      <c r="AC74" s="100">
        <v>7615.63</v>
      </c>
      <c r="AD74" s="100">
        <v>0</v>
      </c>
      <c r="AE74" s="100">
        <v>0</v>
      </c>
      <c r="AF74" s="100">
        <f t="shared" si="25"/>
        <v>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9"/>
        <v>66.666666666666657</v>
      </c>
      <c r="O75" s="100">
        <v>1981.3</v>
      </c>
      <c r="P75" s="100">
        <v>1981.3</v>
      </c>
      <c r="Q75" s="100">
        <f t="shared" si="20"/>
        <v>100</v>
      </c>
      <c r="R75" s="100">
        <f t="shared" si="11"/>
        <v>1981.3</v>
      </c>
      <c r="S75" s="100">
        <f t="shared" si="21"/>
        <v>100</v>
      </c>
      <c r="T75" s="100">
        <v>0</v>
      </c>
      <c r="U75" s="100">
        <f t="shared" si="22"/>
        <v>0</v>
      </c>
      <c r="V75" s="99">
        <v>0</v>
      </c>
      <c r="W75" s="99">
        <v>0</v>
      </c>
      <c r="X75" s="99">
        <v>0</v>
      </c>
      <c r="Y75" s="100">
        <f t="shared" si="23"/>
        <v>0</v>
      </c>
      <c r="Z75" s="81">
        <v>0</v>
      </c>
      <c r="AA75" s="100">
        <v>0</v>
      </c>
      <c r="AB75" s="100">
        <f t="shared" si="24"/>
        <v>0</v>
      </c>
      <c r="AC75" s="100">
        <v>0</v>
      </c>
      <c r="AD75" s="100">
        <v>0</v>
      </c>
      <c r="AE75" s="100">
        <v>0</v>
      </c>
      <c r="AF75" s="100">
        <f t="shared" si="25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9"/>
        <v>0</v>
      </c>
      <c r="O76" s="100">
        <v>0</v>
      </c>
      <c r="P76" s="100">
        <v>0</v>
      </c>
      <c r="Q76" s="100">
        <v>0</v>
      </c>
      <c r="R76" s="100">
        <f t="shared" si="11"/>
        <v>0</v>
      </c>
      <c r="S76" s="100">
        <v>0</v>
      </c>
      <c r="T76" s="100">
        <v>0</v>
      </c>
      <c r="U76" s="100">
        <v>0</v>
      </c>
      <c r="V76" s="99">
        <v>2</v>
      </c>
      <c r="W76" s="99">
        <v>3</v>
      </c>
      <c r="X76" s="99">
        <v>1</v>
      </c>
      <c r="Y76" s="100">
        <f t="shared" si="23"/>
        <v>66.666666666666657</v>
      </c>
      <c r="Z76" s="81">
        <f>825.08+91.35</f>
        <v>916.43000000000006</v>
      </c>
      <c r="AA76" s="100">
        <v>916.43000000000006</v>
      </c>
      <c r="AB76" s="100">
        <f t="shared" si="24"/>
        <v>100</v>
      </c>
      <c r="AC76" s="100">
        <v>916.43000000000006</v>
      </c>
      <c r="AD76" s="100">
        <v>0</v>
      </c>
      <c r="AE76" s="100">
        <v>0</v>
      </c>
      <c r="AF76" s="100">
        <f t="shared" si="25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9"/>
        <v>0</v>
      </c>
      <c r="O77" s="100">
        <v>0</v>
      </c>
      <c r="P77" s="100">
        <v>0</v>
      </c>
      <c r="Q77" s="100">
        <v>0</v>
      </c>
      <c r="R77" s="100">
        <f t="shared" si="11"/>
        <v>0</v>
      </c>
      <c r="S77" s="100">
        <v>0</v>
      </c>
      <c r="T77" s="100">
        <v>0</v>
      </c>
      <c r="U77" s="100">
        <v>0</v>
      </c>
      <c r="V77" s="99">
        <v>0</v>
      </c>
      <c r="W77" s="99">
        <v>0</v>
      </c>
      <c r="X77" s="99">
        <v>0</v>
      </c>
      <c r="Y77" s="100">
        <f t="shared" si="23"/>
        <v>0</v>
      </c>
      <c r="Z77" s="81">
        <v>0</v>
      </c>
      <c r="AA77" s="100">
        <v>0</v>
      </c>
      <c r="AB77" s="100">
        <f t="shared" si="24"/>
        <v>0</v>
      </c>
      <c r="AC77" s="100">
        <v>0</v>
      </c>
      <c r="AD77" s="100">
        <v>0</v>
      </c>
      <c r="AE77" s="100">
        <v>0</v>
      </c>
      <c r="AF77" s="100">
        <f t="shared" si="25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9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1"/>
        <v>3715.8299999999995</v>
      </c>
      <c r="S78" s="100">
        <f>R78/P78*100</f>
        <v>100</v>
      </c>
      <c r="T78" s="100">
        <v>0</v>
      </c>
      <c r="U78" s="100">
        <f>T78/P78*100</f>
        <v>0</v>
      </c>
      <c r="V78" s="99">
        <v>0</v>
      </c>
      <c r="W78" s="99">
        <v>0</v>
      </c>
      <c r="X78" s="99">
        <v>0</v>
      </c>
      <c r="Y78" s="100">
        <f t="shared" si="23"/>
        <v>0</v>
      </c>
      <c r="Z78" s="81">
        <v>0</v>
      </c>
      <c r="AA78" s="100">
        <v>0</v>
      </c>
      <c r="AB78" s="100">
        <f t="shared" si="24"/>
        <v>0</v>
      </c>
      <c r="AC78" s="100">
        <v>0</v>
      </c>
      <c r="AD78" s="100">
        <v>0</v>
      </c>
      <c r="AE78" s="100">
        <v>0</v>
      </c>
      <c r="AF78" s="100">
        <f t="shared" si="25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1"/>
        <v>0</v>
      </c>
      <c r="S79" s="100">
        <v>0</v>
      </c>
      <c r="T79" s="100">
        <v>0</v>
      </c>
      <c r="U79" s="100">
        <v>0</v>
      </c>
      <c r="V79" s="99">
        <v>0</v>
      </c>
      <c r="W79" s="99">
        <v>0</v>
      </c>
      <c r="X79" s="99">
        <v>0</v>
      </c>
      <c r="Y79" s="100">
        <f t="shared" si="23"/>
        <v>0</v>
      </c>
      <c r="Z79" s="81">
        <v>0</v>
      </c>
      <c r="AA79" s="100">
        <v>0</v>
      </c>
      <c r="AB79" s="100">
        <f t="shared" si="24"/>
        <v>0</v>
      </c>
      <c r="AC79" s="100">
        <v>0</v>
      </c>
      <c r="AD79" s="100">
        <v>0</v>
      </c>
      <c r="AE79" s="100">
        <v>0</v>
      </c>
      <c r="AF79" s="100">
        <f t="shared" si="25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6">K80/H80*100</f>
        <v>0</v>
      </c>
      <c r="O80" s="100">
        <v>0</v>
      </c>
      <c r="P80" s="100">
        <v>0</v>
      </c>
      <c r="Q80" s="100">
        <v>0</v>
      </c>
      <c r="R80" s="100">
        <f t="shared" si="11"/>
        <v>0</v>
      </c>
      <c r="S80" s="100">
        <v>0</v>
      </c>
      <c r="T80" s="100">
        <v>0</v>
      </c>
      <c r="U80" s="100">
        <v>0</v>
      </c>
      <c r="V80" s="99">
        <v>0</v>
      </c>
      <c r="W80" s="99">
        <v>0</v>
      </c>
      <c r="X80" s="99">
        <v>0</v>
      </c>
      <c r="Y80" s="100">
        <f t="shared" si="23"/>
        <v>0</v>
      </c>
      <c r="Z80" s="81">
        <v>0</v>
      </c>
      <c r="AA80" s="100">
        <v>0</v>
      </c>
      <c r="AB80" s="100">
        <f t="shared" si="24"/>
        <v>0</v>
      </c>
      <c r="AC80" s="100">
        <v>0</v>
      </c>
      <c r="AD80" s="100">
        <v>0</v>
      </c>
      <c r="AE80" s="100">
        <v>0</v>
      </c>
      <c r="AF80" s="100">
        <f t="shared" si="25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6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1"/>
        <v>2194.65</v>
      </c>
      <c r="S81" s="100">
        <f>R81/P81*100</f>
        <v>100</v>
      </c>
      <c r="T81" s="100">
        <v>0</v>
      </c>
      <c r="U81" s="100">
        <f>T81/P81*100</f>
        <v>0</v>
      </c>
      <c r="V81" s="99">
        <v>10</v>
      </c>
      <c r="W81" s="99">
        <v>13</v>
      </c>
      <c r="X81" s="99">
        <v>5</v>
      </c>
      <c r="Y81" s="100">
        <f t="shared" si="23"/>
        <v>71.428571428571431</v>
      </c>
      <c r="Z81" s="81">
        <v>8023.77</v>
      </c>
      <c r="AA81" s="100">
        <v>7349.3</v>
      </c>
      <c r="AB81" s="100">
        <f t="shared" si="24"/>
        <v>91.594101027322566</v>
      </c>
      <c r="AC81" s="100">
        <v>7349.3</v>
      </c>
      <c r="AD81" s="100">
        <v>0</v>
      </c>
      <c r="AE81" s="100">
        <v>0</v>
      </c>
      <c r="AF81" s="100">
        <f t="shared" si="25"/>
        <v>0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6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1"/>
        <v>2991.8400000000006</v>
      </c>
      <c r="S82" s="100">
        <f>R82/P82*100</f>
        <v>100</v>
      </c>
      <c r="T82" s="100">
        <v>0</v>
      </c>
      <c r="U82" s="100">
        <f>T82/P82*100</f>
        <v>0</v>
      </c>
      <c r="V82" s="99">
        <v>0</v>
      </c>
      <c r="W82" s="99">
        <v>0</v>
      </c>
      <c r="X82" s="99">
        <v>0</v>
      </c>
      <c r="Y82" s="100">
        <f t="shared" si="23"/>
        <v>0</v>
      </c>
      <c r="Z82" s="81">
        <v>0</v>
      </c>
      <c r="AA82" s="100">
        <v>0</v>
      </c>
      <c r="AB82" s="100">
        <f t="shared" si="24"/>
        <v>0</v>
      </c>
      <c r="AC82" s="100">
        <v>0</v>
      </c>
      <c r="AD82" s="100">
        <v>0</v>
      </c>
      <c r="AE82" s="100">
        <v>0</v>
      </c>
      <c r="AF82" s="100">
        <f t="shared" si="25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6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1"/>
        <v>2291.38</v>
      </c>
      <c r="S83" s="100">
        <f>R83/P83*100</f>
        <v>100</v>
      </c>
      <c r="T83" s="100">
        <v>0</v>
      </c>
      <c r="U83" s="100">
        <f>T83/P83*100</f>
        <v>0</v>
      </c>
      <c r="V83" s="99">
        <v>3</v>
      </c>
      <c r="W83" s="99">
        <v>3</v>
      </c>
      <c r="X83" s="99">
        <v>2</v>
      </c>
      <c r="Y83" s="100">
        <f t="shared" si="23"/>
        <v>25</v>
      </c>
      <c r="Z83" s="81">
        <v>1432.92</v>
      </c>
      <c r="AA83" s="100">
        <v>1432.92</v>
      </c>
      <c r="AB83" s="100">
        <f t="shared" si="24"/>
        <v>100</v>
      </c>
      <c r="AC83" s="100">
        <v>1432.92</v>
      </c>
      <c r="AD83" s="100">
        <v>0</v>
      </c>
      <c r="AE83" s="100">
        <v>0</v>
      </c>
      <c r="AF83" s="100">
        <f t="shared" si="25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6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1"/>
        <v>48671.73</v>
      </c>
      <c r="S84" s="100">
        <f>R84/P84*100</f>
        <v>100</v>
      </c>
      <c r="T84" s="100">
        <v>0</v>
      </c>
      <c r="U84" s="100">
        <f>T84/P84*100</f>
        <v>0</v>
      </c>
      <c r="V84" s="99">
        <v>11</v>
      </c>
      <c r="W84" s="99">
        <v>14</v>
      </c>
      <c r="X84" s="99">
        <v>1</v>
      </c>
      <c r="Y84" s="100">
        <f t="shared" si="23"/>
        <v>16.417910447761194</v>
      </c>
      <c r="Z84" s="81">
        <v>26074.87</v>
      </c>
      <c r="AA84" s="100">
        <v>24548.560000000001</v>
      </c>
      <c r="AB84" s="100">
        <f t="shared" si="24"/>
        <v>94.1464329448239</v>
      </c>
      <c r="AC84" s="100">
        <v>24548.560000000001</v>
      </c>
      <c r="AD84" s="100">
        <v>100</v>
      </c>
      <c r="AE84" s="100">
        <v>0</v>
      </c>
      <c r="AF84" s="100">
        <f t="shared" si="25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6"/>
        <v>0</v>
      </c>
      <c r="O85" s="100">
        <v>0</v>
      </c>
      <c r="P85" s="100">
        <v>0</v>
      </c>
      <c r="Q85" s="100">
        <v>0</v>
      </c>
      <c r="R85" s="100">
        <f t="shared" si="11"/>
        <v>0</v>
      </c>
      <c r="S85" s="100">
        <v>0</v>
      </c>
      <c r="T85" s="100">
        <v>0</v>
      </c>
      <c r="U85" s="100">
        <v>0</v>
      </c>
      <c r="V85" s="99">
        <v>0</v>
      </c>
      <c r="W85" s="99">
        <v>0</v>
      </c>
      <c r="X85" s="99">
        <v>0</v>
      </c>
      <c r="Y85" s="100">
        <f t="shared" si="23"/>
        <v>0</v>
      </c>
      <c r="Z85" s="81">
        <v>0</v>
      </c>
      <c r="AA85" s="100">
        <v>0</v>
      </c>
      <c r="AB85" s="100">
        <f t="shared" si="24"/>
        <v>0</v>
      </c>
      <c r="AC85" s="100">
        <v>0</v>
      </c>
      <c r="AD85" s="100">
        <v>0</v>
      </c>
      <c r="AE85" s="100">
        <v>0</v>
      </c>
      <c r="AF85" s="100">
        <f t="shared" si="25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/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6"/>
        <v>0</v>
      </c>
      <c r="O86" s="100">
        <v>0</v>
      </c>
      <c r="P86" s="100">
        <v>0</v>
      </c>
      <c r="Q86" s="100">
        <v>0</v>
      </c>
      <c r="R86" s="100">
        <f t="shared" ref="R86:R102" si="27">P86</f>
        <v>0</v>
      </c>
      <c r="S86" s="100">
        <v>0</v>
      </c>
      <c r="T86" s="100">
        <v>0</v>
      </c>
      <c r="U86" s="100">
        <v>0</v>
      </c>
      <c r="V86" s="99">
        <v>0</v>
      </c>
      <c r="W86" s="99">
        <v>0</v>
      </c>
      <c r="X86" s="99">
        <v>0</v>
      </c>
      <c r="Y86" s="100">
        <f t="shared" si="23"/>
        <v>0</v>
      </c>
      <c r="Z86" s="81">
        <v>0</v>
      </c>
      <c r="AA86" s="100">
        <v>0</v>
      </c>
      <c r="AB86" s="100">
        <f t="shared" si="24"/>
        <v>0</v>
      </c>
      <c r="AC86" s="100">
        <v>0</v>
      </c>
      <c r="AD86" s="100">
        <v>0</v>
      </c>
      <c r="AE86" s="100">
        <v>0</v>
      </c>
      <c r="AF86" s="100">
        <f t="shared" si="25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6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27"/>
        <v>27394.17</v>
      </c>
      <c r="S87" s="100">
        <f>R87/P87*100</f>
        <v>100</v>
      </c>
      <c r="T87" s="100">
        <v>0</v>
      </c>
      <c r="U87" s="100">
        <f>T87/P87*100</f>
        <v>0</v>
      </c>
      <c r="V87" s="99">
        <v>10</v>
      </c>
      <c r="W87" s="99">
        <v>10</v>
      </c>
      <c r="X87" s="99">
        <v>3</v>
      </c>
      <c r="Y87" s="100">
        <f t="shared" si="23"/>
        <v>30.303030303030305</v>
      </c>
      <c r="Z87" s="81">
        <v>8719.7999999999993</v>
      </c>
      <c r="AA87" s="100">
        <v>4344.63</v>
      </c>
      <c r="AB87" s="100">
        <f t="shared" si="24"/>
        <v>49.824881304617087</v>
      </c>
      <c r="AC87" s="100">
        <v>4344.63</v>
      </c>
      <c r="AD87" s="100">
        <v>0</v>
      </c>
      <c r="AE87" s="100">
        <v>0</v>
      </c>
      <c r="AF87" s="100">
        <f t="shared" si="25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6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27"/>
        <v>7948</v>
      </c>
      <c r="S88" s="100">
        <f>R88/P88*100</f>
        <v>100</v>
      </c>
      <c r="T88" s="100">
        <v>0</v>
      </c>
      <c r="U88" s="100">
        <f>T88/P88*100</f>
        <v>0</v>
      </c>
      <c r="V88" s="99">
        <v>3</v>
      </c>
      <c r="W88" s="99">
        <v>3</v>
      </c>
      <c r="X88" s="99">
        <v>0</v>
      </c>
      <c r="Y88" s="100">
        <f t="shared" si="23"/>
        <v>25</v>
      </c>
      <c r="Z88" s="81">
        <v>1636.38</v>
      </c>
      <c r="AA88" s="100">
        <v>0</v>
      </c>
      <c r="AB88" s="100">
        <f t="shared" si="24"/>
        <v>0</v>
      </c>
      <c r="AC88" s="100">
        <v>0</v>
      </c>
      <c r="AD88" s="100">
        <v>0</v>
      </c>
      <c r="AE88" s="100">
        <v>0</v>
      </c>
      <c r="AF88" s="100">
        <f t="shared" si="25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6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27"/>
        <v>25249.41</v>
      </c>
      <c r="S89" s="100">
        <f>R89/P89*100</f>
        <v>100</v>
      </c>
      <c r="T89" s="100">
        <v>0</v>
      </c>
      <c r="U89" s="100">
        <f>T89/P89*100</f>
        <v>0</v>
      </c>
      <c r="V89" s="99">
        <v>11</v>
      </c>
      <c r="W89" s="99">
        <v>13</v>
      </c>
      <c r="X89" s="99">
        <v>6</v>
      </c>
      <c r="Y89" s="100">
        <f t="shared" si="23"/>
        <v>22</v>
      </c>
      <c r="Z89" s="81">
        <v>8118.35</v>
      </c>
      <c r="AA89" s="100">
        <v>4585.41</v>
      </c>
      <c r="AB89" s="100">
        <f t="shared" si="24"/>
        <v>56.482043765050769</v>
      </c>
      <c r="AC89" s="100">
        <v>4585.41</v>
      </c>
      <c r="AD89" s="100">
        <v>100</v>
      </c>
      <c r="AE89" s="100">
        <v>0</v>
      </c>
      <c r="AF89" s="100">
        <f t="shared" si="25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6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27"/>
        <v>16467.23</v>
      </c>
      <c r="S90" s="100">
        <f>R90/P90*100</f>
        <v>100</v>
      </c>
      <c r="T90" s="100">
        <v>0</v>
      </c>
      <c r="U90" s="100">
        <f>T90/P90*100</f>
        <v>0</v>
      </c>
      <c r="V90" s="99">
        <v>11</v>
      </c>
      <c r="W90" s="99">
        <v>13</v>
      </c>
      <c r="X90" s="99">
        <v>5</v>
      </c>
      <c r="Y90" s="100">
        <f t="shared" si="23"/>
        <v>45.833333333333329</v>
      </c>
      <c r="Z90" s="81">
        <v>10442.94</v>
      </c>
      <c r="AA90" s="100">
        <v>8579.2199999999993</v>
      </c>
      <c r="AB90" s="100">
        <f t="shared" si="24"/>
        <v>82.153301656430074</v>
      </c>
      <c r="AC90" s="100">
        <v>8579.2199999999993</v>
      </c>
      <c r="AD90" s="100">
        <v>100</v>
      </c>
      <c r="AE90" s="100">
        <v>0</v>
      </c>
      <c r="AF90" s="100">
        <f t="shared" si="25"/>
        <v>0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6"/>
        <v>0</v>
      </c>
      <c r="O91" s="100">
        <v>0</v>
      </c>
      <c r="P91" s="100">
        <v>0</v>
      </c>
      <c r="Q91" s="100">
        <v>0</v>
      </c>
      <c r="R91" s="100">
        <f t="shared" si="27"/>
        <v>0</v>
      </c>
      <c r="S91" s="100">
        <v>0</v>
      </c>
      <c r="T91" s="100">
        <v>0</v>
      </c>
      <c r="U91" s="100">
        <v>0</v>
      </c>
      <c r="V91" s="99">
        <v>0</v>
      </c>
      <c r="W91" s="99">
        <v>0</v>
      </c>
      <c r="X91" s="99">
        <v>0</v>
      </c>
      <c r="Y91" s="100">
        <f t="shared" si="23"/>
        <v>0</v>
      </c>
      <c r="Z91" s="81">
        <v>0</v>
      </c>
      <c r="AA91" s="100">
        <v>0</v>
      </c>
      <c r="AB91" s="100">
        <f t="shared" si="24"/>
        <v>0</v>
      </c>
      <c r="AC91" s="100">
        <v>0</v>
      </c>
      <c r="AD91" s="100">
        <v>0</v>
      </c>
      <c r="AE91" s="100">
        <v>0</v>
      </c>
      <c r="AF91" s="100">
        <f t="shared" si="25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6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27"/>
        <v>9389.1600000000017</v>
      </c>
      <c r="S92" s="100">
        <f>R92/P92*100</f>
        <v>100</v>
      </c>
      <c r="T92" s="100">
        <v>0</v>
      </c>
      <c r="U92" s="100">
        <f>T92/P92*100</f>
        <v>0</v>
      </c>
      <c r="V92" s="99">
        <v>0</v>
      </c>
      <c r="W92" s="99">
        <v>0</v>
      </c>
      <c r="X92" s="99">
        <v>0</v>
      </c>
      <c r="Y92" s="100">
        <f t="shared" si="23"/>
        <v>0</v>
      </c>
      <c r="Z92" s="81">
        <v>0</v>
      </c>
      <c r="AA92" s="100">
        <v>0</v>
      </c>
      <c r="AB92" s="100">
        <f t="shared" si="24"/>
        <v>0</v>
      </c>
      <c r="AC92" s="100">
        <v>0</v>
      </c>
      <c r="AD92" s="100">
        <v>0</v>
      </c>
      <c r="AE92" s="100">
        <v>0</v>
      </c>
      <c r="AF92" s="100">
        <f t="shared" si="25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6"/>
        <v>0</v>
      </c>
      <c r="O93" s="100">
        <v>0</v>
      </c>
      <c r="P93" s="100">
        <v>0</v>
      </c>
      <c r="Q93" s="100">
        <v>0</v>
      </c>
      <c r="R93" s="100">
        <f t="shared" si="27"/>
        <v>0</v>
      </c>
      <c r="S93" s="100">
        <v>0</v>
      </c>
      <c r="T93" s="100">
        <v>0</v>
      </c>
      <c r="U93" s="100">
        <v>0</v>
      </c>
      <c r="V93" s="99">
        <v>0</v>
      </c>
      <c r="W93" s="99">
        <v>0</v>
      </c>
      <c r="X93" s="99">
        <v>0</v>
      </c>
      <c r="Y93" s="100">
        <f t="shared" si="23"/>
        <v>0</v>
      </c>
      <c r="Z93" s="81">
        <v>0</v>
      </c>
      <c r="AA93" s="100">
        <v>0</v>
      </c>
      <c r="AB93" s="100">
        <f t="shared" si="24"/>
        <v>0</v>
      </c>
      <c r="AC93" s="100">
        <v>0</v>
      </c>
      <c r="AD93" s="100">
        <v>0</v>
      </c>
      <c r="AE93" s="100">
        <v>0</v>
      </c>
      <c r="AF93" s="100">
        <f t="shared" si="25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6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27"/>
        <v>12376.46</v>
      </c>
      <c r="S94" s="100">
        <f>R94/P94*100</f>
        <v>100</v>
      </c>
      <c r="T94" s="100">
        <v>0</v>
      </c>
      <c r="U94" s="100">
        <f>T94/P94*100</f>
        <v>0</v>
      </c>
      <c r="V94" s="99">
        <v>5</v>
      </c>
      <c r="W94" s="99">
        <v>7</v>
      </c>
      <c r="X94" s="99">
        <v>0</v>
      </c>
      <c r="Y94" s="100">
        <f t="shared" si="23"/>
        <v>25</v>
      </c>
      <c r="Z94" s="81">
        <v>6394.82</v>
      </c>
      <c r="AA94" s="100">
        <v>1206.3699999999999</v>
      </c>
      <c r="AB94" s="100">
        <f t="shared" si="24"/>
        <v>18.864799947457474</v>
      </c>
      <c r="AC94" s="100">
        <v>1206.3699999999999</v>
      </c>
      <c r="AD94" s="100">
        <v>0</v>
      </c>
      <c r="AE94" s="100">
        <v>0</v>
      </c>
      <c r="AF94" s="100">
        <f t="shared" si="25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6"/>
        <v>0</v>
      </c>
      <c r="O95" s="100">
        <v>0</v>
      </c>
      <c r="P95" s="100">
        <v>0</v>
      </c>
      <c r="Q95" s="100">
        <v>0</v>
      </c>
      <c r="R95" s="100">
        <f t="shared" si="27"/>
        <v>0</v>
      </c>
      <c r="S95" s="100">
        <v>0</v>
      </c>
      <c r="T95" s="100">
        <v>0</v>
      </c>
      <c r="U95" s="100">
        <v>0</v>
      </c>
      <c r="V95" s="99">
        <v>0</v>
      </c>
      <c r="W95" s="99">
        <v>0</v>
      </c>
      <c r="X95" s="99">
        <v>0</v>
      </c>
      <c r="Y95" s="100">
        <f t="shared" si="23"/>
        <v>0</v>
      </c>
      <c r="Z95" s="81">
        <v>0</v>
      </c>
      <c r="AA95" s="100">
        <v>0</v>
      </c>
      <c r="AB95" s="100">
        <f t="shared" si="24"/>
        <v>0</v>
      </c>
      <c r="AC95" s="100">
        <v>0</v>
      </c>
      <c r="AD95" s="100">
        <v>0</v>
      </c>
      <c r="AE95" s="100">
        <v>0</v>
      </c>
      <c r="AF95" s="100">
        <f t="shared" si="25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6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27"/>
        <v>24507.16</v>
      </c>
      <c r="S96" s="100">
        <f>R96/P96*100</f>
        <v>100</v>
      </c>
      <c r="T96" s="100">
        <v>0</v>
      </c>
      <c r="U96" s="100">
        <f>T96/P96*100</f>
        <v>0</v>
      </c>
      <c r="V96" s="99">
        <v>0</v>
      </c>
      <c r="W96" s="99">
        <v>0</v>
      </c>
      <c r="X96" s="99">
        <v>0</v>
      </c>
      <c r="Y96" s="100">
        <f t="shared" si="23"/>
        <v>0</v>
      </c>
      <c r="Z96" s="81">
        <v>0</v>
      </c>
      <c r="AA96" s="100">
        <v>0</v>
      </c>
      <c r="AB96" s="100">
        <f t="shared" si="24"/>
        <v>0</v>
      </c>
      <c r="AC96" s="100">
        <v>0</v>
      </c>
      <c r="AD96" s="100">
        <v>0</v>
      </c>
      <c r="AE96" s="100">
        <v>0</v>
      </c>
      <c r="AF96" s="100">
        <f t="shared" si="25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6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27"/>
        <v>5946.55</v>
      </c>
      <c r="S97" s="100">
        <f>R97/P97*100</f>
        <v>100</v>
      </c>
      <c r="T97" s="100">
        <v>0</v>
      </c>
      <c r="U97" s="100">
        <f>T97/P97*100</f>
        <v>0</v>
      </c>
      <c r="V97" s="99">
        <v>2</v>
      </c>
      <c r="W97" s="99">
        <v>2</v>
      </c>
      <c r="X97" s="99">
        <v>0</v>
      </c>
      <c r="Y97" s="100">
        <f t="shared" si="23"/>
        <v>22.222222222222221</v>
      </c>
      <c r="Z97" s="81">
        <v>1930.88</v>
      </c>
      <c r="AA97" s="100">
        <v>1930.88</v>
      </c>
      <c r="AB97" s="100">
        <f t="shared" si="24"/>
        <v>100</v>
      </c>
      <c r="AC97" s="100">
        <v>1930.88</v>
      </c>
      <c r="AD97" s="100">
        <v>0</v>
      </c>
      <c r="AE97" s="100">
        <v>0</v>
      </c>
      <c r="AF97" s="100">
        <f t="shared" si="25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6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27"/>
        <v>3487.89</v>
      </c>
      <c r="S98" s="100">
        <f>R98/P98*100</f>
        <v>100</v>
      </c>
      <c r="T98" s="100">
        <v>0</v>
      </c>
      <c r="U98" s="100">
        <f>T98/P98*100</f>
        <v>0</v>
      </c>
      <c r="V98" s="99">
        <v>0</v>
      </c>
      <c r="W98" s="99">
        <v>0</v>
      </c>
      <c r="X98" s="99">
        <v>0</v>
      </c>
      <c r="Y98" s="100">
        <f t="shared" si="23"/>
        <v>0</v>
      </c>
      <c r="Z98" s="81">
        <v>0</v>
      </c>
      <c r="AA98" s="100">
        <v>0</v>
      </c>
      <c r="AB98" s="100">
        <f t="shared" si="24"/>
        <v>0</v>
      </c>
      <c r="AC98" s="100">
        <v>0</v>
      </c>
      <c r="AD98" s="100">
        <v>0</v>
      </c>
      <c r="AE98" s="100">
        <v>0</v>
      </c>
      <c r="AF98" s="100">
        <f t="shared" si="25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6"/>
        <v>0</v>
      </c>
      <c r="O99" s="100">
        <v>0</v>
      </c>
      <c r="P99" s="100">
        <v>0</v>
      </c>
      <c r="Q99" s="100">
        <v>0</v>
      </c>
      <c r="R99" s="100">
        <f t="shared" si="27"/>
        <v>0</v>
      </c>
      <c r="S99" s="100">
        <v>0</v>
      </c>
      <c r="T99" s="100">
        <v>0</v>
      </c>
      <c r="U99" s="100">
        <v>0</v>
      </c>
      <c r="V99" s="99">
        <v>2</v>
      </c>
      <c r="W99" s="99">
        <v>2</v>
      </c>
      <c r="X99" s="99">
        <v>2</v>
      </c>
      <c r="Y99" s="100">
        <f t="shared" si="23"/>
        <v>66.666666666666657</v>
      </c>
      <c r="Z99" s="81">
        <v>1133.8399999999999</v>
      </c>
      <c r="AA99" s="100">
        <v>1133.8399999999999</v>
      </c>
      <c r="AB99" s="100">
        <f t="shared" si="24"/>
        <v>100</v>
      </c>
      <c r="AC99" s="100">
        <v>1133.8399999999999</v>
      </c>
      <c r="AD99" s="100">
        <v>0</v>
      </c>
      <c r="AE99" s="100">
        <v>0</v>
      </c>
      <c r="AF99" s="100">
        <f t="shared" si="25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6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27"/>
        <v>18749.07</v>
      </c>
      <c r="S100" s="100">
        <f>R100/P100*100</f>
        <v>100</v>
      </c>
      <c r="T100" s="100">
        <v>0</v>
      </c>
      <c r="U100" s="100">
        <f>T100/P100*100</f>
        <v>0</v>
      </c>
      <c r="V100" s="99">
        <v>1</v>
      </c>
      <c r="W100" s="99">
        <v>1</v>
      </c>
      <c r="X100" s="99">
        <v>0</v>
      </c>
      <c r="Y100" s="100">
        <f t="shared" si="23"/>
        <v>2.6315789473684208</v>
      </c>
      <c r="Z100" s="81">
        <v>2125.02</v>
      </c>
      <c r="AA100" s="100">
        <v>0</v>
      </c>
      <c r="AB100" s="100">
        <f t="shared" si="24"/>
        <v>0</v>
      </c>
      <c r="AC100" s="100">
        <v>0</v>
      </c>
      <c r="AD100" s="100">
        <v>0</v>
      </c>
      <c r="AE100" s="100">
        <v>0</v>
      </c>
      <c r="AF100" s="100">
        <f t="shared" si="25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6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27"/>
        <v>336.17</v>
      </c>
      <c r="S101" s="100">
        <f>R101/P101*100</f>
        <v>100</v>
      </c>
      <c r="T101" s="100">
        <v>0</v>
      </c>
      <c r="U101" s="100">
        <f>T101/P101*100</f>
        <v>0</v>
      </c>
      <c r="V101" s="99">
        <v>0</v>
      </c>
      <c r="W101" s="99">
        <v>0</v>
      </c>
      <c r="X101" s="99">
        <v>0</v>
      </c>
      <c r="Y101" s="100">
        <f t="shared" si="23"/>
        <v>0</v>
      </c>
      <c r="Z101" s="81">
        <v>0</v>
      </c>
      <c r="AA101" s="100">
        <v>0</v>
      </c>
      <c r="AB101" s="100">
        <f t="shared" si="24"/>
        <v>0</v>
      </c>
      <c r="AC101" s="100">
        <v>0</v>
      </c>
      <c r="AD101" s="100">
        <v>0</v>
      </c>
      <c r="AE101" s="100">
        <v>0</v>
      </c>
      <c r="AF101" s="100">
        <f t="shared" si="25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6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27"/>
        <v>19670.13</v>
      </c>
      <c r="S102" s="100">
        <f>R102/P102*100</f>
        <v>100</v>
      </c>
      <c r="T102" s="100">
        <v>0</v>
      </c>
      <c r="U102" s="100">
        <f>T102/P102*100</f>
        <v>0</v>
      </c>
      <c r="V102" s="99">
        <v>0</v>
      </c>
      <c r="W102" s="99">
        <v>0</v>
      </c>
      <c r="X102" s="99">
        <v>0</v>
      </c>
      <c r="Y102" s="100">
        <f t="shared" si="23"/>
        <v>0</v>
      </c>
      <c r="Z102" s="81">
        <v>0</v>
      </c>
      <c r="AA102" s="100">
        <v>0</v>
      </c>
      <c r="AB102" s="100">
        <f t="shared" si="24"/>
        <v>0</v>
      </c>
      <c r="AC102" s="100">
        <v>0</v>
      </c>
      <c r="AD102" s="100">
        <v>0</v>
      </c>
      <c r="AE102" s="100">
        <v>0</v>
      </c>
      <c r="AF102" s="100">
        <f t="shared" si="25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6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28">T103/P103*100</f>
        <v>0</v>
      </c>
      <c r="V103" s="89">
        <f t="shared" ref="V103:AC103" si="29">SUM(V7:V102)</f>
        <v>484</v>
      </c>
      <c r="W103" s="89">
        <f t="shared" si="29"/>
        <v>618</v>
      </c>
      <c r="X103" s="89">
        <f>SUM(X7:X102)</f>
        <v>155</v>
      </c>
      <c r="Y103" s="91">
        <f>X103/H103*100</f>
        <v>5.4252712635631788</v>
      </c>
      <c r="Z103" s="91">
        <f>SUM(Z7:Z102)</f>
        <v>601795.80999999994</v>
      </c>
      <c r="AA103" s="91">
        <f t="shared" si="29"/>
        <v>442977.92</v>
      </c>
      <c r="AB103" s="90">
        <f t="shared" ref="AB103" si="30">IF((Z103+T103)=0,0,AA103/(Z103+T103)*100)</f>
        <v>73.609339353825021</v>
      </c>
      <c r="AC103" s="91">
        <f t="shared" si="29"/>
        <v>442977.92</v>
      </c>
      <c r="AD103" s="90">
        <f t="shared" ref="AD103" si="31">IF(AA103=0,0,AC103/AA103)*100</f>
        <v>100</v>
      </c>
      <c r="AE103" s="91">
        <f>SUM(AE7:AE102)</f>
        <v>0</v>
      </c>
      <c r="AF103" s="90">
        <f t="shared" ref="AF103" si="32">IF(AA103=0,0,AE103/AA103)*100</f>
        <v>0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topLeftCell="E1" workbookViewId="0">
      <selection sqref="A1:AF1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10" width="9.28515625" style="93" customWidth="1"/>
    <col min="11" max="13" width="6.7109375" style="106" customWidth="1"/>
    <col min="14" max="14" width="9.140625" style="106" customWidth="1"/>
    <col min="15" max="16" width="16.42578125" style="107" customWidth="1"/>
    <col min="17" max="17" width="9.28515625" style="107" customWidth="1"/>
    <col min="18" max="18" width="16.85546875" style="107" customWidth="1"/>
    <col min="19" max="19" width="10.42578125" style="107" customWidth="1"/>
    <col min="20" max="20" width="16.5703125" style="107" customWidth="1"/>
    <col min="21" max="21" width="9.28515625" style="107" customWidth="1"/>
    <col min="22" max="25" width="9.285156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5.5703125" style="106" customWidth="1"/>
    <col min="30" max="30" width="11.85546875" style="106" customWidth="1"/>
    <col min="31" max="31" width="13.85546875" style="106" customWidth="1"/>
    <col min="32" max="32" width="11.57031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258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15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17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 t="shared" si="0"/>
        <v>5</v>
      </c>
      <c r="F6" s="6">
        <f t="shared" si="0"/>
        <v>6</v>
      </c>
      <c r="G6" s="5">
        <f t="shared" si="0"/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99">
        <v>0</v>
      </c>
      <c r="W7" s="99">
        <v>0</v>
      </c>
      <c r="X7" s="99">
        <v>0</v>
      </c>
      <c r="Y7" s="100">
        <f t="shared" ref="Y7:Y70" si="2">IF(H7=0,0,V7/H7)*100</f>
        <v>0</v>
      </c>
      <c r="Z7" s="81">
        <v>0</v>
      </c>
      <c r="AA7" s="100">
        <v>0</v>
      </c>
      <c r="AB7" s="100">
        <f t="shared" ref="AB7:AB70" si="3">IF((Z7+T7)=0,0,AA7/(Z7+T7)*100)</f>
        <v>0</v>
      </c>
      <c r="AC7" s="100">
        <v>0</v>
      </c>
      <c r="AD7" s="100">
        <f t="shared" ref="AD7:AD70" si="4">IF(AA7=0,0,AC7/AA7)*100</f>
        <v>0</v>
      </c>
      <c r="AE7" s="100">
        <v>0</v>
      </c>
      <c r="AF7" s="100">
        <f t="shared" ref="AF7:AF70" si="5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6">P8/O8*100</f>
        <v>100</v>
      </c>
      <c r="R8" s="100">
        <f t="shared" ref="R8:R20" si="7">P8</f>
        <v>8664.0299999999988</v>
      </c>
      <c r="S8" s="100">
        <f t="shared" ref="S8:S13" si="8">R8/P8*100</f>
        <v>100</v>
      </c>
      <c r="T8" s="100">
        <v>0</v>
      </c>
      <c r="U8" s="100">
        <f t="shared" ref="U8:U13" si="9">T8/P8*100</f>
        <v>0</v>
      </c>
      <c r="V8" s="99">
        <v>3</v>
      </c>
      <c r="W8" s="99">
        <v>3</v>
      </c>
      <c r="X8" s="99">
        <v>0</v>
      </c>
      <c r="Y8" s="100">
        <f t="shared" si="2"/>
        <v>15</v>
      </c>
      <c r="Z8" s="81">
        <v>4081.96</v>
      </c>
      <c r="AA8" s="100">
        <v>365.4</v>
      </c>
      <c r="AB8" s="100">
        <f t="shared" si="3"/>
        <v>8.9515820831169339</v>
      </c>
      <c r="AC8" s="100">
        <v>365.4</v>
      </c>
      <c r="AD8" s="100">
        <f t="shared" si="4"/>
        <v>100</v>
      </c>
      <c r="AE8" s="100">
        <v>0</v>
      </c>
      <c r="AF8" s="100">
        <f t="shared" si="5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6"/>
        <v>100</v>
      </c>
      <c r="R9" s="100">
        <f t="shared" si="7"/>
        <v>20412.350000000002</v>
      </c>
      <c r="S9" s="100">
        <f t="shared" si="8"/>
        <v>100</v>
      </c>
      <c r="T9" s="100">
        <v>0</v>
      </c>
      <c r="U9" s="100">
        <f t="shared" si="9"/>
        <v>0</v>
      </c>
      <c r="V9" s="99">
        <v>0</v>
      </c>
      <c r="W9" s="99">
        <v>0</v>
      </c>
      <c r="X9" s="99">
        <v>0</v>
      </c>
      <c r="Y9" s="100">
        <f t="shared" si="2"/>
        <v>0</v>
      </c>
      <c r="Z9" s="81">
        <v>0</v>
      </c>
      <c r="AA9" s="100">
        <v>0</v>
      </c>
      <c r="AB9" s="100">
        <f t="shared" si="3"/>
        <v>0</v>
      </c>
      <c r="AC9" s="100">
        <v>0</v>
      </c>
      <c r="AD9" s="100">
        <f t="shared" si="4"/>
        <v>0</v>
      </c>
      <c r="AE9" s="100">
        <v>0</v>
      </c>
      <c r="AF9" s="100">
        <f t="shared" si="5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6"/>
        <v>100</v>
      </c>
      <c r="R10" s="100">
        <f t="shared" si="7"/>
        <v>58.36</v>
      </c>
      <c r="S10" s="100">
        <f t="shared" si="8"/>
        <v>100</v>
      </c>
      <c r="T10" s="100">
        <v>0</v>
      </c>
      <c r="U10" s="100">
        <f t="shared" si="9"/>
        <v>0</v>
      </c>
      <c r="V10" s="99">
        <v>0</v>
      </c>
      <c r="W10" s="99">
        <v>0</v>
      </c>
      <c r="X10" s="99">
        <v>0</v>
      </c>
      <c r="Y10" s="100">
        <f t="shared" si="2"/>
        <v>0</v>
      </c>
      <c r="Z10" s="81">
        <v>0</v>
      </c>
      <c r="AA10" s="100">
        <v>0</v>
      </c>
      <c r="AB10" s="100">
        <f t="shared" si="3"/>
        <v>0</v>
      </c>
      <c r="AC10" s="100">
        <v>0</v>
      </c>
      <c r="AD10" s="100">
        <f t="shared" si="4"/>
        <v>0</v>
      </c>
      <c r="AE10" s="100">
        <v>0</v>
      </c>
      <c r="AF10" s="100">
        <f t="shared" si="5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6"/>
        <v>100</v>
      </c>
      <c r="R11" s="100">
        <f t="shared" si="7"/>
        <v>7226.18</v>
      </c>
      <c r="S11" s="100">
        <f t="shared" si="8"/>
        <v>100</v>
      </c>
      <c r="T11" s="100">
        <v>0</v>
      </c>
      <c r="U11" s="100">
        <f t="shared" si="9"/>
        <v>0</v>
      </c>
      <c r="V11" s="99">
        <v>5</v>
      </c>
      <c r="W11" s="99">
        <v>5</v>
      </c>
      <c r="X11" s="99">
        <v>0</v>
      </c>
      <c r="Y11" s="100">
        <f>IF(H11=0,0,V11/H11)*100</f>
        <v>29.411764705882355</v>
      </c>
      <c r="Z11" s="81">
        <f>868.69+5851.79</f>
        <v>6720.48</v>
      </c>
      <c r="AA11" s="100">
        <v>6720.48</v>
      </c>
      <c r="AB11" s="100">
        <f t="shared" si="3"/>
        <v>100</v>
      </c>
      <c r="AC11" s="100">
        <v>6720.48</v>
      </c>
      <c r="AD11" s="100">
        <f t="shared" si="4"/>
        <v>100</v>
      </c>
      <c r="AE11" s="100">
        <v>0</v>
      </c>
      <c r="AF11" s="100">
        <f t="shared" si="5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6"/>
        <v>100</v>
      </c>
      <c r="R12" s="100">
        <f t="shared" si="7"/>
        <v>10060.76</v>
      </c>
      <c r="S12" s="100">
        <f t="shared" si="8"/>
        <v>100</v>
      </c>
      <c r="T12" s="100">
        <v>0</v>
      </c>
      <c r="U12" s="100">
        <f t="shared" si="9"/>
        <v>0</v>
      </c>
      <c r="V12" s="99">
        <v>3</v>
      </c>
      <c r="W12" s="99">
        <v>4</v>
      </c>
      <c r="X12" s="99">
        <v>0</v>
      </c>
      <c r="Y12" s="100">
        <f t="shared" si="2"/>
        <v>17.647058823529413</v>
      </c>
      <c r="Z12" s="81">
        <v>5969.86</v>
      </c>
      <c r="AA12" s="100">
        <v>4537.1899999999996</v>
      </c>
      <c r="AB12" s="100">
        <f t="shared" si="3"/>
        <v>76.001614778236004</v>
      </c>
      <c r="AC12" s="100">
        <v>4537.1899999999996</v>
      </c>
      <c r="AD12" s="100">
        <f t="shared" si="4"/>
        <v>100</v>
      </c>
      <c r="AE12" s="100">
        <v>0</v>
      </c>
      <c r="AF12" s="100">
        <f t="shared" si="5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6"/>
        <v>100</v>
      </c>
      <c r="R13" s="100">
        <f t="shared" si="7"/>
        <v>2679.6</v>
      </c>
      <c r="S13" s="100">
        <f t="shared" si="8"/>
        <v>100</v>
      </c>
      <c r="T13" s="100">
        <v>0</v>
      </c>
      <c r="U13" s="100">
        <f t="shared" si="9"/>
        <v>0</v>
      </c>
      <c r="V13" s="99">
        <v>1</v>
      </c>
      <c r="W13" s="99">
        <v>1</v>
      </c>
      <c r="X13" s="99">
        <v>0</v>
      </c>
      <c r="Y13" s="100">
        <f t="shared" si="2"/>
        <v>33.333333333333329</v>
      </c>
      <c r="Z13" s="81">
        <v>13967.01</v>
      </c>
      <c r="AA13" s="100">
        <v>0</v>
      </c>
      <c r="AB13" s="100">
        <f t="shared" si="3"/>
        <v>0</v>
      </c>
      <c r="AC13" s="100">
        <v>0</v>
      </c>
      <c r="AD13" s="100">
        <f t="shared" si="4"/>
        <v>0</v>
      </c>
      <c r="AE13" s="100">
        <v>0</v>
      </c>
      <c r="AF13" s="100">
        <f t="shared" si="5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7"/>
        <v>0</v>
      </c>
      <c r="S14" s="100">
        <v>0</v>
      </c>
      <c r="T14" s="100">
        <v>0</v>
      </c>
      <c r="U14" s="100">
        <v>0</v>
      </c>
      <c r="V14" s="99">
        <v>0</v>
      </c>
      <c r="W14" s="99">
        <v>0</v>
      </c>
      <c r="X14" s="99">
        <v>0</v>
      </c>
      <c r="Y14" s="100">
        <f t="shared" si="2"/>
        <v>0</v>
      </c>
      <c r="Z14" s="81">
        <v>0</v>
      </c>
      <c r="AA14" s="100">
        <v>0</v>
      </c>
      <c r="AB14" s="100">
        <f t="shared" si="3"/>
        <v>0</v>
      </c>
      <c r="AC14" s="100">
        <v>0</v>
      </c>
      <c r="AD14" s="100">
        <f t="shared" si="4"/>
        <v>0</v>
      </c>
      <c r="AE14" s="100">
        <v>0</v>
      </c>
      <c r="AF14" s="100">
        <f t="shared" si="5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0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7"/>
        <v>51732.32</v>
      </c>
      <c r="S15" s="100">
        <f>R15/P15*100</f>
        <v>100</v>
      </c>
      <c r="T15" s="100">
        <v>0</v>
      </c>
      <c r="U15" s="100">
        <f>T15/P15*100</f>
        <v>0</v>
      </c>
      <c r="V15" s="99">
        <v>12</v>
      </c>
      <c r="W15" s="99">
        <v>14</v>
      </c>
      <c r="X15" s="99">
        <v>3</v>
      </c>
      <c r="Y15" s="100">
        <f t="shared" si="2"/>
        <v>14.457831325301203</v>
      </c>
      <c r="Z15" s="81">
        <v>15948.59</v>
      </c>
      <c r="AA15" s="100">
        <v>12197.45</v>
      </c>
      <c r="AB15" s="100">
        <f t="shared" si="3"/>
        <v>76.479801662717534</v>
      </c>
      <c r="AC15" s="100">
        <v>12197.45</v>
      </c>
      <c r="AD15" s="100">
        <f t="shared" si="4"/>
        <v>100</v>
      </c>
      <c r="AE15" s="100">
        <v>0</v>
      </c>
      <c r="AF15" s="100">
        <f t="shared" si="5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0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7"/>
        <v>12706.95</v>
      </c>
      <c r="S16" s="100">
        <f>R16/P16*100</f>
        <v>100</v>
      </c>
      <c r="T16" s="100">
        <v>0</v>
      </c>
      <c r="U16" s="100">
        <f>T16/P16*100</f>
        <v>0</v>
      </c>
      <c r="V16" s="99">
        <v>0</v>
      </c>
      <c r="W16" s="99">
        <v>0</v>
      </c>
      <c r="X16" s="99">
        <v>0</v>
      </c>
      <c r="Y16" s="100">
        <f t="shared" si="2"/>
        <v>0</v>
      </c>
      <c r="Z16" s="81">
        <v>0</v>
      </c>
      <c r="AA16" s="100">
        <v>0</v>
      </c>
      <c r="AB16" s="100">
        <f t="shared" si="3"/>
        <v>0</v>
      </c>
      <c r="AC16" s="100">
        <v>0</v>
      </c>
      <c r="AD16" s="100">
        <f t="shared" si="4"/>
        <v>0</v>
      </c>
      <c r="AE16" s="100">
        <v>0</v>
      </c>
      <c r="AF16" s="100">
        <f t="shared" si="5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0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7"/>
        <v>32504.67</v>
      </c>
      <c r="S17" s="100">
        <f>R17/P17*100</f>
        <v>100</v>
      </c>
      <c r="T17" s="100">
        <v>0</v>
      </c>
      <c r="U17" s="100">
        <f>T17/P17*100</f>
        <v>0</v>
      </c>
      <c r="V17" s="99">
        <v>9</v>
      </c>
      <c r="W17" s="99">
        <v>17</v>
      </c>
      <c r="X17" s="99">
        <v>1</v>
      </c>
      <c r="Y17" s="100">
        <f t="shared" si="2"/>
        <v>18.367346938775512</v>
      </c>
      <c r="Z17" s="81">
        <v>30174.71</v>
      </c>
      <c r="AA17" s="100">
        <v>10130.64</v>
      </c>
      <c r="AB17" s="100">
        <f t="shared" si="3"/>
        <v>33.57328040600887</v>
      </c>
      <c r="AC17" s="100">
        <v>10130.64</v>
      </c>
      <c r="AD17" s="100">
        <f t="shared" si="4"/>
        <v>100</v>
      </c>
      <c r="AE17" s="100">
        <v>0</v>
      </c>
      <c r="AF17" s="100">
        <f t="shared" si="5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0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7"/>
        <v>15821.75</v>
      </c>
      <c r="S18" s="100">
        <f>R18/P18*100</f>
        <v>100</v>
      </c>
      <c r="T18" s="100">
        <v>0</v>
      </c>
      <c r="U18" s="100">
        <f>T18/P18*100</f>
        <v>0</v>
      </c>
      <c r="V18" s="99">
        <v>4</v>
      </c>
      <c r="W18" s="99">
        <v>4</v>
      </c>
      <c r="X18" s="99">
        <v>0</v>
      </c>
      <c r="Y18" s="100">
        <f t="shared" si="2"/>
        <v>15.384615384615385</v>
      </c>
      <c r="Z18" s="81">
        <v>3496.6</v>
      </c>
      <c r="AA18" s="100">
        <v>3496.6</v>
      </c>
      <c r="AB18" s="100">
        <f t="shared" si="3"/>
        <v>100</v>
      </c>
      <c r="AC18" s="100">
        <v>3496.6</v>
      </c>
      <c r="AD18" s="100">
        <f t="shared" si="4"/>
        <v>100</v>
      </c>
      <c r="AE18" s="100">
        <v>0</v>
      </c>
      <c r="AF18" s="100">
        <f t="shared" si="5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0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7"/>
        <v>46398.919999999991</v>
      </c>
      <c r="S19" s="100">
        <f>R19/P19*100</f>
        <v>100</v>
      </c>
      <c r="T19" s="100">
        <v>0</v>
      </c>
      <c r="U19" s="100">
        <f>T19/P19*100</f>
        <v>0</v>
      </c>
      <c r="V19" s="99">
        <v>19</v>
      </c>
      <c r="W19" s="99">
        <v>24</v>
      </c>
      <c r="X19" s="99">
        <v>6</v>
      </c>
      <c r="Y19" s="100">
        <f>IF(H19=0,0,V19/H19)*100</f>
        <v>32.758620689655174</v>
      </c>
      <c r="Z19" s="81">
        <v>25420.04</v>
      </c>
      <c r="AA19" s="100">
        <v>17680.89</v>
      </c>
      <c r="AB19" s="100">
        <f t="shared" si="3"/>
        <v>69.554925956056707</v>
      </c>
      <c r="AC19" s="100">
        <v>17680.89</v>
      </c>
      <c r="AD19" s="100">
        <f t="shared" si="4"/>
        <v>100</v>
      </c>
      <c r="AE19" s="100">
        <v>0</v>
      </c>
      <c r="AF19" s="100">
        <f t="shared" si="5"/>
        <v>0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0"/>
        <v>0</v>
      </c>
      <c r="O20" s="100">
        <v>0</v>
      </c>
      <c r="P20" s="100">
        <v>0</v>
      </c>
      <c r="Q20" s="100">
        <v>0</v>
      </c>
      <c r="R20" s="100">
        <f t="shared" si="7"/>
        <v>0</v>
      </c>
      <c r="S20" s="100">
        <v>0</v>
      </c>
      <c r="T20" s="100">
        <v>0</v>
      </c>
      <c r="U20" s="100">
        <v>0</v>
      </c>
      <c r="V20" s="99">
        <v>0</v>
      </c>
      <c r="W20" s="99">
        <v>0</v>
      </c>
      <c r="X20" s="99">
        <v>0</v>
      </c>
      <c r="Y20" s="100">
        <f t="shared" si="2"/>
        <v>0</v>
      </c>
      <c r="Z20" s="81">
        <v>0</v>
      </c>
      <c r="AA20" s="100">
        <v>0</v>
      </c>
      <c r="AB20" s="100">
        <f t="shared" si="3"/>
        <v>0</v>
      </c>
      <c r="AC20" s="100">
        <v>0</v>
      </c>
      <c r="AD20" s="100">
        <f t="shared" si="4"/>
        <v>0</v>
      </c>
      <c r="AE20" s="100">
        <v>0</v>
      </c>
      <c r="AF20" s="100">
        <f t="shared" si="5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0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>R21/P21*100</f>
        <v>100</v>
      </c>
      <c r="T21" s="100">
        <v>0</v>
      </c>
      <c r="U21" s="100">
        <f>T21/P21*100</f>
        <v>0</v>
      </c>
      <c r="V21" s="99">
        <v>0</v>
      </c>
      <c r="W21" s="99">
        <v>0</v>
      </c>
      <c r="X21" s="99">
        <v>0</v>
      </c>
      <c r="Y21" s="100">
        <f t="shared" si="2"/>
        <v>0</v>
      </c>
      <c r="Z21" s="81">
        <v>0</v>
      </c>
      <c r="AA21" s="100">
        <v>0</v>
      </c>
      <c r="AB21" s="100">
        <f t="shared" si="3"/>
        <v>0</v>
      </c>
      <c r="AC21" s="100">
        <v>0</v>
      </c>
      <c r="AD21" s="100">
        <f t="shared" si="4"/>
        <v>0</v>
      </c>
      <c r="AE21" s="100">
        <v>0</v>
      </c>
      <c r="AF21" s="100">
        <f t="shared" si="5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0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1">P22</f>
        <v>19091.53</v>
      </c>
      <c r="S22" s="100">
        <f>R22/P22*100</f>
        <v>100</v>
      </c>
      <c r="T22" s="100">
        <v>0</v>
      </c>
      <c r="U22" s="100">
        <f>T22/P22*100</f>
        <v>0</v>
      </c>
      <c r="V22" s="99">
        <v>2</v>
      </c>
      <c r="W22" s="99">
        <v>3</v>
      </c>
      <c r="X22" s="99">
        <v>0</v>
      </c>
      <c r="Y22" s="100">
        <f t="shared" si="2"/>
        <v>4.8780487804878048</v>
      </c>
      <c r="Z22" s="81">
        <v>6177.02</v>
      </c>
      <c r="AA22" s="100">
        <v>5580.14</v>
      </c>
      <c r="AB22" s="100">
        <f t="shared" si="3"/>
        <v>90.337088110448079</v>
      </c>
      <c r="AC22" s="100">
        <v>5580.14</v>
      </c>
      <c r="AD22" s="100">
        <f t="shared" si="4"/>
        <v>100</v>
      </c>
      <c r="AE22" s="100">
        <v>0</v>
      </c>
      <c r="AF22" s="100">
        <f t="shared" si="5"/>
        <v>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0"/>
        <v>0</v>
      </c>
      <c r="O23" s="100">
        <v>0</v>
      </c>
      <c r="P23" s="100">
        <v>0</v>
      </c>
      <c r="Q23" s="100">
        <v>0</v>
      </c>
      <c r="R23" s="100">
        <f t="shared" si="11"/>
        <v>0</v>
      </c>
      <c r="S23" s="100">
        <v>0</v>
      </c>
      <c r="T23" s="100">
        <v>0</v>
      </c>
      <c r="U23" s="100">
        <v>0</v>
      </c>
      <c r="V23" s="99">
        <v>0</v>
      </c>
      <c r="W23" s="99">
        <v>0</v>
      </c>
      <c r="X23" s="99">
        <v>0</v>
      </c>
      <c r="Y23" s="100">
        <f t="shared" si="2"/>
        <v>0</v>
      </c>
      <c r="Z23" s="81">
        <v>0</v>
      </c>
      <c r="AA23" s="100">
        <v>0</v>
      </c>
      <c r="AB23" s="100">
        <f t="shared" si="3"/>
        <v>0</v>
      </c>
      <c r="AC23" s="100">
        <v>0</v>
      </c>
      <c r="AD23" s="100">
        <f t="shared" si="4"/>
        <v>0</v>
      </c>
      <c r="AE23" s="100">
        <v>0</v>
      </c>
      <c r="AF23" s="100">
        <f t="shared" si="5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0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1"/>
        <v>31605.72</v>
      </c>
      <c r="S24" s="100">
        <f>R24/P24*100</f>
        <v>100</v>
      </c>
      <c r="T24" s="100">
        <v>0</v>
      </c>
      <c r="U24" s="100">
        <f>T24/P24*100</f>
        <v>0</v>
      </c>
      <c r="V24" s="99">
        <v>31</v>
      </c>
      <c r="W24" s="99">
        <v>40</v>
      </c>
      <c r="X24" s="99">
        <v>21</v>
      </c>
      <c r="Y24" s="100">
        <f t="shared" si="2"/>
        <v>43.661971830985912</v>
      </c>
      <c r="Z24" s="81">
        <f>3521.99+24188.44</f>
        <v>27710.43</v>
      </c>
      <c r="AA24" s="100">
        <v>27710.43</v>
      </c>
      <c r="AB24" s="100">
        <f t="shared" si="3"/>
        <v>100</v>
      </c>
      <c r="AC24" s="100">
        <v>27710.43</v>
      </c>
      <c r="AD24" s="100">
        <f t="shared" si="4"/>
        <v>100</v>
      </c>
      <c r="AE24" s="100">
        <v>0</v>
      </c>
      <c r="AF24" s="100">
        <f t="shared" si="5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0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1"/>
        <v>43809.06</v>
      </c>
      <c r="S25" s="100">
        <f>R25/P25*100</f>
        <v>100</v>
      </c>
      <c r="T25" s="100">
        <v>0</v>
      </c>
      <c r="U25" s="100">
        <f>T25/P25*100</f>
        <v>0</v>
      </c>
      <c r="V25" s="99">
        <v>24</v>
      </c>
      <c r="W25" s="99">
        <v>25</v>
      </c>
      <c r="X25" s="99">
        <v>5</v>
      </c>
      <c r="Y25" s="100">
        <f t="shared" si="2"/>
        <v>11.650485436893204</v>
      </c>
      <c r="Z25" s="81">
        <f>12298.14+7850.3</f>
        <v>20148.439999999999</v>
      </c>
      <c r="AA25" s="100">
        <v>20148.439999999999</v>
      </c>
      <c r="AB25" s="100">
        <f t="shared" si="3"/>
        <v>100</v>
      </c>
      <c r="AC25" s="100">
        <v>20148.439999999999</v>
      </c>
      <c r="AD25" s="100">
        <f t="shared" si="4"/>
        <v>100</v>
      </c>
      <c r="AE25" s="100">
        <v>0</v>
      </c>
      <c r="AF25" s="100">
        <f t="shared" si="5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0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1"/>
        <v>13200.15</v>
      </c>
      <c r="S26" s="100">
        <f>R26/P26*100</f>
        <v>100</v>
      </c>
      <c r="T26" s="100">
        <v>0</v>
      </c>
      <c r="U26" s="100">
        <f>T26/P26*100</f>
        <v>0</v>
      </c>
      <c r="V26" s="99">
        <v>6</v>
      </c>
      <c r="W26" s="99">
        <v>11</v>
      </c>
      <c r="X26" s="99">
        <v>1</v>
      </c>
      <c r="Y26" s="100">
        <f t="shared" si="2"/>
        <v>25</v>
      </c>
      <c r="Z26" s="81">
        <v>9301.44</v>
      </c>
      <c r="AA26" s="100">
        <v>3650.74</v>
      </c>
      <c r="AB26" s="100">
        <f t="shared" si="3"/>
        <v>39.249191523032991</v>
      </c>
      <c r="AC26" s="100">
        <v>3650.74</v>
      </c>
      <c r="AD26" s="100">
        <f t="shared" si="4"/>
        <v>100</v>
      </c>
      <c r="AE26" s="100">
        <v>0</v>
      </c>
      <c r="AF26" s="100">
        <f t="shared" si="5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0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1"/>
        <v>12723.78</v>
      </c>
      <c r="S27" s="100">
        <f>R27/P27*100</f>
        <v>100</v>
      </c>
      <c r="T27" s="100">
        <v>0</v>
      </c>
      <c r="U27" s="100">
        <f>T27/P27*100</f>
        <v>0</v>
      </c>
      <c r="V27" s="99">
        <v>4</v>
      </c>
      <c r="W27" s="99">
        <v>6</v>
      </c>
      <c r="X27" s="99">
        <v>1</v>
      </c>
      <c r="Y27" s="100">
        <f t="shared" si="2"/>
        <v>25</v>
      </c>
      <c r="Z27" s="81">
        <v>3466.92</v>
      </c>
      <c r="AA27" s="100">
        <v>3466.92</v>
      </c>
      <c r="AB27" s="100">
        <f t="shared" si="3"/>
        <v>100</v>
      </c>
      <c r="AC27" s="100">
        <v>3466.92</v>
      </c>
      <c r="AD27" s="100">
        <f t="shared" si="4"/>
        <v>100</v>
      </c>
      <c r="AE27" s="100">
        <v>0</v>
      </c>
      <c r="AF27" s="100">
        <f t="shared" si="5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0"/>
        <v>0</v>
      </c>
      <c r="O28" s="100">
        <v>0</v>
      </c>
      <c r="P28" s="100">
        <v>0</v>
      </c>
      <c r="Q28" s="100">
        <v>0</v>
      </c>
      <c r="R28" s="100">
        <f t="shared" si="11"/>
        <v>0</v>
      </c>
      <c r="S28" s="100">
        <v>0</v>
      </c>
      <c r="T28" s="100">
        <v>0</v>
      </c>
      <c r="U28" s="100">
        <v>0</v>
      </c>
      <c r="V28" s="99">
        <v>5</v>
      </c>
      <c r="W28" s="99">
        <v>6</v>
      </c>
      <c r="X28" s="99">
        <v>4</v>
      </c>
      <c r="Y28" s="100">
        <f t="shared" si="2"/>
        <v>55.555555555555557</v>
      </c>
      <c r="Z28" s="81">
        <v>3007.13</v>
      </c>
      <c r="AA28" s="100">
        <v>3007.13</v>
      </c>
      <c r="AB28" s="100">
        <f t="shared" si="3"/>
        <v>100</v>
      </c>
      <c r="AC28" s="100">
        <v>3007.13</v>
      </c>
      <c r="AD28" s="100">
        <f t="shared" si="4"/>
        <v>100</v>
      </c>
      <c r="AE28" s="100">
        <v>0</v>
      </c>
      <c r="AF28" s="100">
        <f t="shared" si="5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0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1"/>
        <v>5460.41</v>
      </c>
      <c r="S29" s="100">
        <f>R29/P29*100</f>
        <v>100</v>
      </c>
      <c r="T29" s="100">
        <v>0</v>
      </c>
      <c r="U29" s="100">
        <f>T29/P29*100</f>
        <v>0</v>
      </c>
      <c r="V29" s="99">
        <v>3</v>
      </c>
      <c r="W29" s="99">
        <v>5</v>
      </c>
      <c r="X29" s="99">
        <v>0</v>
      </c>
      <c r="Y29" s="100">
        <f t="shared" si="2"/>
        <v>37.5</v>
      </c>
      <c r="Z29" s="81">
        <v>2108.6999999999998</v>
      </c>
      <c r="AA29" s="100">
        <v>1811.81</v>
      </c>
      <c r="AB29" s="100">
        <f t="shared" si="3"/>
        <v>85.920709441836209</v>
      </c>
      <c r="AC29" s="100">
        <v>1811.81</v>
      </c>
      <c r="AD29" s="100">
        <f t="shared" si="4"/>
        <v>100</v>
      </c>
      <c r="AE29" s="100">
        <v>0</v>
      </c>
      <c r="AF29" s="100">
        <f t="shared" si="5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1"/>
        <v>0</v>
      </c>
      <c r="S30" s="100">
        <v>0</v>
      </c>
      <c r="T30" s="100">
        <v>0</v>
      </c>
      <c r="U30" s="100">
        <v>0</v>
      </c>
      <c r="V30" s="99">
        <v>0</v>
      </c>
      <c r="W30" s="99">
        <v>0</v>
      </c>
      <c r="X30" s="99">
        <v>0</v>
      </c>
      <c r="Y30" s="100">
        <f t="shared" si="2"/>
        <v>0</v>
      </c>
      <c r="Z30" s="81">
        <v>0</v>
      </c>
      <c r="AA30" s="100">
        <v>0</v>
      </c>
      <c r="AB30" s="100">
        <f t="shared" si="3"/>
        <v>0</v>
      </c>
      <c r="AC30" s="100">
        <v>0</v>
      </c>
      <c r="AD30" s="100">
        <f t="shared" si="4"/>
        <v>0</v>
      </c>
      <c r="AE30" s="100">
        <v>0</v>
      </c>
      <c r="AF30" s="100">
        <f t="shared" si="5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2">K31/H31*100</f>
        <v>88.043478260869563</v>
      </c>
      <c r="O31" s="100">
        <v>84151.14</v>
      </c>
      <c r="P31" s="100">
        <v>84151.14</v>
      </c>
      <c r="Q31" s="100">
        <f t="shared" ref="Q31:Q38" si="13">P31/O31*100</f>
        <v>100</v>
      </c>
      <c r="R31" s="100">
        <f t="shared" si="11"/>
        <v>84151.14</v>
      </c>
      <c r="S31" s="100">
        <f t="shared" ref="S31:S38" si="14">R31/P31*100</f>
        <v>100</v>
      </c>
      <c r="T31" s="100">
        <v>0</v>
      </c>
      <c r="U31" s="100">
        <f t="shared" ref="U31:U38" si="15">T31/P31*100</f>
        <v>0</v>
      </c>
      <c r="V31" s="99">
        <v>15</v>
      </c>
      <c r="W31" s="99">
        <v>19</v>
      </c>
      <c r="X31" s="99">
        <v>3</v>
      </c>
      <c r="Y31" s="100">
        <f t="shared" si="2"/>
        <v>16.304347826086957</v>
      </c>
      <c r="Z31" s="81">
        <v>22132.65</v>
      </c>
      <c r="AA31" s="100">
        <v>19533.440000000002</v>
      </c>
      <c r="AB31" s="100">
        <f t="shared" si="3"/>
        <v>88.256218753741649</v>
      </c>
      <c r="AC31" s="100">
        <v>19533.440000000002</v>
      </c>
      <c r="AD31" s="100">
        <f t="shared" si="4"/>
        <v>100</v>
      </c>
      <c r="AE31" s="100">
        <v>0</v>
      </c>
      <c r="AF31" s="100">
        <f t="shared" si="5"/>
        <v>0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2"/>
        <v>45</v>
      </c>
      <c r="O32" s="100">
        <v>3061.7499999999995</v>
      </c>
      <c r="P32" s="100">
        <v>3061.7499999999995</v>
      </c>
      <c r="Q32" s="100">
        <f t="shared" si="13"/>
        <v>100</v>
      </c>
      <c r="R32" s="100">
        <f t="shared" si="11"/>
        <v>3061.7499999999995</v>
      </c>
      <c r="S32" s="100">
        <f t="shared" si="14"/>
        <v>100</v>
      </c>
      <c r="T32" s="100">
        <v>0</v>
      </c>
      <c r="U32" s="100">
        <f t="shared" si="15"/>
        <v>0</v>
      </c>
      <c r="V32" s="99">
        <v>0</v>
      </c>
      <c r="W32" s="99">
        <v>0</v>
      </c>
      <c r="X32" s="99">
        <v>0</v>
      </c>
      <c r="Y32" s="100">
        <f t="shared" si="2"/>
        <v>0</v>
      </c>
      <c r="Z32" s="81">
        <v>0</v>
      </c>
      <c r="AA32" s="100">
        <v>0</v>
      </c>
      <c r="AB32" s="100">
        <f t="shared" si="3"/>
        <v>0</v>
      </c>
      <c r="AC32" s="100">
        <v>0</v>
      </c>
      <c r="AD32" s="100">
        <f t="shared" si="4"/>
        <v>0</v>
      </c>
      <c r="AE32" s="100">
        <v>0</v>
      </c>
      <c r="AF32" s="100">
        <f t="shared" si="5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2"/>
        <v>50</v>
      </c>
      <c r="O33" s="100">
        <v>215.69</v>
      </c>
      <c r="P33" s="100">
        <v>215.69</v>
      </c>
      <c r="Q33" s="100">
        <f t="shared" si="13"/>
        <v>100</v>
      </c>
      <c r="R33" s="100">
        <f t="shared" si="11"/>
        <v>215.69</v>
      </c>
      <c r="S33" s="100">
        <f t="shared" si="14"/>
        <v>100</v>
      </c>
      <c r="T33" s="100">
        <v>0</v>
      </c>
      <c r="U33" s="100">
        <f t="shared" si="15"/>
        <v>0</v>
      </c>
      <c r="V33" s="99">
        <v>2</v>
      </c>
      <c r="W33" s="99">
        <v>4</v>
      </c>
      <c r="X33" s="99">
        <v>0</v>
      </c>
      <c r="Y33" s="100">
        <f t="shared" si="2"/>
        <v>50</v>
      </c>
      <c r="Z33" s="81">
        <v>3317.11</v>
      </c>
      <c r="AA33" s="100">
        <v>342.75</v>
      </c>
      <c r="AB33" s="100">
        <f t="shared" si="3"/>
        <v>10.332789687408617</v>
      </c>
      <c r="AC33" s="100">
        <v>342.75</v>
      </c>
      <c r="AD33" s="100">
        <f t="shared" si="4"/>
        <v>100</v>
      </c>
      <c r="AE33" s="100">
        <v>0</v>
      </c>
      <c r="AF33" s="100">
        <f t="shared" si="5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2"/>
        <v>80.769230769230774</v>
      </c>
      <c r="O34" s="100">
        <v>17458.7</v>
      </c>
      <c r="P34" s="100">
        <v>17458.7</v>
      </c>
      <c r="Q34" s="100">
        <f t="shared" si="13"/>
        <v>100</v>
      </c>
      <c r="R34" s="100">
        <f t="shared" si="11"/>
        <v>17458.7</v>
      </c>
      <c r="S34" s="100">
        <f t="shared" si="14"/>
        <v>100</v>
      </c>
      <c r="T34" s="100">
        <v>0</v>
      </c>
      <c r="U34" s="100">
        <f t="shared" si="15"/>
        <v>0</v>
      </c>
      <c r="V34" s="99">
        <v>1</v>
      </c>
      <c r="W34" s="99">
        <v>1</v>
      </c>
      <c r="X34" s="99">
        <v>1</v>
      </c>
      <c r="Y34" s="100">
        <f t="shared" si="2"/>
        <v>1.9230769230769231</v>
      </c>
      <c r="Z34" s="81">
        <v>182.7</v>
      </c>
      <c r="AA34" s="100">
        <v>0</v>
      </c>
      <c r="AB34" s="100">
        <f t="shared" si="3"/>
        <v>0</v>
      </c>
      <c r="AC34" s="100">
        <v>0</v>
      </c>
      <c r="AD34" s="100">
        <f t="shared" si="4"/>
        <v>0</v>
      </c>
      <c r="AE34" s="100">
        <v>0</v>
      </c>
      <c r="AF34" s="100">
        <f t="shared" si="5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2"/>
        <v>75.862068965517238</v>
      </c>
      <c r="O35" s="100">
        <v>31182.29</v>
      </c>
      <c r="P35" s="100">
        <v>31182.29</v>
      </c>
      <c r="Q35" s="100">
        <f t="shared" si="13"/>
        <v>100</v>
      </c>
      <c r="R35" s="100">
        <f t="shared" si="11"/>
        <v>31182.29</v>
      </c>
      <c r="S35" s="100">
        <f t="shared" si="14"/>
        <v>100</v>
      </c>
      <c r="T35" s="100">
        <v>0</v>
      </c>
      <c r="U35" s="100">
        <f t="shared" si="15"/>
        <v>0</v>
      </c>
      <c r="V35" s="99">
        <v>14</v>
      </c>
      <c r="W35" s="99">
        <v>16</v>
      </c>
      <c r="X35" s="99">
        <v>2</v>
      </c>
      <c r="Y35" s="100">
        <f t="shared" si="2"/>
        <v>24.137931034482758</v>
      </c>
      <c r="Z35" s="81">
        <v>14223.42</v>
      </c>
      <c r="AA35" s="100">
        <v>9841.76</v>
      </c>
      <c r="AB35" s="100">
        <f t="shared" si="3"/>
        <v>69.194047563806734</v>
      </c>
      <c r="AC35" s="100">
        <v>9841.76</v>
      </c>
      <c r="AD35" s="100">
        <f t="shared" si="4"/>
        <v>100</v>
      </c>
      <c r="AE35" s="100">
        <v>0</v>
      </c>
      <c r="AF35" s="100">
        <f t="shared" si="5"/>
        <v>0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2"/>
        <v>63.636363636363633</v>
      </c>
      <c r="O36" s="100">
        <v>837.48</v>
      </c>
      <c r="P36" s="100">
        <v>837.48</v>
      </c>
      <c r="Q36" s="100">
        <f t="shared" si="13"/>
        <v>100</v>
      </c>
      <c r="R36" s="100">
        <f t="shared" si="11"/>
        <v>837.48</v>
      </c>
      <c r="S36" s="100">
        <f t="shared" si="14"/>
        <v>100</v>
      </c>
      <c r="T36" s="100">
        <v>0</v>
      </c>
      <c r="U36" s="100">
        <f t="shared" si="15"/>
        <v>0</v>
      </c>
      <c r="V36" s="99">
        <v>0</v>
      </c>
      <c r="W36" s="99">
        <v>0</v>
      </c>
      <c r="X36" s="99">
        <v>0</v>
      </c>
      <c r="Y36" s="100">
        <f t="shared" si="2"/>
        <v>0</v>
      </c>
      <c r="Z36" s="81">
        <v>0</v>
      </c>
      <c r="AA36" s="100">
        <v>0</v>
      </c>
      <c r="AB36" s="100">
        <f t="shared" si="3"/>
        <v>0</v>
      </c>
      <c r="AC36" s="100">
        <v>0</v>
      </c>
      <c r="AD36" s="100">
        <f t="shared" si="4"/>
        <v>0</v>
      </c>
      <c r="AE36" s="100">
        <v>0</v>
      </c>
      <c r="AF36" s="100">
        <f t="shared" si="5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2"/>
        <v>93.333333333333329</v>
      </c>
      <c r="O37" s="100">
        <v>8820.61</v>
      </c>
      <c r="P37" s="100">
        <v>8820.61</v>
      </c>
      <c r="Q37" s="100">
        <f t="shared" si="13"/>
        <v>100</v>
      </c>
      <c r="R37" s="100">
        <f t="shared" si="11"/>
        <v>8820.61</v>
      </c>
      <c r="S37" s="100">
        <f t="shared" si="14"/>
        <v>100</v>
      </c>
      <c r="T37" s="100">
        <v>0</v>
      </c>
      <c r="U37" s="100">
        <f t="shared" si="15"/>
        <v>0</v>
      </c>
      <c r="V37" s="99">
        <v>1</v>
      </c>
      <c r="W37" s="99">
        <v>1</v>
      </c>
      <c r="X37" s="99">
        <v>0</v>
      </c>
      <c r="Y37" s="100">
        <f t="shared" si="2"/>
        <v>6.666666666666667</v>
      </c>
      <c r="Z37" s="81">
        <v>1283.08</v>
      </c>
      <c r="AA37" s="100">
        <v>0</v>
      </c>
      <c r="AB37" s="100">
        <f t="shared" si="3"/>
        <v>0</v>
      </c>
      <c r="AC37" s="100">
        <v>0</v>
      </c>
      <c r="AD37" s="100">
        <f t="shared" si="4"/>
        <v>0</v>
      </c>
      <c r="AE37" s="100">
        <v>0</v>
      </c>
      <c r="AF37" s="100">
        <f t="shared" si="5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2"/>
        <v>44.827586206896555</v>
      </c>
      <c r="O38" s="100">
        <v>17539.870000000003</v>
      </c>
      <c r="P38" s="100">
        <v>17539.870000000003</v>
      </c>
      <c r="Q38" s="100">
        <f t="shared" si="13"/>
        <v>100</v>
      </c>
      <c r="R38" s="100">
        <f t="shared" si="11"/>
        <v>17539.870000000003</v>
      </c>
      <c r="S38" s="100">
        <f t="shared" si="14"/>
        <v>100</v>
      </c>
      <c r="T38" s="100">
        <v>0</v>
      </c>
      <c r="U38" s="100">
        <f t="shared" si="15"/>
        <v>0</v>
      </c>
      <c r="V38" s="99">
        <v>5</v>
      </c>
      <c r="W38" s="99">
        <v>5</v>
      </c>
      <c r="X38" s="99">
        <v>4</v>
      </c>
      <c r="Y38" s="100">
        <f t="shared" si="2"/>
        <v>17.241379310344829</v>
      </c>
      <c r="Z38" s="81">
        <v>2223.7800000000002</v>
      </c>
      <c r="AA38" s="100">
        <v>0</v>
      </c>
      <c r="AB38" s="100">
        <f t="shared" si="3"/>
        <v>0</v>
      </c>
      <c r="AC38" s="100">
        <v>0</v>
      </c>
      <c r="AD38" s="100">
        <f t="shared" si="4"/>
        <v>0</v>
      </c>
      <c r="AE38" s="100">
        <v>0</v>
      </c>
      <c r="AF38" s="100">
        <f t="shared" si="5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2"/>
        <v>0</v>
      </c>
      <c r="O39" s="100">
        <v>0</v>
      </c>
      <c r="P39" s="100">
        <v>0</v>
      </c>
      <c r="Q39" s="100">
        <v>0</v>
      </c>
      <c r="R39" s="100">
        <f t="shared" si="11"/>
        <v>0</v>
      </c>
      <c r="S39" s="100">
        <v>0</v>
      </c>
      <c r="T39" s="100">
        <v>0</v>
      </c>
      <c r="U39" s="100">
        <v>0</v>
      </c>
      <c r="V39" s="99">
        <v>0</v>
      </c>
      <c r="W39" s="99">
        <v>0</v>
      </c>
      <c r="X39" s="99">
        <v>0</v>
      </c>
      <c r="Y39" s="100">
        <f t="shared" si="2"/>
        <v>0</v>
      </c>
      <c r="Z39" s="81">
        <v>0</v>
      </c>
      <c r="AA39" s="100">
        <v>0</v>
      </c>
      <c r="AB39" s="100">
        <f t="shared" si="3"/>
        <v>0</v>
      </c>
      <c r="AC39" s="100">
        <v>0</v>
      </c>
      <c r="AD39" s="100">
        <f t="shared" si="4"/>
        <v>0</v>
      </c>
      <c r="AE39" s="100">
        <v>0</v>
      </c>
      <c r="AF39" s="100">
        <f t="shared" si="5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2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1"/>
        <v>81.2</v>
      </c>
      <c r="S40" s="100">
        <f>R40/P40*100</f>
        <v>100</v>
      </c>
      <c r="T40" s="100">
        <v>0</v>
      </c>
      <c r="U40" s="100">
        <f>T40/P40*100</f>
        <v>0</v>
      </c>
      <c r="V40" s="99">
        <v>0</v>
      </c>
      <c r="W40" s="99">
        <v>0</v>
      </c>
      <c r="X40" s="99">
        <v>0</v>
      </c>
      <c r="Y40" s="100">
        <f t="shared" si="2"/>
        <v>0</v>
      </c>
      <c r="Z40" s="81">
        <v>0</v>
      </c>
      <c r="AA40" s="100">
        <v>0</v>
      </c>
      <c r="AB40" s="100">
        <f t="shared" si="3"/>
        <v>0</v>
      </c>
      <c r="AC40" s="100">
        <v>0</v>
      </c>
      <c r="AD40" s="100">
        <f t="shared" si="4"/>
        <v>0</v>
      </c>
      <c r="AE40" s="100">
        <v>0</v>
      </c>
      <c r="AF40" s="100">
        <f t="shared" si="5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2"/>
        <v>0</v>
      </c>
      <c r="O41" s="100">
        <v>0</v>
      </c>
      <c r="P41" s="100">
        <v>0</v>
      </c>
      <c r="Q41" s="100">
        <v>0</v>
      </c>
      <c r="R41" s="100">
        <f t="shared" si="11"/>
        <v>0</v>
      </c>
      <c r="S41" s="100">
        <v>0</v>
      </c>
      <c r="T41" s="100">
        <v>0</v>
      </c>
      <c r="U41" s="100">
        <v>0</v>
      </c>
      <c r="V41" s="99">
        <v>1</v>
      </c>
      <c r="W41" s="99">
        <v>1</v>
      </c>
      <c r="X41" s="99">
        <v>1</v>
      </c>
      <c r="Y41" s="100">
        <f t="shared" si="2"/>
        <v>50</v>
      </c>
      <c r="Z41" s="81">
        <v>570.94000000000005</v>
      </c>
      <c r="AA41" s="100">
        <v>570.94000000000005</v>
      </c>
      <c r="AB41" s="100">
        <f t="shared" si="3"/>
        <v>100</v>
      </c>
      <c r="AC41" s="100">
        <v>570.94000000000005</v>
      </c>
      <c r="AD41" s="100">
        <f t="shared" si="4"/>
        <v>100</v>
      </c>
      <c r="AE41" s="100">
        <v>0</v>
      </c>
      <c r="AF41" s="100">
        <f t="shared" si="5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2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1"/>
        <v>51486.1</v>
      </c>
      <c r="S42" s="100">
        <f>R42/P42*100</f>
        <v>100</v>
      </c>
      <c r="T42" s="100">
        <v>0</v>
      </c>
      <c r="U42" s="100">
        <f>T42/P42*100</f>
        <v>0</v>
      </c>
      <c r="V42" s="99">
        <v>26</v>
      </c>
      <c r="W42" s="99">
        <v>34</v>
      </c>
      <c r="X42" s="99">
        <v>8</v>
      </c>
      <c r="Y42" s="100">
        <f t="shared" si="2"/>
        <v>49.056603773584904</v>
      </c>
      <c r="Z42" s="81">
        <v>38112.18</v>
      </c>
      <c r="AA42" s="100">
        <v>30003.61</v>
      </c>
      <c r="AB42" s="100">
        <f t="shared" si="3"/>
        <v>78.724465512075142</v>
      </c>
      <c r="AC42" s="100">
        <v>30003.61</v>
      </c>
      <c r="AD42" s="100">
        <f t="shared" si="4"/>
        <v>100</v>
      </c>
      <c r="AE42" s="100">
        <v>0</v>
      </c>
      <c r="AF42" s="100">
        <f t="shared" si="5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2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1"/>
        <v>16141.45</v>
      </c>
      <c r="S43" s="100">
        <f>R43/P43*100</f>
        <v>100</v>
      </c>
      <c r="T43" s="100">
        <v>0</v>
      </c>
      <c r="U43" s="100">
        <f>T43/P43*100</f>
        <v>0</v>
      </c>
      <c r="V43" s="99">
        <v>6</v>
      </c>
      <c r="W43" s="99">
        <v>7</v>
      </c>
      <c r="X43" s="99">
        <v>3</v>
      </c>
      <c r="Y43" s="100">
        <f t="shared" si="2"/>
        <v>21.428571428571427</v>
      </c>
      <c r="Z43" s="81">
        <v>6212.14</v>
      </c>
      <c r="AA43" s="100">
        <v>3532.54</v>
      </c>
      <c r="AB43" s="100">
        <f t="shared" si="3"/>
        <v>56.865106066508474</v>
      </c>
      <c r="AC43" s="100">
        <v>3532.54</v>
      </c>
      <c r="AD43" s="100">
        <f t="shared" si="4"/>
        <v>100</v>
      </c>
      <c r="AE43" s="100">
        <v>0</v>
      </c>
      <c r="AF43" s="100">
        <f t="shared" si="5"/>
        <v>0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2"/>
        <v>0</v>
      </c>
      <c r="O44" s="100">
        <v>0</v>
      </c>
      <c r="P44" s="100">
        <v>0</v>
      </c>
      <c r="Q44" s="100">
        <v>0</v>
      </c>
      <c r="R44" s="100">
        <f t="shared" si="11"/>
        <v>0</v>
      </c>
      <c r="S44" s="100">
        <v>0</v>
      </c>
      <c r="T44" s="100">
        <v>0</v>
      </c>
      <c r="U44" s="100">
        <v>0</v>
      </c>
      <c r="V44" s="99">
        <v>0</v>
      </c>
      <c r="W44" s="99">
        <v>0</v>
      </c>
      <c r="X44" s="99">
        <v>0</v>
      </c>
      <c r="Y44" s="100">
        <f t="shared" si="2"/>
        <v>0</v>
      </c>
      <c r="Z44" s="81">
        <v>0</v>
      </c>
      <c r="AA44" s="100">
        <v>0</v>
      </c>
      <c r="AB44" s="100">
        <f t="shared" si="3"/>
        <v>0</v>
      </c>
      <c r="AC44" s="100">
        <v>0</v>
      </c>
      <c r="AD44" s="100">
        <f t="shared" si="4"/>
        <v>0</v>
      </c>
      <c r="AE44" s="100">
        <v>0</v>
      </c>
      <c r="AF44" s="100">
        <f t="shared" si="5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2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1"/>
        <v>18630.71</v>
      </c>
      <c r="S45" s="100">
        <f>R45/P45*100</f>
        <v>100</v>
      </c>
      <c r="T45" s="100">
        <v>0</v>
      </c>
      <c r="U45" s="100">
        <f>T45/P45*100</f>
        <v>0</v>
      </c>
      <c r="V45" s="99">
        <v>9</v>
      </c>
      <c r="W45" s="99">
        <v>9</v>
      </c>
      <c r="X45" s="99">
        <v>9</v>
      </c>
      <c r="Y45" s="100">
        <f t="shared" si="2"/>
        <v>42.857142857142854</v>
      </c>
      <c r="Z45" s="81">
        <f>3029.71+9510.45</f>
        <v>12540.16</v>
      </c>
      <c r="AA45" s="100">
        <v>12540.16</v>
      </c>
      <c r="AB45" s="100">
        <f t="shared" si="3"/>
        <v>100</v>
      </c>
      <c r="AC45" s="100">
        <v>12540.16</v>
      </c>
      <c r="AD45" s="100">
        <f t="shared" si="4"/>
        <v>100</v>
      </c>
      <c r="AE45" s="100">
        <v>0</v>
      </c>
      <c r="AF45" s="100">
        <f t="shared" si="5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2"/>
        <v>0</v>
      </c>
      <c r="O46" s="100">
        <v>0</v>
      </c>
      <c r="P46" s="100">
        <v>0</v>
      </c>
      <c r="Q46" s="100">
        <v>0</v>
      </c>
      <c r="R46" s="100">
        <f t="shared" si="11"/>
        <v>0</v>
      </c>
      <c r="S46" s="100">
        <v>0</v>
      </c>
      <c r="T46" s="100">
        <v>0</v>
      </c>
      <c r="U46" s="100">
        <v>0</v>
      </c>
      <c r="V46" s="99">
        <v>1</v>
      </c>
      <c r="W46" s="99">
        <v>1</v>
      </c>
      <c r="X46" s="99">
        <v>1</v>
      </c>
      <c r="Y46" s="100">
        <f t="shared" si="2"/>
        <v>100</v>
      </c>
      <c r="Z46" s="81">
        <v>121.8</v>
      </c>
      <c r="AA46" s="100">
        <v>121.8</v>
      </c>
      <c r="AB46" s="100">
        <f t="shared" si="3"/>
        <v>100</v>
      </c>
      <c r="AC46" s="100">
        <v>121.8</v>
      </c>
      <c r="AD46" s="100">
        <f t="shared" si="4"/>
        <v>100</v>
      </c>
      <c r="AE46" s="100">
        <v>0</v>
      </c>
      <c r="AF46" s="100">
        <f t="shared" si="5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2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1"/>
        <v>29395.079999999998</v>
      </c>
      <c r="S47" s="100">
        <f>R47/P47*100</f>
        <v>100</v>
      </c>
      <c r="T47" s="100">
        <v>0</v>
      </c>
      <c r="U47" s="100">
        <f>T47/P47*100</f>
        <v>0</v>
      </c>
      <c r="V47" s="99">
        <v>9</v>
      </c>
      <c r="W47" s="99">
        <v>12</v>
      </c>
      <c r="X47" s="99">
        <v>5</v>
      </c>
      <c r="Y47" s="100">
        <f t="shared" si="2"/>
        <v>24.324324324324326</v>
      </c>
      <c r="Z47" s="81">
        <v>7141.97</v>
      </c>
      <c r="AA47" s="100">
        <v>5320.52</v>
      </c>
      <c r="AB47" s="100">
        <f t="shared" si="3"/>
        <v>74.496532469332692</v>
      </c>
      <c r="AC47" s="100">
        <v>5320.52</v>
      </c>
      <c r="AD47" s="100">
        <f t="shared" si="4"/>
        <v>100</v>
      </c>
      <c r="AE47" s="100">
        <v>0</v>
      </c>
      <c r="AF47" s="100">
        <f t="shared" si="5"/>
        <v>0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2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1"/>
        <v>13283.6</v>
      </c>
      <c r="S48" s="100">
        <f>R48/P48*100</f>
        <v>100</v>
      </c>
      <c r="T48" s="100">
        <v>0</v>
      </c>
      <c r="U48" s="100">
        <f>T48/P48*100</f>
        <v>0</v>
      </c>
      <c r="V48" s="99">
        <v>9</v>
      </c>
      <c r="W48" s="99">
        <v>11</v>
      </c>
      <c r="X48" s="99">
        <v>3</v>
      </c>
      <c r="Y48" s="100">
        <f t="shared" si="2"/>
        <v>14.0625</v>
      </c>
      <c r="Z48" s="81">
        <v>19933.23</v>
      </c>
      <c r="AA48" s="100">
        <v>0</v>
      </c>
      <c r="AB48" s="100">
        <f t="shared" si="3"/>
        <v>0</v>
      </c>
      <c r="AC48" s="100">
        <v>0</v>
      </c>
      <c r="AD48" s="100">
        <f t="shared" si="4"/>
        <v>0</v>
      </c>
      <c r="AE48" s="100">
        <v>0</v>
      </c>
      <c r="AF48" s="100">
        <f t="shared" si="5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2"/>
        <v>0</v>
      </c>
      <c r="O49" s="100">
        <v>0</v>
      </c>
      <c r="P49" s="100">
        <v>0</v>
      </c>
      <c r="Q49" s="100">
        <v>0</v>
      </c>
      <c r="R49" s="100">
        <f t="shared" si="11"/>
        <v>0</v>
      </c>
      <c r="S49" s="100">
        <v>0</v>
      </c>
      <c r="T49" s="100">
        <v>0</v>
      </c>
      <c r="U49" s="100">
        <v>0</v>
      </c>
      <c r="V49" s="99">
        <v>0</v>
      </c>
      <c r="W49" s="99">
        <v>0</v>
      </c>
      <c r="X49" s="99">
        <v>0</v>
      </c>
      <c r="Y49" s="100">
        <f t="shared" si="2"/>
        <v>0</v>
      </c>
      <c r="Z49" s="81">
        <v>0</v>
      </c>
      <c r="AA49" s="100">
        <v>0</v>
      </c>
      <c r="AB49" s="100">
        <f t="shared" si="3"/>
        <v>0</v>
      </c>
      <c r="AC49" s="100">
        <v>0</v>
      </c>
      <c r="AD49" s="100">
        <f t="shared" si="4"/>
        <v>0</v>
      </c>
      <c r="AE49" s="100">
        <v>0</v>
      </c>
      <c r="AF49" s="100">
        <f t="shared" si="5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2"/>
        <v>93.333333333333329</v>
      </c>
      <c r="O50" s="100">
        <v>28019.85</v>
      </c>
      <c r="P50" s="100">
        <v>28019.85</v>
      </c>
      <c r="Q50" s="100">
        <f t="shared" ref="Q50:Q61" si="16">P50/O50*100</f>
        <v>100</v>
      </c>
      <c r="R50" s="100">
        <f t="shared" si="11"/>
        <v>28019.85</v>
      </c>
      <c r="S50" s="100">
        <f t="shared" ref="S50:S61" si="17">R50/P50*100</f>
        <v>100</v>
      </c>
      <c r="T50" s="100">
        <v>0</v>
      </c>
      <c r="U50" s="100">
        <f t="shared" ref="U50:U61" si="18">T50/P50*100</f>
        <v>0</v>
      </c>
      <c r="V50" s="99">
        <v>4</v>
      </c>
      <c r="W50" s="99">
        <v>6</v>
      </c>
      <c r="X50" s="99">
        <v>0</v>
      </c>
      <c r="Y50" s="100">
        <f t="shared" si="2"/>
        <v>8.8888888888888893</v>
      </c>
      <c r="Z50" s="81">
        <v>6788.45</v>
      </c>
      <c r="AA50" s="100">
        <v>5913.23</v>
      </c>
      <c r="AB50" s="100">
        <f t="shared" si="3"/>
        <v>87.107218879125568</v>
      </c>
      <c r="AC50" s="100">
        <v>5913.23</v>
      </c>
      <c r="AD50" s="100">
        <f t="shared" si="4"/>
        <v>100</v>
      </c>
      <c r="AE50" s="100">
        <v>0</v>
      </c>
      <c r="AF50" s="100">
        <f t="shared" si="5"/>
        <v>0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2"/>
        <v>74.285714285714292</v>
      </c>
      <c r="O51" s="100">
        <v>24374.81</v>
      </c>
      <c r="P51" s="100">
        <v>24374.81</v>
      </c>
      <c r="Q51" s="100">
        <f t="shared" si="16"/>
        <v>100</v>
      </c>
      <c r="R51" s="100">
        <f t="shared" si="11"/>
        <v>24374.81</v>
      </c>
      <c r="S51" s="100">
        <f t="shared" si="17"/>
        <v>100</v>
      </c>
      <c r="T51" s="100">
        <v>0</v>
      </c>
      <c r="U51" s="100">
        <f t="shared" si="18"/>
        <v>0</v>
      </c>
      <c r="V51" s="99">
        <v>8</v>
      </c>
      <c r="W51" s="99">
        <v>10</v>
      </c>
      <c r="X51" s="99">
        <v>3</v>
      </c>
      <c r="Y51" s="100">
        <f t="shared" si="2"/>
        <v>22.857142857142858</v>
      </c>
      <c r="Z51" s="81">
        <f>1813.66+1853.19</f>
        <v>3666.8500000000004</v>
      </c>
      <c r="AA51" s="100">
        <v>3666.8500000000004</v>
      </c>
      <c r="AB51" s="100">
        <f t="shared" si="3"/>
        <v>100</v>
      </c>
      <c r="AC51" s="100">
        <v>3666.8500000000004</v>
      </c>
      <c r="AD51" s="100">
        <f t="shared" si="4"/>
        <v>100</v>
      </c>
      <c r="AE51" s="100">
        <v>0</v>
      </c>
      <c r="AF51" s="100">
        <f t="shared" si="5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2"/>
        <v>80.952380952380949</v>
      </c>
      <c r="O52" s="100">
        <v>15413.759999999998</v>
      </c>
      <c r="P52" s="100">
        <v>15413.759999999998</v>
      </c>
      <c r="Q52" s="100">
        <f t="shared" si="16"/>
        <v>100</v>
      </c>
      <c r="R52" s="100">
        <f t="shared" si="11"/>
        <v>15413.759999999998</v>
      </c>
      <c r="S52" s="100">
        <f t="shared" si="17"/>
        <v>100</v>
      </c>
      <c r="T52" s="100">
        <v>0</v>
      </c>
      <c r="U52" s="100">
        <f t="shared" si="18"/>
        <v>0</v>
      </c>
      <c r="V52" s="99">
        <v>4</v>
      </c>
      <c r="W52" s="99">
        <v>4</v>
      </c>
      <c r="X52" s="99">
        <v>0</v>
      </c>
      <c r="Y52" s="100">
        <f t="shared" si="2"/>
        <v>19.047619047619047</v>
      </c>
      <c r="Z52" s="81">
        <f>6438.63+1649.35</f>
        <v>8087.98</v>
      </c>
      <c r="AA52" s="100">
        <v>8087.98</v>
      </c>
      <c r="AB52" s="100">
        <f t="shared" si="3"/>
        <v>100</v>
      </c>
      <c r="AC52" s="100">
        <v>8087.98</v>
      </c>
      <c r="AD52" s="100">
        <f t="shared" si="4"/>
        <v>100</v>
      </c>
      <c r="AE52" s="100">
        <v>0</v>
      </c>
      <c r="AF52" s="100">
        <f t="shared" si="5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2"/>
        <v>74.468085106382972</v>
      </c>
      <c r="O53" s="100">
        <v>42972.38</v>
      </c>
      <c r="P53" s="100">
        <v>42972.38</v>
      </c>
      <c r="Q53" s="100">
        <f t="shared" si="16"/>
        <v>100</v>
      </c>
      <c r="R53" s="100">
        <f t="shared" si="11"/>
        <v>42972.38</v>
      </c>
      <c r="S53" s="100">
        <f t="shared" si="17"/>
        <v>100</v>
      </c>
      <c r="T53" s="100">
        <v>0</v>
      </c>
      <c r="U53" s="100">
        <f t="shared" si="18"/>
        <v>0</v>
      </c>
      <c r="V53" s="99">
        <v>10</v>
      </c>
      <c r="W53" s="99">
        <v>17</v>
      </c>
      <c r="X53" s="99">
        <v>2</v>
      </c>
      <c r="Y53" s="100">
        <f t="shared" si="2"/>
        <v>21.276595744680851</v>
      </c>
      <c r="Z53" s="81">
        <v>32996.230000000003</v>
      </c>
      <c r="AA53" s="100">
        <v>25783.239999999998</v>
      </c>
      <c r="AB53" s="100">
        <f t="shared" si="3"/>
        <v>78.139957201171157</v>
      </c>
      <c r="AC53" s="100">
        <v>25783.239999999998</v>
      </c>
      <c r="AD53" s="100">
        <f t="shared" si="4"/>
        <v>100</v>
      </c>
      <c r="AE53" s="100">
        <v>0</v>
      </c>
      <c r="AF53" s="100">
        <f t="shared" si="5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2"/>
        <v>87.5</v>
      </c>
      <c r="O54" s="100">
        <v>11942.29</v>
      </c>
      <c r="P54" s="100">
        <v>11942.29</v>
      </c>
      <c r="Q54" s="100">
        <f t="shared" si="16"/>
        <v>100</v>
      </c>
      <c r="R54" s="100">
        <f t="shared" si="11"/>
        <v>11942.29</v>
      </c>
      <c r="S54" s="100">
        <f t="shared" si="17"/>
        <v>100</v>
      </c>
      <c r="T54" s="100">
        <v>0</v>
      </c>
      <c r="U54" s="100">
        <f t="shared" si="18"/>
        <v>0</v>
      </c>
      <c r="V54" s="99">
        <v>6</v>
      </c>
      <c r="W54" s="99">
        <v>6</v>
      </c>
      <c r="X54" s="99">
        <v>1</v>
      </c>
      <c r="Y54" s="100">
        <f t="shared" si="2"/>
        <v>37.5</v>
      </c>
      <c r="Z54" s="81">
        <f>3212.69+1942.71</f>
        <v>5155.3999999999996</v>
      </c>
      <c r="AA54" s="100">
        <v>5155.3999999999996</v>
      </c>
      <c r="AB54" s="100">
        <f t="shared" si="3"/>
        <v>100</v>
      </c>
      <c r="AC54" s="100">
        <v>5155.3999999999996</v>
      </c>
      <c r="AD54" s="100">
        <f t="shared" si="4"/>
        <v>100</v>
      </c>
      <c r="AE54" s="100">
        <v>0</v>
      </c>
      <c r="AF54" s="100">
        <f t="shared" si="5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2"/>
        <v>50</v>
      </c>
      <c r="O55" s="100">
        <v>2319.79</v>
      </c>
      <c r="P55" s="100">
        <v>2319.79</v>
      </c>
      <c r="Q55" s="100">
        <f t="shared" si="16"/>
        <v>100</v>
      </c>
      <c r="R55" s="100">
        <f t="shared" si="11"/>
        <v>2319.79</v>
      </c>
      <c r="S55" s="100">
        <f t="shared" si="17"/>
        <v>100</v>
      </c>
      <c r="T55" s="100">
        <v>0</v>
      </c>
      <c r="U55" s="100">
        <f t="shared" si="18"/>
        <v>0</v>
      </c>
      <c r="V55" s="99">
        <v>0</v>
      </c>
      <c r="W55" s="99">
        <v>0</v>
      </c>
      <c r="X55" s="99">
        <v>0</v>
      </c>
      <c r="Y55" s="100">
        <f t="shared" si="2"/>
        <v>0</v>
      </c>
      <c r="Z55" s="81">
        <v>0</v>
      </c>
      <c r="AA55" s="100">
        <v>0</v>
      </c>
      <c r="AB55" s="100">
        <f t="shared" si="3"/>
        <v>0</v>
      </c>
      <c r="AC55" s="100">
        <v>0</v>
      </c>
      <c r="AD55" s="100">
        <f t="shared" si="4"/>
        <v>0</v>
      </c>
      <c r="AE55" s="100">
        <v>0</v>
      </c>
      <c r="AF55" s="100">
        <f t="shared" si="5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2"/>
        <v>69.642857142857139</v>
      </c>
      <c r="O56" s="100">
        <v>33646.5</v>
      </c>
      <c r="P56" s="100">
        <v>33646.5</v>
      </c>
      <c r="Q56" s="100">
        <f t="shared" si="16"/>
        <v>100</v>
      </c>
      <c r="R56" s="100">
        <f t="shared" si="11"/>
        <v>33646.5</v>
      </c>
      <c r="S56" s="100">
        <f t="shared" si="17"/>
        <v>100</v>
      </c>
      <c r="T56" s="100">
        <v>0</v>
      </c>
      <c r="U56" s="100">
        <f t="shared" si="18"/>
        <v>0</v>
      </c>
      <c r="V56" s="99">
        <v>15</v>
      </c>
      <c r="W56" s="99">
        <v>22</v>
      </c>
      <c r="X56" s="99">
        <v>0</v>
      </c>
      <c r="Y56" s="100">
        <f t="shared" si="2"/>
        <v>26.785714285714285</v>
      </c>
      <c r="Z56" s="81">
        <v>11484.89</v>
      </c>
      <c r="AA56" s="100">
        <v>1426.65</v>
      </c>
      <c r="AB56" s="100">
        <f t="shared" si="3"/>
        <v>12.421973567008479</v>
      </c>
      <c r="AC56" s="100">
        <v>1426.65</v>
      </c>
      <c r="AD56" s="100">
        <f t="shared" si="4"/>
        <v>100</v>
      </c>
      <c r="AE56" s="100">
        <v>0</v>
      </c>
      <c r="AF56" s="100">
        <f t="shared" si="5"/>
        <v>0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2"/>
        <v>94.117647058823522</v>
      </c>
      <c r="O57" s="100">
        <v>5389.26</v>
      </c>
      <c r="P57" s="100">
        <v>5389.26</v>
      </c>
      <c r="Q57" s="100">
        <f t="shared" si="16"/>
        <v>100</v>
      </c>
      <c r="R57" s="100">
        <f t="shared" si="11"/>
        <v>5389.26</v>
      </c>
      <c r="S57" s="100">
        <f t="shared" si="17"/>
        <v>100</v>
      </c>
      <c r="T57" s="100">
        <v>0</v>
      </c>
      <c r="U57" s="100">
        <f t="shared" si="18"/>
        <v>0</v>
      </c>
      <c r="V57" s="99">
        <v>2</v>
      </c>
      <c r="W57" s="99">
        <v>2</v>
      </c>
      <c r="X57" s="99">
        <v>0</v>
      </c>
      <c r="Y57" s="100">
        <f t="shared" si="2"/>
        <v>11.76470588235294</v>
      </c>
      <c r="Z57" s="81">
        <v>1403.51</v>
      </c>
      <c r="AA57" s="100">
        <v>1403.51</v>
      </c>
      <c r="AB57" s="100">
        <f t="shared" si="3"/>
        <v>100</v>
      </c>
      <c r="AC57" s="100">
        <v>1403.51</v>
      </c>
      <c r="AD57" s="100">
        <f t="shared" si="4"/>
        <v>100</v>
      </c>
      <c r="AE57" s="100">
        <v>0</v>
      </c>
      <c r="AF57" s="100">
        <f t="shared" si="5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2"/>
        <v>76.271186440677965</v>
      </c>
      <c r="O58" s="100">
        <v>51157.919999999998</v>
      </c>
      <c r="P58" s="100">
        <v>51157.919999999998</v>
      </c>
      <c r="Q58" s="100">
        <f t="shared" si="16"/>
        <v>100</v>
      </c>
      <c r="R58" s="100">
        <f t="shared" si="11"/>
        <v>51157.919999999998</v>
      </c>
      <c r="S58" s="100">
        <f t="shared" si="17"/>
        <v>100</v>
      </c>
      <c r="T58" s="100">
        <v>0</v>
      </c>
      <c r="U58" s="100">
        <f t="shared" si="18"/>
        <v>0</v>
      </c>
      <c r="V58" s="99">
        <v>16</v>
      </c>
      <c r="W58" s="99">
        <v>18</v>
      </c>
      <c r="X58" s="99">
        <v>9</v>
      </c>
      <c r="Y58" s="100">
        <f t="shared" si="2"/>
        <v>27.118644067796609</v>
      </c>
      <c r="Z58" s="81">
        <v>26098.36</v>
      </c>
      <c r="AA58" s="100">
        <v>2969.49</v>
      </c>
      <c r="AB58" s="100">
        <f t="shared" si="3"/>
        <v>11.378071265780685</v>
      </c>
      <c r="AC58" s="100">
        <v>2969.49</v>
      </c>
      <c r="AD58" s="100">
        <f t="shared" si="4"/>
        <v>100</v>
      </c>
      <c r="AE58" s="100">
        <v>0</v>
      </c>
      <c r="AF58" s="100">
        <f t="shared" si="5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2"/>
        <v>51.724137931034484</v>
      </c>
      <c r="O59" s="100">
        <v>2869.51</v>
      </c>
      <c r="P59" s="100">
        <v>2869.51</v>
      </c>
      <c r="Q59" s="100">
        <f t="shared" si="16"/>
        <v>100</v>
      </c>
      <c r="R59" s="100">
        <f t="shared" si="11"/>
        <v>2869.51</v>
      </c>
      <c r="S59" s="100">
        <f t="shared" si="17"/>
        <v>100</v>
      </c>
      <c r="T59" s="100">
        <v>0</v>
      </c>
      <c r="U59" s="100">
        <f t="shared" si="18"/>
        <v>0</v>
      </c>
      <c r="V59" s="99">
        <v>8</v>
      </c>
      <c r="W59" s="99">
        <v>12</v>
      </c>
      <c r="X59" s="99">
        <v>3</v>
      </c>
      <c r="Y59" s="100">
        <f t="shared" si="2"/>
        <v>27.586206896551722</v>
      </c>
      <c r="Z59" s="81">
        <v>10061.91</v>
      </c>
      <c r="AA59" s="100">
        <v>0</v>
      </c>
      <c r="AB59" s="100">
        <f t="shared" si="3"/>
        <v>0</v>
      </c>
      <c r="AC59" s="100">
        <v>0</v>
      </c>
      <c r="AD59" s="100">
        <f t="shared" si="4"/>
        <v>0</v>
      </c>
      <c r="AE59" s="100">
        <v>0</v>
      </c>
      <c r="AF59" s="100">
        <f t="shared" si="5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2"/>
        <v>91.525423728813564</v>
      </c>
      <c r="O60" s="100">
        <v>15158.790000000003</v>
      </c>
      <c r="P60" s="100">
        <v>15158.790000000003</v>
      </c>
      <c r="Q60" s="100">
        <f t="shared" si="16"/>
        <v>100</v>
      </c>
      <c r="R60" s="100">
        <f t="shared" si="11"/>
        <v>15158.790000000003</v>
      </c>
      <c r="S60" s="100">
        <f t="shared" si="17"/>
        <v>100</v>
      </c>
      <c r="T60" s="100">
        <v>0</v>
      </c>
      <c r="U60" s="100">
        <f t="shared" si="18"/>
        <v>0</v>
      </c>
      <c r="V60" s="99">
        <v>0</v>
      </c>
      <c r="W60" s="99">
        <v>0</v>
      </c>
      <c r="X60" s="99">
        <v>0</v>
      </c>
      <c r="Y60" s="100">
        <f t="shared" si="2"/>
        <v>0</v>
      </c>
      <c r="Z60" s="81">
        <v>0</v>
      </c>
      <c r="AA60" s="100">
        <v>0</v>
      </c>
      <c r="AB60" s="100">
        <f t="shared" si="3"/>
        <v>0</v>
      </c>
      <c r="AC60" s="100">
        <v>0</v>
      </c>
      <c r="AD60" s="100">
        <f t="shared" si="4"/>
        <v>0</v>
      </c>
      <c r="AE60" s="100">
        <v>0</v>
      </c>
      <c r="AF60" s="100">
        <f t="shared" si="5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2"/>
        <v>67.901234567901241</v>
      </c>
      <c r="O61" s="100">
        <v>71249.460000000036</v>
      </c>
      <c r="P61" s="100">
        <v>71249.460000000036</v>
      </c>
      <c r="Q61" s="100">
        <f t="shared" si="16"/>
        <v>100</v>
      </c>
      <c r="R61" s="100">
        <f t="shared" si="11"/>
        <v>71249.460000000036</v>
      </c>
      <c r="S61" s="100">
        <f t="shared" si="17"/>
        <v>100</v>
      </c>
      <c r="T61" s="100">
        <v>0</v>
      </c>
      <c r="U61" s="100">
        <f t="shared" si="18"/>
        <v>0</v>
      </c>
      <c r="V61" s="99">
        <v>34</v>
      </c>
      <c r="W61" s="99">
        <v>48</v>
      </c>
      <c r="X61" s="99">
        <v>18</v>
      </c>
      <c r="Y61" s="100">
        <f t="shared" si="2"/>
        <v>20.987654320987652</v>
      </c>
      <c r="Z61" s="81">
        <f>121.8+16750.75+12419.17</f>
        <v>29291.72</v>
      </c>
      <c r="AA61" s="100">
        <v>16872.55</v>
      </c>
      <c r="AB61" s="100">
        <f t="shared" si="3"/>
        <v>57.601772787668317</v>
      </c>
      <c r="AC61" s="100">
        <v>16872.55</v>
      </c>
      <c r="AD61" s="100">
        <f t="shared" si="4"/>
        <v>100</v>
      </c>
      <c r="AE61" s="100">
        <v>0</v>
      </c>
      <c r="AF61" s="100">
        <f t="shared" si="5"/>
        <v>0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1"/>
        <v>0</v>
      </c>
      <c r="S62" s="100">
        <v>0</v>
      </c>
      <c r="T62" s="100">
        <v>0</v>
      </c>
      <c r="U62" s="100">
        <v>0</v>
      </c>
      <c r="V62" s="99">
        <v>0</v>
      </c>
      <c r="W62" s="99">
        <v>0</v>
      </c>
      <c r="X62" s="99">
        <v>0</v>
      </c>
      <c r="Y62" s="100">
        <f t="shared" si="2"/>
        <v>0</v>
      </c>
      <c r="Z62" s="81">
        <v>0</v>
      </c>
      <c r="AA62" s="100">
        <v>0</v>
      </c>
      <c r="AB62" s="100">
        <f t="shared" si="3"/>
        <v>0</v>
      </c>
      <c r="AC62" s="100">
        <v>0</v>
      </c>
      <c r="AD62" s="100">
        <f t="shared" si="4"/>
        <v>0</v>
      </c>
      <c r="AE62" s="100">
        <v>0</v>
      </c>
      <c r="AF62" s="100">
        <f t="shared" si="5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9">K63/H63*100</f>
        <v>0</v>
      </c>
      <c r="O63" s="100">
        <v>0</v>
      </c>
      <c r="P63" s="100">
        <v>0</v>
      </c>
      <c r="Q63" s="100">
        <v>0</v>
      </c>
      <c r="R63" s="100">
        <f t="shared" si="11"/>
        <v>0</v>
      </c>
      <c r="S63" s="100">
        <v>0</v>
      </c>
      <c r="T63" s="100">
        <v>0</v>
      </c>
      <c r="U63" s="100">
        <v>0</v>
      </c>
      <c r="V63" s="99">
        <v>1</v>
      </c>
      <c r="W63" s="99">
        <v>2</v>
      </c>
      <c r="X63" s="99">
        <v>0</v>
      </c>
      <c r="Y63" s="100">
        <f t="shared" si="2"/>
        <v>3.5714285714285712</v>
      </c>
      <c r="Z63" s="81">
        <f>4106.82+2605.07</f>
        <v>6711.8899999999994</v>
      </c>
      <c r="AA63" s="100">
        <v>6711.8899999999994</v>
      </c>
      <c r="AB63" s="100">
        <f t="shared" si="3"/>
        <v>100</v>
      </c>
      <c r="AC63" s="100">
        <v>6711.8899999999994</v>
      </c>
      <c r="AD63" s="100">
        <f t="shared" si="4"/>
        <v>100</v>
      </c>
      <c r="AE63" s="100">
        <v>0</v>
      </c>
      <c r="AF63" s="100">
        <f t="shared" si="5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9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1"/>
        <v>8254.4500000000007</v>
      </c>
      <c r="S64" s="100">
        <f>R64/P64*100</f>
        <v>100</v>
      </c>
      <c r="T64" s="100">
        <v>0</v>
      </c>
      <c r="U64" s="100">
        <f>T64/P64*100</f>
        <v>0</v>
      </c>
      <c r="V64" s="99">
        <v>0</v>
      </c>
      <c r="W64" s="99">
        <v>0</v>
      </c>
      <c r="X64" s="99">
        <v>0</v>
      </c>
      <c r="Y64" s="100">
        <f t="shared" si="2"/>
        <v>0</v>
      </c>
      <c r="Z64" s="81">
        <v>0</v>
      </c>
      <c r="AA64" s="100">
        <v>0</v>
      </c>
      <c r="AB64" s="100">
        <f t="shared" si="3"/>
        <v>0</v>
      </c>
      <c r="AC64" s="100">
        <v>0</v>
      </c>
      <c r="AD64" s="100">
        <f t="shared" si="4"/>
        <v>0</v>
      </c>
      <c r="AE64" s="100">
        <v>0</v>
      </c>
      <c r="AF64" s="100">
        <f t="shared" si="5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9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1"/>
        <v>16142.51</v>
      </c>
      <c r="S65" s="100">
        <f>R65/P65*100</f>
        <v>100</v>
      </c>
      <c r="T65" s="100">
        <v>0</v>
      </c>
      <c r="U65" s="100">
        <f>T65/P65*100</f>
        <v>0</v>
      </c>
      <c r="V65" s="99">
        <v>9</v>
      </c>
      <c r="W65" s="99">
        <v>9</v>
      </c>
      <c r="X65" s="99">
        <v>2</v>
      </c>
      <c r="Y65" s="100">
        <f t="shared" si="2"/>
        <v>25.714285714285712</v>
      </c>
      <c r="Z65" s="81">
        <v>5775.54</v>
      </c>
      <c r="AA65" s="100">
        <v>4168.72</v>
      </c>
      <c r="AB65" s="100">
        <f t="shared" si="3"/>
        <v>72.178878511792846</v>
      </c>
      <c r="AC65" s="100">
        <v>4168.72</v>
      </c>
      <c r="AD65" s="100">
        <f t="shared" si="4"/>
        <v>100</v>
      </c>
      <c r="AE65" s="100">
        <v>0</v>
      </c>
      <c r="AF65" s="100">
        <f t="shared" si="5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9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1"/>
        <v>94844.19</v>
      </c>
      <c r="S66" s="100">
        <f>R66/P66*100</f>
        <v>100</v>
      </c>
      <c r="T66" s="100">
        <v>0</v>
      </c>
      <c r="U66" s="100">
        <f>T66/P66*100</f>
        <v>0</v>
      </c>
      <c r="V66" s="99">
        <v>15</v>
      </c>
      <c r="W66" s="99">
        <v>16</v>
      </c>
      <c r="X66" s="99">
        <v>5</v>
      </c>
      <c r="Y66" s="100">
        <f t="shared" si="2"/>
        <v>17.045454545454543</v>
      </c>
      <c r="Z66" s="81">
        <v>15440.39</v>
      </c>
      <c r="AA66" s="100">
        <v>15440.39</v>
      </c>
      <c r="AB66" s="100">
        <f t="shared" si="3"/>
        <v>100</v>
      </c>
      <c r="AC66" s="100">
        <v>15440.39</v>
      </c>
      <c r="AD66" s="100">
        <f t="shared" si="4"/>
        <v>100</v>
      </c>
      <c r="AE66" s="100">
        <v>0</v>
      </c>
      <c r="AF66" s="100">
        <f t="shared" si="5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9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1"/>
        <v>1370.25</v>
      </c>
      <c r="S67" s="100">
        <f>R67/P67*100</f>
        <v>100</v>
      </c>
      <c r="T67" s="100">
        <v>0</v>
      </c>
      <c r="U67" s="100">
        <f>T67/P67*100</f>
        <v>0</v>
      </c>
      <c r="V67" s="99">
        <v>0</v>
      </c>
      <c r="W67" s="99">
        <v>0</v>
      </c>
      <c r="X67" s="99">
        <v>0</v>
      </c>
      <c r="Y67" s="100">
        <f t="shared" si="2"/>
        <v>0</v>
      </c>
      <c r="Z67" s="81">
        <v>0</v>
      </c>
      <c r="AA67" s="100">
        <v>0</v>
      </c>
      <c r="AB67" s="100">
        <f t="shared" si="3"/>
        <v>0</v>
      </c>
      <c r="AC67" s="100">
        <v>0</v>
      </c>
      <c r="AD67" s="100">
        <f t="shared" si="4"/>
        <v>0</v>
      </c>
      <c r="AE67" s="100">
        <v>0</v>
      </c>
      <c r="AF67" s="100">
        <f t="shared" si="5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9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1"/>
        <v>62158.37</v>
      </c>
      <c r="S68" s="100">
        <f>R68/P68*100</f>
        <v>100</v>
      </c>
      <c r="T68" s="100">
        <v>0</v>
      </c>
      <c r="U68" s="100">
        <f>T68/P68*100</f>
        <v>0</v>
      </c>
      <c r="V68" s="99">
        <v>13</v>
      </c>
      <c r="W68" s="99">
        <v>14</v>
      </c>
      <c r="X68" s="99">
        <v>2</v>
      </c>
      <c r="Y68" s="100">
        <f t="shared" si="2"/>
        <v>27.659574468085108</v>
      </c>
      <c r="Z68" s="81">
        <v>25360.959999999999</v>
      </c>
      <c r="AA68" s="100">
        <v>24067.08</v>
      </c>
      <c r="AB68" s="100">
        <f t="shared" si="3"/>
        <v>94.898142657060319</v>
      </c>
      <c r="AC68" s="100">
        <v>24067.08</v>
      </c>
      <c r="AD68" s="100">
        <f t="shared" si="4"/>
        <v>100</v>
      </c>
      <c r="AE68" s="100">
        <v>0</v>
      </c>
      <c r="AF68" s="100">
        <f t="shared" si="5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9"/>
        <v>0</v>
      </c>
      <c r="O69" s="100">
        <v>0</v>
      </c>
      <c r="P69" s="100">
        <v>0</v>
      </c>
      <c r="Q69" s="100">
        <v>0</v>
      </c>
      <c r="R69" s="100">
        <f t="shared" si="11"/>
        <v>0</v>
      </c>
      <c r="S69" s="100">
        <v>0</v>
      </c>
      <c r="T69" s="100">
        <v>0</v>
      </c>
      <c r="U69" s="100">
        <v>0</v>
      </c>
      <c r="V69" s="99">
        <v>0</v>
      </c>
      <c r="W69" s="99">
        <v>0</v>
      </c>
      <c r="X69" s="99">
        <v>0</v>
      </c>
      <c r="Y69" s="100">
        <f t="shared" si="2"/>
        <v>0</v>
      </c>
      <c r="Z69" s="81">
        <v>0</v>
      </c>
      <c r="AA69" s="100">
        <v>0</v>
      </c>
      <c r="AB69" s="100">
        <f t="shared" si="3"/>
        <v>0</v>
      </c>
      <c r="AC69" s="100">
        <v>0</v>
      </c>
      <c r="AD69" s="100">
        <f t="shared" si="4"/>
        <v>0</v>
      </c>
      <c r="AE69" s="100">
        <v>0</v>
      </c>
      <c r="AF69" s="100">
        <f t="shared" si="5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9"/>
        <v>79.411764705882348</v>
      </c>
      <c r="O70" s="100">
        <v>27386.58</v>
      </c>
      <c r="P70" s="100">
        <v>27386.58</v>
      </c>
      <c r="Q70" s="100">
        <f t="shared" ref="Q70:Q75" si="20">P70/O70*100</f>
        <v>100</v>
      </c>
      <c r="R70" s="100">
        <f t="shared" si="11"/>
        <v>27386.58</v>
      </c>
      <c r="S70" s="100">
        <f t="shared" ref="S70:S75" si="21">R70/P70*100</f>
        <v>100</v>
      </c>
      <c r="T70" s="100">
        <v>0</v>
      </c>
      <c r="U70" s="100">
        <f t="shared" ref="U70:U75" si="22">T70/P70*100</f>
        <v>0</v>
      </c>
      <c r="V70" s="99">
        <v>12</v>
      </c>
      <c r="W70" s="99">
        <v>20</v>
      </c>
      <c r="X70" s="99">
        <v>2</v>
      </c>
      <c r="Y70" s="100">
        <f t="shared" si="2"/>
        <v>35.294117647058826</v>
      </c>
      <c r="Z70" s="81">
        <v>10671.74</v>
      </c>
      <c r="AA70" s="100">
        <v>9351.8799999999992</v>
      </c>
      <c r="AB70" s="100">
        <f t="shared" si="3"/>
        <v>87.632194937282947</v>
      </c>
      <c r="AC70" s="100">
        <v>9351.8799999999992</v>
      </c>
      <c r="AD70" s="100">
        <f t="shared" si="4"/>
        <v>100</v>
      </c>
      <c r="AE70" s="100">
        <v>0</v>
      </c>
      <c r="AF70" s="100">
        <f t="shared" si="5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9"/>
        <v>61.904761904761905</v>
      </c>
      <c r="O71" s="100">
        <v>7195.07</v>
      </c>
      <c r="P71" s="100">
        <v>7195.07</v>
      </c>
      <c r="Q71" s="100">
        <f t="shared" si="20"/>
        <v>100</v>
      </c>
      <c r="R71" s="100">
        <f t="shared" si="11"/>
        <v>7195.07</v>
      </c>
      <c r="S71" s="100">
        <f t="shared" si="21"/>
        <v>100</v>
      </c>
      <c r="T71" s="100">
        <v>0</v>
      </c>
      <c r="U71" s="100">
        <f t="shared" si="22"/>
        <v>0</v>
      </c>
      <c r="V71" s="99">
        <v>6</v>
      </c>
      <c r="W71" s="99">
        <v>8</v>
      </c>
      <c r="X71" s="99">
        <v>1</v>
      </c>
      <c r="Y71" s="100">
        <f t="shared" ref="Y71:Y102" si="23">IF(H71=0,0,V71/H71)*100</f>
        <v>28.571428571428569</v>
      </c>
      <c r="Z71" s="81">
        <v>10448.35</v>
      </c>
      <c r="AA71" s="100">
        <v>4088.2799999999997</v>
      </c>
      <c r="AB71" s="100">
        <f t="shared" ref="AB71:AB101" si="24">IF((Z71+T71)=0,0,AA71/(Z71+T71)*100)</f>
        <v>39.128474830954168</v>
      </c>
      <c r="AC71" s="100">
        <v>4088.2799999999997</v>
      </c>
      <c r="AD71" s="100">
        <f t="shared" ref="AD71:AD102" si="25">IF(AA71=0,0,AC71/AA71)*100</f>
        <v>100</v>
      </c>
      <c r="AE71" s="100">
        <v>0</v>
      </c>
      <c r="AF71" s="100">
        <f t="shared" ref="AF71:AF102" si="26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9"/>
        <v>77.89473684210526</v>
      </c>
      <c r="O72" s="100">
        <v>52440.76</v>
      </c>
      <c r="P72" s="100">
        <v>52440.76</v>
      </c>
      <c r="Q72" s="100">
        <f t="shared" si="20"/>
        <v>100</v>
      </c>
      <c r="R72" s="100">
        <f t="shared" si="11"/>
        <v>52440.76</v>
      </c>
      <c r="S72" s="100">
        <f t="shared" si="21"/>
        <v>100</v>
      </c>
      <c r="T72" s="100">
        <v>0</v>
      </c>
      <c r="U72" s="100">
        <f t="shared" si="22"/>
        <v>0</v>
      </c>
      <c r="V72" s="99">
        <v>20</v>
      </c>
      <c r="W72" s="99">
        <v>34</v>
      </c>
      <c r="X72" s="99">
        <v>3</v>
      </c>
      <c r="Y72" s="100">
        <f t="shared" si="23"/>
        <v>21.052631578947366</v>
      </c>
      <c r="Z72" s="81">
        <v>50751.46</v>
      </c>
      <c r="AA72" s="100">
        <v>42648.59</v>
      </c>
      <c r="AB72" s="100">
        <f t="shared" si="24"/>
        <v>84.034213005891843</v>
      </c>
      <c r="AC72" s="100">
        <v>42648.59</v>
      </c>
      <c r="AD72" s="100">
        <f t="shared" si="25"/>
        <v>100</v>
      </c>
      <c r="AE72" s="100">
        <v>0</v>
      </c>
      <c r="AF72" s="100">
        <f t="shared" si="26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9"/>
        <v>78.94736842105263</v>
      </c>
      <c r="O73" s="100">
        <v>26374.26</v>
      </c>
      <c r="P73" s="100">
        <v>26374.26</v>
      </c>
      <c r="Q73" s="100">
        <f t="shared" si="20"/>
        <v>100</v>
      </c>
      <c r="R73" s="100">
        <f t="shared" si="11"/>
        <v>26374.26</v>
      </c>
      <c r="S73" s="100">
        <f t="shared" si="21"/>
        <v>100</v>
      </c>
      <c r="T73" s="100">
        <v>0</v>
      </c>
      <c r="U73" s="100">
        <f t="shared" si="22"/>
        <v>0</v>
      </c>
      <c r="V73" s="99">
        <v>7</v>
      </c>
      <c r="W73" s="99">
        <v>11</v>
      </c>
      <c r="X73" s="99">
        <v>1</v>
      </c>
      <c r="Y73" s="100">
        <f t="shared" si="23"/>
        <v>18.421052631578945</v>
      </c>
      <c r="Z73" s="81">
        <v>6259.65</v>
      </c>
      <c r="AA73" s="100">
        <v>4017.3399999999997</v>
      </c>
      <c r="AB73" s="100">
        <f t="shared" si="24"/>
        <v>64.178348629715714</v>
      </c>
      <c r="AC73" s="100">
        <v>4017.3399999999997</v>
      </c>
      <c r="AD73" s="100">
        <f t="shared" si="25"/>
        <v>100</v>
      </c>
      <c r="AE73" s="100">
        <v>0</v>
      </c>
      <c r="AF73" s="100">
        <f t="shared" si="26"/>
        <v>0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9"/>
        <v>96.875</v>
      </c>
      <c r="O74" s="100">
        <v>28592.3</v>
      </c>
      <c r="P74" s="100">
        <v>28592.3</v>
      </c>
      <c r="Q74" s="100">
        <f t="shared" si="20"/>
        <v>100</v>
      </c>
      <c r="R74" s="100">
        <f t="shared" si="11"/>
        <v>28592.3</v>
      </c>
      <c r="S74" s="100">
        <f t="shared" si="21"/>
        <v>100</v>
      </c>
      <c r="T74" s="100">
        <v>0</v>
      </c>
      <c r="U74" s="100">
        <f t="shared" si="22"/>
        <v>0</v>
      </c>
      <c r="V74" s="99">
        <v>6</v>
      </c>
      <c r="W74" s="99">
        <v>8</v>
      </c>
      <c r="X74" s="99">
        <v>1</v>
      </c>
      <c r="Y74" s="100">
        <f t="shared" si="23"/>
        <v>18.75</v>
      </c>
      <c r="Z74" s="81">
        <v>12418.06</v>
      </c>
      <c r="AA74" s="100">
        <v>7615.63</v>
      </c>
      <c r="AB74" s="100">
        <f t="shared" si="24"/>
        <v>61.327051085274199</v>
      </c>
      <c r="AC74" s="100">
        <v>7615.63</v>
      </c>
      <c r="AD74" s="100">
        <f t="shared" si="25"/>
        <v>100</v>
      </c>
      <c r="AE74" s="100">
        <v>0</v>
      </c>
      <c r="AF74" s="100">
        <f t="shared" si="26"/>
        <v>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9"/>
        <v>66.666666666666657</v>
      </c>
      <c r="O75" s="100">
        <v>1981.3</v>
      </c>
      <c r="P75" s="100">
        <v>1981.3</v>
      </c>
      <c r="Q75" s="100">
        <f t="shared" si="20"/>
        <v>100</v>
      </c>
      <c r="R75" s="100">
        <f t="shared" si="11"/>
        <v>1981.3</v>
      </c>
      <c r="S75" s="100">
        <f t="shared" si="21"/>
        <v>100</v>
      </c>
      <c r="T75" s="100">
        <v>0</v>
      </c>
      <c r="U75" s="100">
        <f t="shared" si="22"/>
        <v>0</v>
      </c>
      <c r="V75" s="99">
        <v>0</v>
      </c>
      <c r="W75" s="99">
        <v>0</v>
      </c>
      <c r="X75" s="99">
        <v>0</v>
      </c>
      <c r="Y75" s="100">
        <f t="shared" si="23"/>
        <v>0</v>
      </c>
      <c r="Z75" s="81">
        <v>0</v>
      </c>
      <c r="AA75" s="100">
        <v>0</v>
      </c>
      <c r="AB75" s="100">
        <f t="shared" si="24"/>
        <v>0</v>
      </c>
      <c r="AC75" s="100">
        <v>0</v>
      </c>
      <c r="AD75" s="100">
        <f t="shared" si="25"/>
        <v>0</v>
      </c>
      <c r="AE75" s="100">
        <v>0</v>
      </c>
      <c r="AF75" s="100">
        <f t="shared" si="26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9"/>
        <v>0</v>
      </c>
      <c r="O76" s="100">
        <v>0</v>
      </c>
      <c r="P76" s="100">
        <v>0</v>
      </c>
      <c r="Q76" s="100">
        <v>0</v>
      </c>
      <c r="R76" s="100">
        <f t="shared" si="11"/>
        <v>0</v>
      </c>
      <c r="S76" s="100">
        <v>0</v>
      </c>
      <c r="T76" s="100">
        <v>0</v>
      </c>
      <c r="U76" s="100">
        <v>0</v>
      </c>
      <c r="V76" s="99">
        <v>2</v>
      </c>
      <c r="W76" s="99">
        <v>3</v>
      </c>
      <c r="X76" s="99">
        <v>1</v>
      </c>
      <c r="Y76" s="100">
        <f t="shared" si="23"/>
        <v>66.666666666666657</v>
      </c>
      <c r="Z76" s="81">
        <f>825.08+91.35</f>
        <v>916.43000000000006</v>
      </c>
      <c r="AA76" s="100">
        <v>916.43000000000006</v>
      </c>
      <c r="AB76" s="100">
        <f t="shared" si="24"/>
        <v>100</v>
      </c>
      <c r="AC76" s="100">
        <v>916.43000000000006</v>
      </c>
      <c r="AD76" s="100">
        <f t="shared" si="25"/>
        <v>100</v>
      </c>
      <c r="AE76" s="100">
        <v>0</v>
      </c>
      <c r="AF76" s="100">
        <f t="shared" si="26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9"/>
        <v>0</v>
      </c>
      <c r="O77" s="100">
        <v>0</v>
      </c>
      <c r="P77" s="100">
        <v>0</v>
      </c>
      <c r="Q77" s="100">
        <v>0</v>
      </c>
      <c r="R77" s="100">
        <f t="shared" si="11"/>
        <v>0</v>
      </c>
      <c r="S77" s="100">
        <v>0</v>
      </c>
      <c r="T77" s="100">
        <v>0</v>
      </c>
      <c r="U77" s="100">
        <v>0</v>
      </c>
      <c r="V77" s="99">
        <v>0</v>
      </c>
      <c r="W77" s="99">
        <v>0</v>
      </c>
      <c r="X77" s="99">
        <v>0</v>
      </c>
      <c r="Y77" s="100">
        <f t="shared" si="23"/>
        <v>0</v>
      </c>
      <c r="Z77" s="81">
        <v>0</v>
      </c>
      <c r="AA77" s="100">
        <v>0</v>
      </c>
      <c r="AB77" s="100">
        <f t="shared" si="24"/>
        <v>0</v>
      </c>
      <c r="AC77" s="100">
        <v>0</v>
      </c>
      <c r="AD77" s="100">
        <f t="shared" si="25"/>
        <v>0</v>
      </c>
      <c r="AE77" s="100">
        <v>0</v>
      </c>
      <c r="AF77" s="100">
        <f t="shared" si="26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9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1"/>
        <v>3715.8299999999995</v>
      </c>
      <c r="S78" s="100">
        <f>R78/P78*100</f>
        <v>100</v>
      </c>
      <c r="T78" s="100">
        <v>0</v>
      </c>
      <c r="U78" s="100">
        <f>T78/P78*100</f>
        <v>0</v>
      </c>
      <c r="V78" s="99">
        <v>3</v>
      </c>
      <c r="W78" s="99">
        <v>5</v>
      </c>
      <c r="X78" s="99">
        <v>1</v>
      </c>
      <c r="Y78" s="100">
        <f t="shared" si="23"/>
        <v>23.076923076923077</v>
      </c>
      <c r="Z78" s="81">
        <v>6047.81</v>
      </c>
      <c r="AA78" s="100">
        <v>0</v>
      </c>
      <c r="AB78" s="100">
        <f t="shared" si="24"/>
        <v>0</v>
      </c>
      <c r="AC78" s="100">
        <v>0</v>
      </c>
      <c r="AD78" s="100">
        <f t="shared" si="25"/>
        <v>0</v>
      </c>
      <c r="AE78" s="100">
        <v>0</v>
      </c>
      <c r="AF78" s="100">
        <f t="shared" si="26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1"/>
        <v>0</v>
      </c>
      <c r="S79" s="100">
        <v>0</v>
      </c>
      <c r="T79" s="100">
        <v>0</v>
      </c>
      <c r="U79" s="100">
        <v>0</v>
      </c>
      <c r="V79" s="99">
        <v>0</v>
      </c>
      <c r="W79" s="99">
        <v>0</v>
      </c>
      <c r="X79" s="99">
        <v>0</v>
      </c>
      <c r="Y79" s="100">
        <f t="shared" si="23"/>
        <v>0</v>
      </c>
      <c r="Z79" s="81">
        <v>0</v>
      </c>
      <c r="AA79" s="100">
        <v>0</v>
      </c>
      <c r="AB79" s="100">
        <f t="shared" si="24"/>
        <v>0</v>
      </c>
      <c r="AC79" s="100">
        <v>0</v>
      </c>
      <c r="AD79" s="100">
        <f t="shared" si="25"/>
        <v>0</v>
      </c>
      <c r="AE79" s="100">
        <v>0</v>
      </c>
      <c r="AF79" s="100">
        <f t="shared" si="26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7">K80/H80*100</f>
        <v>0</v>
      </c>
      <c r="O80" s="100">
        <v>0</v>
      </c>
      <c r="P80" s="100">
        <v>0</v>
      </c>
      <c r="Q80" s="100">
        <v>0</v>
      </c>
      <c r="R80" s="100">
        <f t="shared" si="11"/>
        <v>0</v>
      </c>
      <c r="S80" s="100">
        <v>0</v>
      </c>
      <c r="T80" s="100">
        <v>0</v>
      </c>
      <c r="U80" s="100">
        <v>0</v>
      </c>
      <c r="V80" s="99">
        <v>0</v>
      </c>
      <c r="W80" s="99">
        <v>0</v>
      </c>
      <c r="X80" s="99">
        <v>0</v>
      </c>
      <c r="Y80" s="100">
        <f t="shared" si="23"/>
        <v>0</v>
      </c>
      <c r="Z80" s="81">
        <v>0</v>
      </c>
      <c r="AA80" s="100">
        <v>0</v>
      </c>
      <c r="AB80" s="100">
        <f t="shared" si="24"/>
        <v>0</v>
      </c>
      <c r="AC80" s="100">
        <v>0</v>
      </c>
      <c r="AD80" s="100">
        <f t="shared" si="25"/>
        <v>0</v>
      </c>
      <c r="AE80" s="100">
        <v>0</v>
      </c>
      <c r="AF80" s="100">
        <f t="shared" si="26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7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1"/>
        <v>2194.65</v>
      </c>
      <c r="S81" s="100">
        <f>R81/P81*100</f>
        <v>100</v>
      </c>
      <c r="T81" s="100">
        <v>0</v>
      </c>
      <c r="U81" s="100">
        <f>T81/P81*100</f>
        <v>0</v>
      </c>
      <c r="V81" s="99">
        <v>10</v>
      </c>
      <c r="W81" s="99">
        <v>13</v>
      </c>
      <c r="X81" s="99">
        <v>5</v>
      </c>
      <c r="Y81" s="100">
        <f t="shared" si="23"/>
        <v>71.428571428571431</v>
      </c>
      <c r="Z81" s="81">
        <v>8023.77</v>
      </c>
      <c r="AA81" s="100">
        <v>7349.3</v>
      </c>
      <c r="AB81" s="100">
        <f t="shared" si="24"/>
        <v>91.594101027322566</v>
      </c>
      <c r="AC81" s="100">
        <v>7349.3</v>
      </c>
      <c r="AD81" s="100">
        <f t="shared" si="25"/>
        <v>100</v>
      </c>
      <c r="AE81" s="100">
        <v>0</v>
      </c>
      <c r="AF81" s="100">
        <f t="shared" si="26"/>
        <v>0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7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1"/>
        <v>2991.8400000000006</v>
      </c>
      <c r="S82" s="100">
        <f>R82/P82*100</f>
        <v>100</v>
      </c>
      <c r="T82" s="100">
        <v>0</v>
      </c>
      <c r="U82" s="100">
        <f>T82/P82*100</f>
        <v>0</v>
      </c>
      <c r="V82" s="99">
        <v>0</v>
      </c>
      <c r="W82" s="99">
        <v>0</v>
      </c>
      <c r="X82" s="99">
        <v>0</v>
      </c>
      <c r="Y82" s="100">
        <f t="shared" si="23"/>
        <v>0</v>
      </c>
      <c r="Z82" s="81">
        <v>0</v>
      </c>
      <c r="AA82" s="100">
        <v>0</v>
      </c>
      <c r="AB82" s="100">
        <f t="shared" si="24"/>
        <v>0</v>
      </c>
      <c r="AC82" s="100">
        <v>0</v>
      </c>
      <c r="AD82" s="100">
        <f t="shared" si="25"/>
        <v>0</v>
      </c>
      <c r="AE82" s="100">
        <v>0</v>
      </c>
      <c r="AF82" s="100">
        <f t="shared" si="26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7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1"/>
        <v>2291.38</v>
      </c>
      <c r="S83" s="100">
        <f>R83/P83*100</f>
        <v>100</v>
      </c>
      <c r="T83" s="100">
        <v>0</v>
      </c>
      <c r="U83" s="100">
        <f>T83/P83*100</f>
        <v>0</v>
      </c>
      <c r="V83" s="99">
        <v>4</v>
      </c>
      <c r="W83" s="99">
        <v>5</v>
      </c>
      <c r="X83" s="99">
        <v>2</v>
      </c>
      <c r="Y83" s="100">
        <f t="shared" si="23"/>
        <v>33.333333333333329</v>
      </c>
      <c r="Z83" s="81">
        <v>2470.66</v>
      </c>
      <c r="AA83" s="100">
        <v>1432.92</v>
      </c>
      <c r="AB83" s="100">
        <f t="shared" si="24"/>
        <v>57.997458169072239</v>
      </c>
      <c r="AC83" s="100">
        <v>1432.92</v>
      </c>
      <c r="AD83" s="100">
        <f t="shared" si="25"/>
        <v>100</v>
      </c>
      <c r="AE83" s="100">
        <v>0</v>
      </c>
      <c r="AF83" s="100">
        <f t="shared" si="26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7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1"/>
        <v>48671.73</v>
      </c>
      <c r="S84" s="100">
        <f>R84/P84*100</f>
        <v>100</v>
      </c>
      <c r="T84" s="100">
        <v>0</v>
      </c>
      <c r="U84" s="100">
        <f>T84/P84*100</f>
        <v>0</v>
      </c>
      <c r="V84" s="99">
        <v>11</v>
      </c>
      <c r="W84" s="99">
        <v>15</v>
      </c>
      <c r="X84" s="99">
        <v>1</v>
      </c>
      <c r="Y84" s="100">
        <f t="shared" si="23"/>
        <v>16.417910447761194</v>
      </c>
      <c r="Z84" s="81">
        <v>28098.09</v>
      </c>
      <c r="AA84" s="100">
        <v>24548.560000000001</v>
      </c>
      <c r="AB84" s="100">
        <f t="shared" si="24"/>
        <v>87.367361980832143</v>
      </c>
      <c r="AC84" s="100">
        <v>24548.560000000001</v>
      </c>
      <c r="AD84" s="100">
        <f t="shared" si="25"/>
        <v>100</v>
      </c>
      <c r="AE84" s="100">
        <v>0</v>
      </c>
      <c r="AF84" s="100">
        <f t="shared" si="26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7"/>
        <v>0</v>
      </c>
      <c r="O85" s="100">
        <v>0</v>
      </c>
      <c r="P85" s="100">
        <v>0</v>
      </c>
      <c r="Q85" s="100">
        <v>0</v>
      </c>
      <c r="R85" s="100">
        <f t="shared" si="11"/>
        <v>0</v>
      </c>
      <c r="S85" s="100">
        <v>0</v>
      </c>
      <c r="T85" s="100">
        <v>0</v>
      </c>
      <c r="U85" s="100">
        <v>0</v>
      </c>
      <c r="V85" s="99">
        <v>0</v>
      </c>
      <c r="W85" s="99">
        <v>0</v>
      </c>
      <c r="X85" s="99">
        <v>0</v>
      </c>
      <c r="Y85" s="100">
        <f t="shared" si="23"/>
        <v>0</v>
      </c>
      <c r="Z85" s="81">
        <v>0</v>
      </c>
      <c r="AA85" s="100">
        <v>0</v>
      </c>
      <c r="AB85" s="100">
        <f t="shared" si="24"/>
        <v>0</v>
      </c>
      <c r="AC85" s="100">
        <v>0</v>
      </c>
      <c r="AD85" s="100">
        <f t="shared" si="25"/>
        <v>0</v>
      </c>
      <c r="AE85" s="100">
        <v>0</v>
      </c>
      <c r="AF85" s="100">
        <f t="shared" si="26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/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7"/>
        <v>0</v>
      </c>
      <c r="O86" s="100">
        <v>0</v>
      </c>
      <c r="P86" s="100">
        <v>0</v>
      </c>
      <c r="Q86" s="100">
        <v>0</v>
      </c>
      <c r="R86" s="100">
        <f t="shared" ref="R86:R102" si="28">P86</f>
        <v>0</v>
      </c>
      <c r="S86" s="100">
        <v>0</v>
      </c>
      <c r="T86" s="100">
        <v>0</v>
      </c>
      <c r="U86" s="100">
        <v>0</v>
      </c>
      <c r="V86" s="99">
        <v>0</v>
      </c>
      <c r="W86" s="99">
        <v>0</v>
      </c>
      <c r="X86" s="99">
        <v>0</v>
      </c>
      <c r="Y86" s="100">
        <f t="shared" si="23"/>
        <v>0</v>
      </c>
      <c r="Z86" s="81">
        <v>0</v>
      </c>
      <c r="AA86" s="100">
        <v>0</v>
      </c>
      <c r="AB86" s="100">
        <f t="shared" si="24"/>
        <v>0</v>
      </c>
      <c r="AC86" s="100">
        <v>0</v>
      </c>
      <c r="AD86" s="100">
        <f t="shared" si="25"/>
        <v>0</v>
      </c>
      <c r="AE86" s="100">
        <v>0</v>
      </c>
      <c r="AF86" s="100">
        <f t="shared" si="26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7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28"/>
        <v>27394.17</v>
      </c>
      <c r="S87" s="100">
        <f>R87/P87*100</f>
        <v>100</v>
      </c>
      <c r="T87" s="100">
        <v>0</v>
      </c>
      <c r="U87" s="100">
        <f>T87/P87*100</f>
        <v>0</v>
      </c>
      <c r="V87" s="99">
        <v>10</v>
      </c>
      <c r="W87" s="99">
        <v>10</v>
      </c>
      <c r="X87" s="99">
        <v>3</v>
      </c>
      <c r="Y87" s="100">
        <f t="shared" si="23"/>
        <v>30.303030303030305</v>
      </c>
      <c r="Z87" s="81">
        <v>8719.7999999999993</v>
      </c>
      <c r="AA87" s="100">
        <v>4344.63</v>
      </c>
      <c r="AB87" s="100">
        <f t="shared" si="24"/>
        <v>49.824881304617087</v>
      </c>
      <c r="AC87" s="100">
        <v>4344.63</v>
      </c>
      <c r="AD87" s="100">
        <f t="shared" si="25"/>
        <v>100</v>
      </c>
      <c r="AE87" s="100">
        <v>0</v>
      </c>
      <c r="AF87" s="100">
        <f t="shared" si="26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7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28"/>
        <v>7948</v>
      </c>
      <c r="S88" s="100">
        <f>R88/P88*100</f>
        <v>100</v>
      </c>
      <c r="T88" s="100">
        <v>0</v>
      </c>
      <c r="U88" s="100">
        <f>T88/P88*100</f>
        <v>0</v>
      </c>
      <c r="V88" s="99">
        <v>3</v>
      </c>
      <c r="W88" s="99">
        <v>3</v>
      </c>
      <c r="X88" s="99">
        <v>0</v>
      </c>
      <c r="Y88" s="100">
        <f t="shared" si="23"/>
        <v>25</v>
      </c>
      <c r="Z88" s="81">
        <v>1636.38</v>
      </c>
      <c r="AA88" s="100">
        <v>0</v>
      </c>
      <c r="AB88" s="100">
        <f t="shared" si="24"/>
        <v>0</v>
      </c>
      <c r="AC88" s="100">
        <v>0</v>
      </c>
      <c r="AD88" s="100">
        <f t="shared" si="25"/>
        <v>0</v>
      </c>
      <c r="AE88" s="100">
        <v>0</v>
      </c>
      <c r="AF88" s="100">
        <f t="shared" si="26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7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28"/>
        <v>25249.41</v>
      </c>
      <c r="S89" s="100">
        <f>R89/P89*100</f>
        <v>100</v>
      </c>
      <c r="T89" s="100">
        <v>0</v>
      </c>
      <c r="U89" s="100">
        <f>T89/P89*100</f>
        <v>0</v>
      </c>
      <c r="V89" s="99">
        <v>13</v>
      </c>
      <c r="W89" s="99">
        <v>13</v>
      </c>
      <c r="X89" s="99">
        <v>6</v>
      </c>
      <c r="Y89" s="100">
        <f t="shared" si="23"/>
        <v>26</v>
      </c>
      <c r="Z89" s="81">
        <v>9452.93</v>
      </c>
      <c r="AA89" s="100">
        <v>4585.41</v>
      </c>
      <c r="AB89" s="100">
        <f t="shared" si="24"/>
        <v>48.507817152988544</v>
      </c>
      <c r="AC89" s="100">
        <v>4585.41</v>
      </c>
      <c r="AD89" s="100">
        <f t="shared" si="25"/>
        <v>100</v>
      </c>
      <c r="AE89" s="100">
        <v>0</v>
      </c>
      <c r="AF89" s="100">
        <f t="shared" si="26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7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28"/>
        <v>16467.23</v>
      </c>
      <c r="S90" s="100">
        <f>R90/P90*100</f>
        <v>100</v>
      </c>
      <c r="T90" s="100">
        <v>0</v>
      </c>
      <c r="U90" s="100">
        <f>T90/P90*100</f>
        <v>0</v>
      </c>
      <c r="V90" s="99">
        <v>11</v>
      </c>
      <c r="W90" s="99">
        <v>13</v>
      </c>
      <c r="X90" s="99">
        <v>5</v>
      </c>
      <c r="Y90" s="100">
        <f t="shared" si="23"/>
        <v>45.833333333333329</v>
      </c>
      <c r="Z90" s="81">
        <v>10482.94</v>
      </c>
      <c r="AA90" s="100">
        <v>8579.2199999999993</v>
      </c>
      <c r="AB90" s="100">
        <f t="shared" si="24"/>
        <v>81.839827376671039</v>
      </c>
      <c r="AC90" s="100">
        <v>8579.2199999999993</v>
      </c>
      <c r="AD90" s="100">
        <f t="shared" si="25"/>
        <v>100</v>
      </c>
      <c r="AE90" s="100">
        <v>0</v>
      </c>
      <c r="AF90" s="100">
        <f t="shared" si="26"/>
        <v>0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7"/>
        <v>0</v>
      </c>
      <c r="O91" s="100">
        <v>0</v>
      </c>
      <c r="P91" s="100">
        <v>0</v>
      </c>
      <c r="Q91" s="100">
        <v>0</v>
      </c>
      <c r="R91" s="100">
        <f t="shared" si="28"/>
        <v>0</v>
      </c>
      <c r="S91" s="100">
        <v>0</v>
      </c>
      <c r="T91" s="100">
        <v>0</v>
      </c>
      <c r="U91" s="100">
        <v>0</v>
      </c>
      <c r="V91" s="99">
        <v>3</v>
      </c>
      <c r="W91" s="99">
        <v>3</v>
      </c>
      <c r="X91" s="99">
        <v>3</v>
      </c>
      <c r="Y91" s="100">
        <f t="shared" si="23"/>
        <v>75</v>
      </c>
      <c r="Z91" s="81">
        <v>304.5</v>
      </c>
      <c r="AA91" s="100">
        <v>0</v>
      </c>
      <c r="AB91" s="100">
        <f t="shared" si="24"/>
        <v>0</v>
      </c>
      <c r="AC91" s="100">
        <v>0</v>
      </c>
      <c r="AD91" s="100">
        <f t="shared" si="25"/>
        <v>0</v>
      </c>
      <c r="AE91" s="100">
        <v>0</v>
      </c>
      <c r="AF91" s="100">
        <f t="shared" si="26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7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28"/>
        <v>9389.1600000000017</v>
      </c>
      <c r="S92" s="100">
        <f>R92/P92*100</f>
        <v>100</v>
      </c>
      <c r="T92" s="100">
        <v>0</v>
      </c>
      <c r="U92" s="100">
        <f>T92/P92*100</f>
        <v>0</v>
      </c>
      <c r="V92" s="99">
        <v>1</v>
      </c>
      <c r="W92" s="99">
        <v>2</v>
      </c>
      <c r="X92" s="99">
        <v>0</v>
      </c>
      <c r="Y92" s="100">
        <f t="shared" si="23"/>
        <v>2.083333333333333</v>
      </c>
      <c r="Z92" s="81">
        <v>3268.23</v>
      </c>
      <c r="AA92" s="100">
        <v>0</v>
      </c>
      <c r="AB92" s="100">
        <f t="shared" si="24"/>
        <v>0</v>
      </c>
      <c r="AC92" s="100">
        <v>0</v>
      </c>
      <c r="AD92" s="100">
        <f t="shared" si="25"/>
        <v>0</v>
      </c>
      <c r="AE92" s="100">
        <v>0</v>
      </c>
      <c r="AF92" s="100">
        <f t="shared" si="26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7"/>
        <v>0</v>
      </c>
      <c r="O93" s="100">
        <v>0</v>
      </c>
      <c r="P93" s="100">
        <v>0</v>
      </c>
      <c r="Q93" s="100">
        <v>0</v>
      </c>
      <c r="R93" s="100">
        <f t="shared" si="28"/>
        <v>0</v>
      </c>
      <c r="S93" s="100">
        <v>0</v>
      </c>
      <c r="T93" s="100">
        <v>0</v>
      </c>
      <c r="U93" s="100">
        <v>0</v>
      </c>
      <c r="V93" s="99">
        <v>0</v>
      </c>
      <c r="W93" s="99">
        <v>0</v>
      </c>
      <c r="X93" s="99">
        <v>0</v>
      </c>
      <c r="Y93" s="100">
        <f t="shared" si="23"/>
        <v>0</v>
      </c>
      <c r="Z93" s="81">
        <v>0</v>
      </c>
      <c r="AA93" s="100">
        <v>0</v>
      </c>
      <c r="AB93" s="100">
        <f t="shared" si="24"/>
        <v>0</v>
      </c>
      <c r="AC93" s="100">
        <v>0</v>
      </c>
      <c r="AD93" s="100">
        <f t="shared" si="25"/>
        <v>0</v>
      </c>
      <c r="AE93" s="100">
        <v>0</v>
      </c>
      <c r="AF93" s="100">
        <f t="shared" si="26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7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28"/>
        <v>12376.46</v>
      </c>
      <c r="S94" s="100">
        <f>R94/P94*100</f>
        <v>100</v>
      </c>
      <c r="T94" s="100">
        <v>0</v>
      </c>
      <c r="U94" s="100">
        <f>T94/P94*100</f>
        <v>0</v>
      </c>
      <c r="V94" s="99">
        <v>8</v>
      </c>
      <c r="W94" s="99">
        <v>9</v>
      </c>
      <c r="X94" s="99">
        <v>1</v>
      </c>
      <c r="Y94" s="100">
        <f t="shared" si="23"/>
        <v>40</v>
      </c>
      <c r="Z94" s="81">
        <v>7439.87</v>
      </c>
      <c r="AA94" s="100">
        <v>1206.3699999999999</v>
      </c>
      <c r="AB94" s="100">
        <f t="shared" si="24"/>
        <v>16.214933863091694</v>
      </c>
      <c r="AC94" s="100">
        <v>1206.3699999999999</v>
      </c>
      <c r="AD94" s="100">
        <f t="shared" si="25"/>
        <v>100</v>
      </c>
      <c r="AE94" s="100">
        <v>0</v>
      </c>
      <c r="AF94" s="100">
        <f t="shared" si="26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7"/>
        <v>0</v>
      </c>
      <c r="O95" s="100">
        <v>0</v>
      </c>
      <c r="P95" s="100">
        <v>0</v>
      </c>
      <c r="Q95" s="100">
        <v>0</v>
      </c>
      <c r="R95" s="100">
        <f t="shared" si="28"/>
        <v>0</v>
      </c>
      <c r="S95" s="100">
        <v>0</v>
      </c>
      <c r="T95" s="100">
        <v>0</v>
      </c>
      <c r="U95" s="100">
        <v>0</v>
      </c>
      <c r="V95" s="99">
        <v>0</v>
      </c>
      <c r="W95" s="99">
        <v>0</v>
      </c>
      <c r="X95" s="99">
        <v>0</v>
      </c>
      <c r="Y95" s="100">
        <f t="shared" si="23"/>
        <v>0</v>
      </c>
      <c r="Z95" s="81">
        <v>0</v>
      </c>
      <c r="AA95" s="100">
        <v>0</v>
      </c>
      <c r="AB95" s="100">
        <f t="shared" si="24"/>
        <v>0</v>
      </c>
      <c r="AC95" s="100">
        <v>0</v>
      </c>
      <c r="AD95" s="100">
        <f t="shared" si="25"/>
        <v>0</v>
      </c>
      <c r="AE95" s="100">
        <v>0</v>
      </c>
      <c r="AF95" s="100">
        <f t="shared" si="26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7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28"/>
        <v>24507.16</v>
      </c>
      <c r="S96" s="100">
        <f>R96/P96*100</f>
        <v>100</v>
      </c>
      <c r="T96" s="100">
        <v>0</v>
      </c>
      <c r="U96" s="100">
        <f>T96/P96*100</f>
        <v>0</v>
      </c>
      <c r="V96" s="99">
        <v>0</v>
      </c>
      <c r="W96" s="99">
        <v>0</v>
      </c>
      <c r="X96" s="99">
        <v>0</v>
      </c>
      <c r="Y96" s="100">
        <f t="shared" si="23"/>
        <v>0</v>
      </c>
      <c r="Z96" s="81">
        <v>0</v>
      </c>
      <c r="AA96" s="100">
        <v>0</v>
      </c>
      <c r="AB96" s="100">
        <f t="shared" si="24"/>
        <v>0</v>
      </c>
      <c r="AC96" s="100">
        <v>0</v>
      </c>
      <c r="AD96" s="100">
        <f t="shared" si="25"/>
        <v>0</v>
      </c>
      <c r="AE96" s="100">
        <v>0</v>
      </c>
      <c r="AF96" s="100">
        <f t="shared" si="26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7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28"/>
        <v>5946.55</v>
      </c>
      <c r="S97" s="100">
        <f>R97/P97*100</f>
        <v>100</v>
      </c>
      <c r="T97" s="100">
        <v>0</v>
      </c>
      <c r="U97" s="100">
        <f>T97/P97*100</f>
        <v>0</v>
      </c>
      <c r="V97" s="99">
        <v>2</v>
      </c>
      <c r="W97" s="99">
        <v>2</v>
      </c>
      <c r="X97" s="99">
        <v>0</v>
      </c>
      <c r="Y97" s="100">
        <f t="shared" si="23"/>
        <v>22.222222222222221</v>
      </c>
      <c r="Z97" s="81">
        <v>1930.88</v>
      </c>
      <c r="AA97" s="100">
        <v>1930.88</v>
      </c>
      <c r="AB97" s="100">
        <f t="shared" si="24"/>
        <v>100</v>
      </c>
      <c r="AC97" s="100">
        <v>1930.88</v>
      </c>
      <c r="AD97" s="100">
        <f t="shared" si="25"/>
        <v>100</v>
      </c>
      <c r="AE97" s="100">
        <v>0</v>
      </c>
      <c r="AF97" s="100">
        <f t="shared" si="26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7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28"/>
        <v>3487.89</v>
      </c>
      <c r="S98" s="100">
        <f>R98/P98*100</f>
        <v>100</v>
      </c>
      <c r="T98" s="100">
        <v>0</v>
      </c>
      <c r="U98" s="100">
        <f>T98/P98*100</f>
        <v>0</v>
      </c>
      <c r="V98" s="99">
        <v>0</v>
      </c>
      <c r="W98" s="99">
        <v>0</v>
      </c>
      <c r="X98" s="99">
        <v>0</v>
      </c>
      <c r="Y98" s="100">
        <f t="shared" si="23"/>
        <v>0</v>
      </c>
      <c r="Z98" s="81">
        <v>0</v>
      </c>
      <c r="AA98" s="100">
        <v>0</v>
      </c>
      <c r="AB98" s="100">
        <f t="shared" si="24"/>
        <v>0</v>
      </c>
      <c r="AC98" s="100">
        <v>0</v>
      </c>
      <c r="AD98" s="100">
        <f t="shared" si="25"/>
        <v>0</v>
      </c>
      <c r="AE98" s="100">
        <v>0</v>
      </c>
      <c r="AF98" s="100">
        <f t="shared" si="26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7"/>
        <v>0</v>
      </c>
      <c r="O99" s="100">
        <v>0</v>
      </c>
      <c r="P99" s="100">
        <v>0</v>
      </c>
      <c r="Q99" s="100">
        <v>0</v>
      </c>
      <c r="R99" s="100">
        <f t="shared" si="28"/>
        <v>0</v>
      </c>
      <c r="S99" s="100">
        <v>0</v>
      </c>
      <c r="T99" s="100">
        <v>0</v>
      </c>
      <c r="U99" s="100">
        <v>0</v>
      </c>
      <c r="V99" s="99">
        <v>3</v>
      </c>
      <c r="W99" s="99">
        <v>3</v>
      </c>
      <c r="X99" s="99">
        <v>2</v>
      </c>
      <c r="Y99" s="100">
        <f t="shared" si="23"/>
        <v>100</v>
      </c>
      <c r="Z99" s="81">
        <v>4662.01</v>
      </c>
      <c r="AA99" s="100">
        <v>1133.8399999999999</v>
      </c>
      <c r="AB99" s="100">
        <f t="shared" si="24"/>
        <v>24.320840152638024</v>
      </c>
      <c r="AC99" s="100">
        <v>1133.8399999999999</v>
      </c>
      <c r="AD99" s="100">
        <f t="shared" si="25"/>
        <v>100</v>
      </c>
      <c r="AE99" s="100">
        <v>0</v>
      </c>
      <c r="AF99" s="100">
        <f t="shared" si="26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7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28"/>
        <v>18749.07</v>
      </c>
      <c r="S100" s="100">
        <f>R100/P100*100</f>
        <v>100</v>
      </c>
      <c r="T100" s="100">
        <v>0</v>
      </c>
      <c r="U100" s="100">
        <f>T100/P100*100</f>
        <v>0</v>
      </c>
      <c r="V100" s="99">
        <v>2</v>
      </c>
      <c r="W100" s="99">
        <v>2</v>
      </c>
      <c r="X100" s="99">
        <v>0</v>
      </c>
      <c r="Y100" s="100">
        <f t="shared" si="23"/>
        <v>5.2631578947368416</v>
      </c>
      <c r="Z100" s="81">
        <v>2623.43</v>
      </c>
      <c r="AA100" s="100">
        <v>0</v>
      </c>
      <c r="AB100" s="100">
        <f t="shared" si="24"/>
        <v>0</v>
      </c>
      <c r="AC100" s="100">
        <v>0</v>
      </c>
      <c r="AD100" s="100">
        <f t="shared" si="25"/>
        <v>0</v>
      </c>
      <c r="AE100" s="100">
        <v>0</v>
      </c>
      <c r="AF100" s="100">
        <f t="shared" si="26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7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28"/>
        <v>336.17</v>
      </c>
      <c r="S101" s="100">
        <f>R101/P101*100</f>
        <v>100</v>
      </c>
      <c r="T101" s="100">
        <v>0</v>
      </c>
      <c r="U101" s="100">
        <f>T101/P101*100</f>
        <v>0</v>
      </c>
      <c r="V101" s="99">
        <v>0</v>
      </c>
      <c r="W101" s="99">
        <v>0</v>
      </c>
      <c r="X101" s="99">
        <v>0</v>
      </c>
      <c r="Y101" s="100">
        <f t="shared" si="23"/>
        <v>0</v>
      </c>
      <c r="Z101" s="81">
        <v>0</v>
      </c>
      <c r="AA101" s="100">
        <v>0</v>
      </c>
      <c r="AB101" s="100">
        <f t="shared" si="24"/>
        <v>0</v>
      </c>
      <c r="AC101" s="100">
        <v>0</v>
      </c>
      <c r="AD101" s="100">
        <f t="shared" si="25"/>
        <v>0</v>
      </c>
      <c r="AE101" s="100">
        <v>0</v>
      </c>
      <c r="AF101" s="100">
        <f t="shared" si="26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7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28"/>
        <v>19670.13</v>
      </c>
      <c r="S102" s="100">
        <f>R102/P102*100</f>
        <v>100</v>
      </c>
      <c r="T102" s="100">
        <v>0</v>
      </c>
      <c r="U102" s="100">
        <f>T102/P102*100</f>
        <v>0</v>
      </c>
      <c r="V102" s="99">
        <v>0</v>
      </c>
      <c r="W102" s="99">
        <v>0</v>
      </c>
      <c r="X102" s="99">
        <v>0</v>
      </c>
      <c r="Y102" s="100">
        <f t="shared" si="23"/>
        <v>0</v>
      </c>
      <c r="Z102" s="81">
        <v>0</v>
      </c>
      <c r="AA102" s="100">
        <v>0</v>
      </c>
      <c r="AB102" s="100">
        <f>IF((Z102+T102)=0,0,AA102/(Z102+T102)*100)</f>
        <v>0</v>
      </c>
      <c r="AC102" s="100">
        <v>0</v>
      </c>
      <c r="AD102" s="100">
        <f t="shared" si="25"/>
        <v>0</v>
      </c>
      <c r="AE102" s="100">
        <v>0</v>
      </c>
      <c r="AF102" s="100">
        <f t="shared" si="26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7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29">T103/P103*100</f>
        <v>0</v>
      </c>
      <c r="V103" s="89">
        <f t="shared" ref="V103:AC103" si="30">SUM(V7:V102)</f>
        <v>512</v>
      </c>
      <c r="W103" s="89">
        <f t="shared" si="30"/>
        <v>657</v>
      </c>
      <c r="X103" s="89">
        <f>SUM(X7:X102)</f>
        <v>165</v>
      </c>
      <c r="Y103" s="91">
        <f>X103/H103*100</f>
        <v>5.7752887644382218</v>
      </c>
      <c r="Z103" s="91">
        <f>SUM(Z7:Z102)</f>
        <v>680645.56000000017</v>
      </c>
      <c r="AA103" s="91">
        <f t="shared" si="30"/>
        <v>447728.04</v>
      </c>
      <c r="AB103" s="90">
        <f t="shared" ref="AB103" si="31">IF((Z103+T103)=0,0,AA103/(Z103+T103)*100)</f>
        <v>65.779910472052421</v>
      </c>
      <c r="AC103" s="91">
        <f t="shared" si="30"/>
        <v>447728.04</v>
      </c>
      <c r="AD103" s="90">
        <f t="shared" ref="AD103" si="32">IF(AA103=0,0,AC103/AA103)*100</f>
        <v>100</v>
      </c>
      <c r="AE103" s="91">
        <f>SUM(AE7:AE102)</f>
        <v>0</v>
      </c>
      <c r="AF103" s="90">
        <f t="shared" ref="AF103" si="33">IF(AA103=0,0,AE103/AA103)*100</f>
        <v>0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zoomScale="90" zoomScaleNormal="90" workbookViewId="0">
      <selection activeCell="I4" sqref="I4:I5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10" width="9.28515625" style="93" customWidth="1"/>
    <col min="11" max="13" width="6.7109375" style="106" customWidth="1"/>
    <col min="14" max="14" width="9.140625" style="106" customWidth="1"/>
    <col min="15" max="16" width="16.42578125" style="107" customWidth="1"/>
    <col min="17" max="17" width="9.28515625" style="107" customWidth="1"/>
    <col min="18" max="18" width="16.85546875" style="107" customWidth="1"/>
    <col min="19" max="19" width="10.42578125" style="107" customWidth="1"/>
    <col min="20" max="20" width="16.5703125" style="107" customWidth="1"/>
    <col min="21" max="21" width="9.28515625" style="107" customWidth="1"/>
    <col min="22" max="25" width="9.285156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5.5703125" style="106" customWidth="1"/>
    <col min="30" max="30" width="11.85546875" style="106" customWidth="1"/>
    <col min="31" max="31" width="13.85546875" style="106" customWidth="1"/>
    <col min="32" max="32" width="11.57031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259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15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17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 t="shared" si="0"/>
        <v>5</v>
      </c>
      <c r="F6" s="6">
        <f t="shared" si="0"/>
        <v>6</v>
      </c>
      <c r="G6" s="5">
        <f t="shared" si="0"/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120">
        <v>0</v>
      </c>
      <c r="W7" s="120">
        <v>0</v>
      </c>
      <c r="X7" s="120">
        <v>0</v>
      </c>
      <c r="Y7" s="100">
        <f t="shared" ref="Y7:Y70" si="2">IF(H7=0,0,V7/H7)*100</f>
        <v>0</v>
      </c>
      <c r="Z7" s="81">
        <v>0</v>
      </c>
      <c r="AA7" s="100">
        <v>0</v>
      </c>
      <c r="AB7" s="100">
        <f t="shared" ref="AB7:AB70" si="3">IF((Z7+T7)=0,0,AA7/(Z7+T7)*100)</f>
        <v>0</v>
      </c>
      <c r="AC7" s="100">
        <v>0</v>
      </c>
      <c r="AD7" s="100">
        <f>IF(AA7=0,0,AC7/AA7)*100</f>
        <v>0</v>
      </c>
      <c r="AE7" s="100">
        <v>0</v>
      </c>
      <c r="AF7" s="100">
        <f t="shared" ref="AF7:AF70" si="4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5">P8/O8*100</f>
        <v>100</v>
      </c>
      <c r="R8" s="100">
        <f t="shared" ref="R8:R20" si="6">P8</f>
        <v>8664.0299999999988</v>
      </c>
      <c r="S8" s="100">
        <f t="shared" ref="S8:S13" si="7">R8/P8*100</f>
        <v>100</v>
      </c>
      <c r="T8" s="100">
        <v>0</v>
      </c>
      <c r="U8" s="100">
        <f t="shared" ref="U8:U13" si="8">T8/P8*100</f>
        <v>0</v>
      </c>
      <c r="V8" s="120">
        <v>3</v>
      </c>
      <c r="W8" s="120">
        <v>3</v>
      </c>
      <c r="X8" s="120">
        <v>0</v>
      </c>
      <c r="Y8" s="100">
        <f t="shared" si="2"/>
        <v>15</v>
      </c>
      <c r="Z8" s="81">
        <v>4081.96</v>
      </c>
      <c r="AA8" s="100">
        <v>365.4</v>
      </c>
      <c r="AB8" s="100">
        <f t="shared" si="3"/>
        <v>8.9515820831169339</v>
      </c>
      <c r="AC8" s="100">
        <v>365.4</v>
      </c>
      <c r="AD8" s="100">
        <f t="shared" ref="AD8:AD71" si="9">IF(AA8=0,0,AC8/AA8)*100</f>
        <v>100</v>
      </c>
      <c r="AE8" s="100">
        <v>0</v>
      </c>
      <c r="AF8" s="100">
        <f t="shared" si="4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5"/>
        <v>100</v>
      </c>
      <c r="R9" s="100">
        <f t="shared" si="6"/>
        <v>20412.350000000002</v>
      </c>
      <c r="S9" s="100">
        <f t="shared" si="7"/>
        <v>100</v>
      </c>
      <c r="T9" s="100">
        <v>0</v>
      </c>
      <c r="U9" s="100">
        <f t="shared" si="8"/>
        <v>0</v>
      </c>
      <c r="V9" s="120">
        <v>0</v>
      </c>
      <c r="W9" s="120">
        <v>0</v>
      </c>
      <c r="X9" s="120">
        <v>0</v>
      </c>
      <c r="Y9" s="100">
        <f t="shared" si="2"/>
        <v>0</v>
      </c>
      <c r="Z9" s="81">
        <v>0</v>
      </c>
      <c r="AA9" s="100">
        <v>0</v>
      </c>
      <c r="AB9" s="100">
        <f t="shared" si="3"/>
        <v>0</v>
      </c>
      <c r="AC9" s="100">
        <v>0</v>
      </c>
      <c r="AD9" s="100">
        <f t="shared" si="9"/>
        <v>0</v>
      </c>
      <c r="AE9" s="100">
        <v>0</v>
      </c>
      <c r="AF9" s="100">
        <f t="shared" si="4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5"/>
        <v>100</v>
      </c>
      <c r="R10" s="100">
        <f t="shared" si="6"/>
        <v>58.36</v>
      </c>
      <c r="S10" s="100">
        <f t="shared" si="7"/>
        <v>100</v>
      </c>
      <c r="T10" s="100">
        <v>0</v>
      </c>
      <c r="U10" s="100">
        <f t="shared" si="8"/>
        <v>0</v>
      </c>
      <c r="V10" s="120">
        <v>0</v>
      </c>
      <c r="W10" s="120">
        <v>0</v>
      </c>
      <c r="X10" s="120">
        <v>0</v>
      </c>
      <c r="Y10" s="100">
        <f t="shared" si="2"/>
        <v>0</v>
      </c>
      <c r="Z10" s="81">
        <v>0</v>
      </c>
      <c r="AA10" s="100">
        <v>0</v>
      </c>
      <c r="AB10" s="100">
        <f t="shared" si="3"/>
        <v>0</v>
      </c>
      <c r="AC10" s="100">
        <v>0</v>
      </c>
      <c r="AD10" s="100">
        <f t="shared" si="9"/>
        <v>0</v>
      </c>
      <c r="AE10" s="100">
        <v>0</v>
      </c>
      <c r="AF10" s="100">
        <f t="shared" si="4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5"/>
        <v>100</v>
      </c>
      <c r="R11" s="100">
        <f t="shared" si="6"/>
        <v>7226.18</v>
      </c>
      <c r="S11" s="100">
        <f t="shared" si="7"/>
        <v>100</v>
      </c>
      <c r="T11" s="100">
        <v>0</v>
      </c>
      <c r="U11" s="100">
        <f t="shared" si="8"/>
        <v>0</v>
      </c>
      <c r="V11" s="120">
        <v>5</v>
      </c>
      <c r="W11" s="120">
        <v>5</v>
      </c>
      <c r="X11" s="120">
        <v>0</v>
      </c>
      <c r="Y11" s="100">
        <f>IF(H11=0,0,V11/H11)*100</f>
        <v>29.411764705882355</v>
      </c>
      <c r="Z11" s="81">
        <f>868.69+5851.79</f>
        <v>6720.48</v>
      </c>
      <c r="AA11" s="100">
        <v>6720.48</v>
      </c>
      <c r="AB11" s="100">
        <f t="shared" si="3"/>
        <v>100</v>
      </c>
      <c r="AC11" s="100">
        <v>6720.48</v>
      </c>
      <c r="AD11" s="100">
        <f t="shared" si="9"/>
        <v>100</v>
      </c>
      <c r="AE11" s="100">
        <v>0</v>
      </c>
      <c r="AF11" s="100">
        <f t="shared" si="4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5"/>
        <v>100</v>
      </c>
      <c r="R12" s="100">
        <f t="shared" si="6"/>
        <v>10060.76</v>
      </c>
      <c r="S12" s="100">
        <f t="shared" si="7"/>
        <v>100</v>
      </c>
      <c r="T12" s="100">
        <v>0</v>
      </c>
      <c r="U12" s="100">
        <f t="shared" si="8"/>
        <v>0</v>
      </c>
      <c r="V12" s="120">
        <v>3</v>
      </c>
      <c r="W12" s="120">
        <v>4</v>
      </c>
      <c r="X12" s="120">
        <v>0</v>
      </c>
      <c r="Y12" s="100">
        <f t="shared" si="2"/>
        <v>17.647058823529413</v>
      </c>
      <c r="Z12" s="81">
        <v>5969.86</v>
      </c>
      <c r="AA12" s="100">
        <v>4537.1899999999996</v>
      </c>
      <c r="AB12" s="100">
        <f t="shared" si="3"/>
        <v>76.001614778236004</v>
      </c>
      <c r="AC12" s="100">
        <v>4537.1899999999996</v>
      </c>
      <c r="AD12" s="100">
        <f t="shared" si="9"/>
        <v>100</v>
      </c>
      <c r="AE12" s="100">
        <v>0</v>
      </c>
      <c r="AF12" s="100">
        <f t="shared" si="4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5"/>
        <v>100</v>
      </c>
      <c r="R13" s="100">
        <f t="shared" si="6"/>
        <v>2679.6</v>
      </c>
      <c r="S13" s="100">
        <f t="shared" si="7"/>
        <v>100</v>
      </c>
      <c r="T13" s="100">
        <v>0</v>
      </c>
      <c r="U13" s="100">
        <f t="shared" si="8"/>
        <v>0</v>
      </c>
      <c r="V13" s="120">
        <v>1</v>
      </c>
      <c r="W13" s="120">
        <v>1</v>
      </c>
      <c r="X13" s="120">
        <v>0</v>
      </c>
      <c r="Y13" s="100">
        <f t="shared" si="2"/>
        <v>33.333333333333329</v>
      </c>
      <c r="Z13" s="81">
        <v>13967.01</v>
      </c>
      <c r="AA13" s="100">
        <v>0</v>
      </c>
      <c r="AB13" s="100">
        <f t="shared" si="3"/>
        <v>0</v>
      </c>
      <c r="AC13" s="100">
        <v>0</v>
      </c>
      <c r="AD13" s="100">
        <f t="shared" si="9"/>
        <v>0</v>
      </c>
      <c r="AE13" s="100">
        <v>0</v>
      </c>
      <c r="AF13" s="100">
        <f t="shared" si="4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6"/>
        <v>0</v>
      </c>
      <c r="S14" s="100">
        <v>0</v>
      </c>
      <c r="T14" s="100">
        <v>0</v>
      </c>
      <c r="U14" s="100">
        <v>0</v>
      </c>
      <c r="V14" s="120">
        <v>0</v>
      </c>
      <c r="W14" s="120">
        <v>0</v>
      </c>
      <c r="X14" s="120">
        <v>0</v>
      </c>
      <c r="Y14" s="100">
        <f t="shared" si="2"/>
        <v>0</v>
      </c>
      <c r="Z14" s="81">
        <v>0</v>
      </c>
      <c r="AA14" s="100">
        <v>0</v>
      </c>
      <c r="AB14" s="100">
        <f t="shared" si="3"/>
        <v>0</v>
      </c>
      <c r="AC14" s="100">
        <v>0</v>
      </c>
      <c r="AD14" s="100">
        <f t="shared" si="9"/>
        <v>0</v>
      </c>
      <c r="AE14" s="100">
        <v>0</v>
      </c>
      <c r="AF14" s="100">
        <f t="shared" si="4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0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6"/>
        <v>51732.32</v>
      </c>
      <c r="S15" s="100">
        <f>R15/P15*100</f>
        <v>100</v>
      </c>
      <c r="T15" s="100">
        <v>0</v>
      </c>
      <c r="U15" s="100">
        <f>T15/P15*100</f>
        <v>0</v>
      </c>
      <c r="V15" s="120">
        <v>12</v>
      </c>
      <c r="W15" s="120">
        <v>14</v>
      </c>
      <c r="X15" s="120">
        <v>3</v>
      </c>
      <c r="Y15" s="100">
        <f t="shared" si="2"/>
        <v>14.457831325301203</v>
      </c>
      <c r="Z15" s="81">
        <v>15948.59</v>
      </c>
      <c r="AA15" s="100">
        <v>12197.45</v>
      </c>
      <c r="AB15" s="100">
        <f t="shared" si="3"/>
        <v>76.479801662717534</v>
      </c>
      <c r="AC15" s="100">
        <v>12197.45</v>
      </c>
      <c r="AD15" s="100">
        <f t="shared" si="9"/>
        <v>100</v>
      </c>
      <c r="AE15" s="100">
        <v>0</v>
      </c>
      <c r="AF15" s="100">
        <f t="shared" si="4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0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6"/>
        <v>12706.95</v>
      </c>
      <c r="S16" s="100">
        <f>R16/P16*100</f>
        <v>100</v>
      </c>
      <c r="T16" s="100">
        <v>0</v>
      </c>
      <c r="U16" s="100">
        <f>T16/P16*100</f>
        <v>0</v>
      </c>
      <c r="V16" s="120">
        <v>0</v>
      </c>
      <c r="W16" s="120">
        <v>0</v>
      </c>
      <c r="X16" s="120">
        <v>0</v>
      </c>
      <c r="Y16" s="100">
        <f t="shared" si="2"/>
        <v>0</v>
      </c>
      <c r="Z16" s="81">
        <v>0</v>
      </c>
      <c r="AA16" s="100">
        <v>0</v>
      </c>
      <c r="AB16" s="100">
        <f t="shared" si="3"/>
        <v>0</v>
      </c>
      <c r="AC16" s="100">
        <v>0</v>
      </c>
      <c r="AD16" s="100">
        <f t="shared" si="9"/>
        <v>0</v>
      </c>
      <c r="AE16" s="100">
        <v>0</v>
      </c>
      <c r="AF16" s="100">
        <f t="shared" si="4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0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6"/>
        <v>32504.67</v>
      </c>
      <c r="S17" s="100">
        <f>R17/P17*100</f>
        <v>100</v>
      </c>
      <c r="T17" s="100">
        <v>0</v>
      </c>
      <c r="U17" s="100">
        <f>T17/P17*100</f>
        <v>0</v>
      </c>
      <c r="V17" s="120">
        <v>10</v>
      </c>
      <c r="W17" s="120">
        <v>17</v>
      </c>
      <c r="X17" s="120">
        <v>1</v>
      </c>
      <c r="Y17" s="100">
        <f t="shared" si="2"/>
        <v>20.408163265306122</v>
      </c>
      <c r="Z17" s="81">
        <v>32393.19</v>
      </c>
      <c r="AA17" s="100">
        <v>10130.64</v>
      </c>
      <c r="AB17" s="100">
        <f t="shared" si="3"/>
        <v>31.273980734839636</v>
      </c>
      <c r="AC17" s="100">
        <v>10130.64</v>
      </c>
      <c r="AD17" s="100">
        <f t="shared" si="9"/>
        <v>100</v>
      </c>
      <c r="AE17" s="100">
        <v>0</v>
      </c>
      <c r="AF17" s="100">
        <f t="shared" si="4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0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6"/>
        <v>15821.75</v>
      </c>
      <c r="S18" s="100">
        <f>R18/P18*100</f>
        <v>100</v>
      </c>
      <c r="T18" s="100">
        <v>0</v>
      </c>
      <c r="U18" s="100">
        <f>T18/P18*100</f>
        <v>0</v>
      </c>
      <c r="V18" s="120">
        <v>4</v>
      </c>
      <c r="W18" s="120">
        <v>4</v>
      </c>
      <c r="X18" s="120">
        <v>0</v>
      </c>
      <c r="Y18" s="100">
        <f t="shared" si="2"/>
        <v>15.384615384615385</v>
      </c>
      <c r="Z18" s="81">
        <v>3496.6</v>
      </c>
      <c r="AA18" s="100">
        <v>3496.6</v>
      </c>
      <c r="AB18" s="100">
        <f t="shared" si="3"/>
        <v>100</v>
      </c>
      <c r="AC18" s="100">
        <v>3496.6</v>
      </c>
      <c r="AD18" s="100">
        <f t="shared" si="9"/>
        <v>100</v>
      </c>
      <c r="AE18" s="100">
        <v>0</v>
      </c>
      <c r="AF18" s="100">
        <f t="shared" si="4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0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6"/>
        <v>46398.919999999991</v>
      </c>
      <c r="S19" s="100">
        <f>R19/P19*100</f>
        <v>100</v>
      </c>
      <c r="T19" s="100">
        <v>0</v>
      </c>
      <c r="U19" s="100">
        <f>T19/P19*100</f>
        <v>0</v>
      </c>
      <c r="V19" s="120">
        <v>19</v>
      </c>
      <c r="W19" s="120">
        <v>24</v>
      </c>
      <c r="X19" s="120">
        <v>6</v>
      </c>
      <c r="Y19" s="100">
        <f>IF(H19=0,0,V19/H19)*100</f>
        <v>32.758620689655174</v>
      </c>
      <c r="Z19" s="81">
        <v>25420.04</v>
      </c>
      <c r="AA19" s="100">
        <v>17680.89</v>
      </c>
      <c r="AB19" s="100">
        <f t="shared" si="3"/>
        <v>69.554925956056707</v>
      </c>
      <c r="AC19" s="100">
        <v>17680.89</v>
      </c>
      <c r="AD19" s="100">
        <f t="shared" si="9"/>
        <v>100</v>
      </c>
      <c r="AE19" s="100">
        <v>0</v>
      </c>
      <c r="AF19" s="100">
        <f t="shared" si="4"/>
        <v>0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0"/>
        <v>0</v>
      </c>
      <c r="O20" s="100">
        <v>0</v>
      </c>
      <c r="P20" s="100">
        <v>0</v>
      </c>
      <c r="Q20" s="100">
        <v>0</v>
      </c>
      <c r="R20" s="100">
        <f t="shared" si="6"/>
        <v>0</v>
      </c>
      <c r="S20" s="100">
        <v>0</v>
      </c>
      <c r="T20" s="100">
        <v>0</v>
      </c>
      <c r="U20" s="100">
        <v>0</v>
      </c>
      <c r="V20" s="120">
        <v>0</v>
      </c>
      <c r="W20" s="120">
        <v>0</v>
      </c>
      <c r="X20" s="120">
        <v>0</v>
      </c>
      <c r="Y20" s="100">
        <f t="shared" si="2"/>
        <v>0</v>
      </c>
      <c r="Z20" s="81">
        <v>0</v>
      </c>
      <c r="AA20" s="100">
        <v>0</v>
      </c>
      <c r="AB20" s="100">
        <f t="shared" si="3"/>
        <v>0</v>
      </c>
      <c r="AC20" s="100">
        <v>0</v>
      </c>
      <c r="AD20" s="100">
        <f t="shared" si="9"/>
        <v>0</v>
      </c>
      <c r="AE20" s="100">
        <v>0</v>
      </c>
      <c r="AF20" s="100">
        <f t="shared" si="4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0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>R21/P21*100</f>
        <v>100</v>
      </c>
      <c r="T21" s="100">
        <v>0</v>
      </c>
      <c r="U21" s="100">
        <f>T21/P21*100</f>
        <v>0</v>
      </c>
      <c r="V21" s="120">
        <v>0</v>
      </c>
      <c r="W21" s="120">
        <v>0</v>
      </c>
      <c r="X21" s="120">
        <v>0</v>
      </c>
      <c r="Y21" s="100">
        <f t="shared" si="2"/>
        <v>0</v>
      </c>
      <c r="Z21" s="81">
        <v>0</v>
      </c>
      <c r="AA21" s="100">
        <v>0</v>
      </c>
      <c r="AB21" s="100">
        <f t="shared" si="3"/>
        <v>0</v>
      </c>
      <c r="AC21" s="100">
        <v>0</v>
      </c>
      <c r="AD21" s="100">
        <f t="shared" si="9"/>
        <v>0</v>
      </c>
      <c r="AE21" s="100">
        <v>0</v>
      </c>
      <c r="AF21" s="100">
        <f t="shared" si="4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0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1">P22</f>
        <v>19091.53</v>
      </c>
      <c r="S22" s="100">
        <f>R22/P22*100</f>
        <v>100</v>
      </c>
      <c r="T22" s="100">
        <v>0</v>
      </c>
      <c r="U22" s="100">
        <f>T22/P22*100</f>
        <v>0</v>
      </c>
      <c r="V22" s="120">
        <v>2</v>
      </c>
      <c r="W22" s="120">
        <v>3</v>
      </c>
      <c r="X22" s="120">
        <v>0</v>
      </c>
      <c r="Y22" s="100">
        <f t="shared" si="2"/>
        <v>4.8780487804878048</v>
      </c>
      <c r="Z22" s="81">
        <v>6177.02</v>
      </c>
      <c r="AA22" s="100">
        <v>5580.14</v>
      </c>
      <c r="AB22" s="100">
        <f t="shared" si="3"/>
        <v>90.337088110448079</v>
      </c>
      <c r="AC22" s="100">
        <v>5580.14</v>
      </c>
      <c r="AD22" s="100">
        <f t="shared" si="9"/>
        <v>100</v>
      </c>
      <c r="AE22" s="100">
        <v>0</v>
      </c>
      <c r="AF22" s="100">
        <f t="shared" si="4"/>
        <v>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0"/>
        <v>0</v>
      </c>
      <c r="O23" s="100">
        <v>0</v>
      </c>
      <c r="P23" s="100">
        <v>0</v>
      </c>
      <c r="Q23" s="100">
        <v>0</v>
      </c>
      <c r="R23" s="100">
        <f t="shared" si="11"/>
        <v>0</v>
      </c>
      <c r="S23" s="100">
        <v>0</v>
      </c>
      <c r="T23" s="100">
        <v>0</v>
      </c>
      <c r="U23" s="100">
        <v>0</v>
      </c>
      <c r="V23" s="120">
        <v>0</v>
      </c>
      <c r="W23" s="120">
        <v>0</v>
      </c>
      <c r="X23" s="120">
        <v>0</v>
      </c>
      <c r="Y23" s="100">
        <f t="shared" si="2"/>
        <v>0</v>
      </c>
      <c r="Z23" s="81">
        <v>0</v>
      </c>
      <c r="AA23" s="100">
        <v>0</v>
      </c>
      <c r="AB23" s="100">
        <f t="shared" si="3"/>
        <v>0</v>
      </c>
      <c r="AC23" s="100">
        <v>0</v>
      </c>
      <c r="AD23" s="100">
        <f t="shared" si="9"/>
        <v>0</v>
      </c>
      <c r="AE23" s="100">
        <v>0</v>
      </c>
      <c r="AF23" s="100">
        <f t="shared" si="4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0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1"/>
        <v>31605.72</v>
      </c>
      <c r="S24" s="100">
        <f>R24/P24*100</f>
        <v>100</v>
      </c>
      <c r="T24" s="100">
        <v>0</v>
      </c>
      <c r="U24" s="100">
        <f>T24/P24*100</f>
        <v>0</v>
      </c>
      <c r="V24" s="120">
        <v>31</v>
      </c>
      <c r="W24" s="120">
        <v>41</v>
      </c>
      <c r="X24" s="120">
        <v>21</v>
      </c>
      <c r="Y24" s="100">
        <f t="shared" si="2"/>
        <v>43.661971830985912</v>
      </c>
      <c r="Z24" s="81">
        <v>28306.48</v>
      </c>
      <c r="AA24" s="100">
        <v>27710.43</v>
      </c>
      <c r="AB24" s="100">
        <f t="shared" si="3"/>
        <v>97.894298407997042</v>
      </c>
      <c r="AC24" s="100">
        <v>27710.43</v>
      </c>
      <c r="AD24" s="100">
        <f t="shared" si="9"/>
        <v>100</v>
      </c>
      <c r="AE24" s="100">
        <v>0</v>
      </c>
      <c r="AF24" s="100">
        <f t="shared" si="4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0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1"/>
        <v>43809.06</v>
      </c>
      <c r="S25" s="100">
        <f>R25/P25*100</f>
        <v>100</v>
      </c>
      <c r="T25" s="100">
        <v>0</v>
      </c>
      <c r="U25" s="100">
        <f>T25/P25*100</f>
        <v>0</v>
      </c>
      <c r="V25" s="120">
        <v>24</v>
      </c>
      <c r="W25" s="120">
        <v>32</v>
      </c>
      <c r="X25" s="120">
        <v>7</v>
      </c>
      <c r="Y25" s="100">
        <f t="shared" si="2"/>
        <v>11.650485436893204</v>
      </c>
      <c r="Z25" s="81">
        <v>27767.72</v>
      </c>
      <c r="AA25" s="100">
        <f>20148.44+7619.28</f>
        <v>27767.719999999998</v>
      </c>
      <c r="AB25" s="100">
        <f t="shared" si="3"/>
        <v>99.999999999999986</v>
      </c>
      <c r="AC25" s="100">
        <v>20148.439999999999</v>
      </c>
      <c r="AD25" s="100">
        <f t="shared" si="9"/>
        <v>72.560656762600601</v>
      </c>
      <c r="AE25" s="100">
        <f>AA25-AC25</f>
        <v>7619.2799999999988</v>
      </c>
      <c r="AF25" s="100">
        <f t="shared" si="4"/>
        <v>27.439343237399395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0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1"/>
        <v>13200.15</v>
      </c>
      <c r="S26" s="100">
        <f>R26/P26*100</f>
        <v>100</v>
      </c>
      <c r="T26" s="100">
        <v>0</v>
      </c>
      <c r="U26" s="100">
        <f>T26/P26*100</f>
        <v>0</v>
      </c>
      <c r="V26" s="120">
        <v>6</v>
      </c>
      <c r="W26" s="120">
        <v>8</v>
      </c>
      <c r="X26" s="120">
        <v>1</v>
      </c>
      <c r="Y26" s="100">
        <f t="shared" si="2"/>
        <v>25</v>
      </c>
      <c r="Z26" s="81">
        <v>9301.44</v>
      </c>
      <c r="AA26" s="100">
        <f>3650.74+5650.7</f>
        <v>9301.4399999999987</v>
      </c>
      <c r="AB26" s="100">
        <f t="shared" si="3"/>
        <v>99.999999999999972</v>
      </c>
      <c r="AC26" s="100">
        <v>3650.74</v>
      </c>
      <c r="AD26" s="100">
        <f t="shared" si="9"/>
        <v>39.249191523032998</v>
      </c>
      <c r="AE26" s="100">
        <f>AA26-AC26</f>
        <v>5650.6999999999989</v>
      </c>
      <c r="AF26" s="100">
        <f t="shared" si="4"/>
        <v>60.750808476967002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0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1"/>
        <v>12723.78</v>
      </c>
      <c r="S27" s="100">
        <f>R27/P27*100</f>
        <v>100</v>
      </c>
      <c r="T27" s="100">
        <v>0</v>
      </c>
      <c r="U27" s="100">
        <f>T27/P27*100</f>
        <v>0</v>
      </c>
      <c r="V27" s="120">
        <v>4</v>
      </c>
      <c r="W27" s="120">
        <v>6</v>
      </c>
      <c r="X27" s="120">
        <v>1</v>
      </c>
      <c r="Y27" s="100">
        <f t="shared" si="2"/>
        <v>25</v>
      </c>
      <c r="Z27" s="81">
        <v>3466.92</v>
      </c>
      <c r="AA27" s="100">
        <v>3466.92</v>
      </c>
      <c r="AB27" s="100">
        <f t="shared" si="3"/>
        <v>100</v>
      </c>
      <c r="AC27" s="100">
        <v>3466.92</v>
      </c>
      <c r="AD27" s="100">
        <f t="shared" si="9"/>
        <v>100</v>
      </c>
      <c r="AE27" s="100">
        <v>0</v>
      </c>
      <c r="AF27" s="100">
        <f t="shared" si="4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0"/>
        <v>0</v>
      </c>
      <c r="O28" s="100">
        <v>0</v>
      </c>
      <c r="P28" s="100">
        <v>0</v>
      </c>
      <c r="Q28" s="100">
        <v>0</v>
      </c>
      <c r="R28" s="100">
        <f t="shared" si="11"/>
        <v>0</v>
      </c>
      <c r="S28" s="100">
        <v>0</v>
      </c>
      <c r="T28" s="100">
        <v>0</v>
      </c>
      <c r="U28" s="100">
        <v>0</v>
      </c>
      <c r="V28" s="120">
        <v>5</v>
      </c>
      <c r="W28" s="120">
        <v>6</v>
      </c>
      <c r="X28" s="120">
        <v>4</v>
      </c>
      <c r="Y28" s="100">
        <f t="shared" si="2"/>
        <v>55.555555555555557</v>
      </c>
      <c r="Z28" s="81">
        <v>3007.13</v>
      </c>
      <c r="AA28" s="100">
        <v>3007.13</v>
      </c>
      <c r="AB28" s="100">
        <f t="shared" si="3"/>
        <v>100</v>
      </c>
      <c r="AC28" s="100">
        <v>3007.13</v>
      </c>
      <c r="AD28" s="100">
        <f t="shared" si="9"/>
        <v>100</v>
      </c>
      <c r="AE28" s="100">
        <v>0</v>
      </c>
      <c r="AF28" s="100">
        <f t="shared" si="4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0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1"/>
        <v>5460.41</v>
      </c>
      <c r="S29" s="100">
        <f>R29/P29*100</f>
        <v>100</v>
      </c>
      <c r="T29" s="100">
        <v>0</v>
      </c>
      <c r="U29" s="100">
        <f>T29/P29*100</f>
        <v>0</v>
      </c>
      <c r="V29" s="120">
        <v>3</v>
      </c>
      <c r="W29" s="120">
        <v>5</v>
      </c>
      <c r="X29" s="120">
        <v>0</v>
      </c>
      <c r="Y29" s="100">
        <f t="shared" si="2"/>
        <v>37.5</v>
      </c>
      <c r="Z29" s="81">
        <v>2108.6999999999998</v>
      </c>
      <c r="AA29" s="100">
        <f>1811.81+296.89</f>
        <v>2108.6999999999998</v>
      </c>
      <c r="AB29" s="100">
        <f t="shared" si="3"/>
        <v>100</v>
      </c>
      <c r="AC29" s="100">
        <f>AA29</f>
        <v>2108.6999999999998</v>
      </c>
      <c r="AD29" s="100">
        <f t="shared" si="9"/>
        <v>100</v>
      </c>
      <c r="AE29" s="100">
        <v>0</v>
      </c>
      <c r="AF29" s="100">
        <f t="shared" si="4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1"/>
        <v>0</v>
      </c>
      <c r="S30" s="100">
        <v>0</v>
      </c>
      <c r="T30" s="100">
        <v>0</v>
      </c>
      <c r="U30" s="100">
        <v>0</v>
      </c>
      <c r="V30" s="120">
        <v>0</v>
      </c>
      <c r="W30" s="120">
        <v>0</v>
      </c>
      <c r="X30" s="120">
        <v>0</v>
      </c>
      <c r="Y30" s="100">
        <f t="shared" si="2"/>
        <v>0</v>
      </c>
      <c r="Z30" s="81">
        <v>0</v>
      </c>
      <c r="AA30" s="100">
        <v>0</v>
      </c>
      <c r="AB30" s="100">
        <f t="shared" si="3"/>
        <v>0</v>
      </c>
      <c r="AC30" s="100">
        <v>0</v>
      </c>
      <c r="AD30" s="100">
        <f t="shared" si="9"/>
        <v>0</v>
      </c>
      <c r="AE30" s="100">
        <v>0</v>
      </c>
      <c r="AF30" s="100">
        <f t="shared" si="4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2">K31/H31*100</f>
        <v>88.043478260869563</v>
      </c>
      <c r="O31" s="100">
        <v>84151.14</v>
      </c>
      <c r="P31" s="100">
        <v>84151.14</v>
      </c>
      <c r="Q31" s="100">
        <f t="shared" ref="Q31:Q38" si="13">P31/O31*100</f>
        <v>100</v>
      </c>
      <c r="R31" s="100">
        <f t="shared" si="11"/>
        <v>84151.14</v>
      </c>
      <c r="S31" s="100">
        <f t="shared" ref="S31:S38" si="14">R31/P31*100</f>
        <v>100</v>
      </c>
      <c r="T31" s="100">
        <v>0</v>
      </c>
      <c r="U31" s="100">
        <f t="shared" ref="U31:U38" si="15">T31/P31*100</f>
        <v>0</v>
      </c>
      <c r="V31" s="120">
        <v>17</v>
      </c>
      <c r="W31" s="120">
        <v>21</v>
      </c>
      <c r="X31" s="120">
        <v>3</v>
      </c>
      <c r="Y31" s="100">
        <f t="shared" si="2"/>
        <v>18.478260869565215</v>
      </c>
      <c r="Z31" s="81">
        <v>24916.91</v>
      </c>
      <c r="AA31" s="100">
        <v>19533.440000000002</v>
      </c>
      <c r="AB31" s="100">
        <f t="shared" si="3"/>
        <v>78.39431133314686</v>
      </c>
      <c r="AC31" s="100">
        <v>19533.440000000002</v>
      </c>
      <c r="AD31" s="100">
        <f t="shared" si="9"/>
        <v>100</v>
      </c>
      <c r="AE31" s="100">
        <v>0</v>
      </c>
      <c r="AF31" s="100">
        <f t="shared" si="4"/>
        <v>0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2"/>
        <v>45</v>
      </c>
      <c r="O32" s="100">
        <v>3061.7499999999995</v>
      </c>
      <c r="P32" s="100">
        <v>3061.7499999999995</v>
      </c>
      <c r="Q32" s="100">
        <f t="shared" si="13"/>
        <v>100</v>
      </c>
      <c r="R32" s="100">
        <f t="shared" si="11"/>
        <v>3061.7499999999995</v>
      </c>
      <c r="S32" s="100">
        <f t="shared" si="14"/>
        <v>100</v>
      </c>
      <c r="T32" s="100">
        <v>0</v>
      </c>
      <c r="U32" s="100">
        <f t="shared" si="15"/>
        <v>0</v>
      </c>
      <c r="V32" s="120">
        <v>0</v>
      </c>
      <c r="W32" s="120">
        <v>0</v>
      </c>
      <c r="X32" s="120">
        <v>0</v>
      </c>
      <c r="Y32" s="100">
        <f t="shared" si="2"/>
        <v>0</v>
      </c>
      <c r="Z32" s="81">
        <v>0</v>
      </c>
      <c r="AA32" s="100">
        <v>0</v>
      </c>
      <c r="AB32" s="100">
        <f t="shared" si="3"/>
        <v>0</v>
      </c>
      <c r="AC32" s="100">
        <v>0</v>
      </c>
      <c r="AD32" s="100">
        <f t="shared" si="9"/>
        <v>0</v>
      </c>
      <c r="AE32" s="100">
        <v>0</v>
      </c>
      <c r="AF32" s="100">
        <f t="shared" si="4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2"/>
        <v>50</v>
      </c>
      <c r="O33" s="100">
        <v>215.69</v>
      </c>
      <c r="P33" s="100">
        <v>215.69</v>
      </c>
      <c r="Q33" s="100">
        <f t="shared" si="13"/>
        <v>100</v>
      </c>
      <c r="R33" s="100">
        <f t="shared" si="11"/>
        <v>215.69</v>
      </c>
      <c r="S33" s="100">
        <f t="shared" si="14"/>
        <v>100</v>
      </c>
      <c r="T33" s="100">
        <v>0</v>
      </c>
      <c r="U33" s="100">
        <f t="shared" si="15"/>
        <v>0</v>
      </c>
      <c r="V33" s="120">
        <v>2</v>
      </c>
      <c r="W33" s="120">
        <v>4</v>
      </c>
      <c r="X33" s="120">
        <v>0</v>
      </c>
      <c r="Y33" s="100">
        <f t="shared" si="2"/>
        <v>50</v>
      </c>
      <c r="Z33" s="81">
        <v>3317.11</v>
      </c>
      <c r="AA33" s="100">
        <v>342.75</v>
      </c>
      <c r="AB33" s="100">
        <f t="shared" si="3"/>
        <v>10.332789687408617</v>
      </c>
      <c r="AC33" s="100">
        <v>342.75</v>
      </c>
      <c r="AD33" s="100">
        <f t="shared" si="9"/>
        <v>100</v>
      </c>
      <c r="AE33" s="100">
        <v>0</v>
      </c>
      <c r="AF33" s="100">
        <f t="shared" si="4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2"/>
        <v>80.769230769230774</v>
      </c>
      <c r="O34" s="100">
        <v>17458.7</v>
      </c>
      <c r="P34" s="100">
        <v>17458.7</v>
      </c>
      <c r="Q34" s="100">
        <f t="shared" si="13"/>
        <v>100</v>
      </c>
      <c r="R34" s="100">
        <f t="shared" si="11"/>
        <v>17458.7</v>
      </c>
      <c r="S34" s="100">
        <f t="shared" si="14"/>
        <v>100</v>
      </c>
      <c r="T34" s="100">
        <v>0</v>
      </c>
      <c r="U34" s="100">
        <f t="shared" si="15"/>
        <v>0</v>
      </c>
      <c r="V34" s="120">
        <v>1</v>
      </c>
      <c r="W34" s="120">
        <v>1</v>
      </c>
      <c r="X34" s="120">
        <v>1</v>
      </c>
      <c r="Y34" s="100">
        <f t="shared" si="2"/>
        <v>1.9230769230769231</v>
      </c>
      <c r="Z34" s="81">
        <v>182.7</v>
      </c>
      <c r="AA34" s="100">
        <v>0</v>
      </c>
      <c r="AB34" s="100">
        <f t="shared" si="3"/>
        <v>0</v>
      </c>
      <c r="AC34" s="100">
        <v>0</v>
      </c>
      <c r="AD34" s="100">
        <f t="shared" si="9"/>
        <v>0</v>
      </c>
      <c r="AE34" s="100">
        <v>0</v>
      </c>
      <c r="AF34" s="100">
        <f t="shared" si="4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2"/>
        <v>75.862068965517238</v>
      </c>
      <c r="O35" s="100">
        <v>31182.29</v>
      </c>
      <c r="P35" s="100">
        <v>31182.29</v>
      </c>
      <c r="Q35" s="100">
        <f t="shared" si="13"/>
        <v>100</v>
      </c>
      <c r="R35" s="100">
        <f t="shared" si="11"/>
        <v>31182.29</v>
      </c>
      <c r="S35" s="100">
        <f t="shared" si="14"/>
        <v>100</v>
      </c>
      <c r="T35" s="100">
        <v>0</v>
      </c>
      <c r="U35" s="100">
        <f t="shared" si="15"/>
        <v>0</v>
      </c>
      <c r="V35" s="120">
        <v>14</v>
      </c>
      <c r="W35" s="120">
        <v>16</v>
      </c>
      <c r="X35" s="120">
        <v>2</v>
      </c>
      <c r="Y35" s="100">
        <f t="shared" si="2"/>
        <v>24.137931034482758</v>
      </c>
      <c r="Z35" s="81">
        <v>14223.42</v>
      </c>
      <c r="AA35" s="100">
        <v>9841.76</v>
      </c>
      <c r="AB35" s="100">
        <f t="shared" si="3"/>
        <v>69.194047563806734</v>
      </c>
      <c r="AC35" s="100">
        <v>9841.76</v>
      </c>
      <c r="AD35" s="100">
        <f t="shared" si="9"/>
        <v>100</v>
      </c>
      <c r="AE35" s="100">
        <v>0</v>
      </c>
      <c r="AF35" s="100">
        <f t="shared" si="4"/>
        <v>0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2"/>
        <v>63.636363636363633</v>
      </c>
      <c r="O36" s="100">
        <v>837.48</v>
      </c>
      <c r="P36" s="100">
        <v>837.48</v>
      </c>
      <c r="Q36" s="100">
        <f t="shared" si="13"/>
        <v>100</v>
      </c>
      <c r="R36" s="100">
        <f t="shared" si="11"/>
        <v>837.48</v>
      </c>
      <c r="S36" s="100">
        <f t="shared" si="14"/>
        <v>100</v>
      </c>
      <c r="T36" s="100">
        <v>0</v>
      </c>
      <c r="U36" s="100">
        <f t="shared" si="15"/>
        <v>0</v>
      </c>
      <c r="V36" s="120">
        <v>0</v>
      </c>
      <c r="W36" s="120">
        <v>0</v>
      </c>
      <c r="X36" s="120">
        <v>0</v>
      </c>
      <c r="Y36" s="100">
        <f t="shared" si="2"/>
        <v>0</v>
      </c>
      <c r="Z36" s="81">
        <v>0</v>
      </c>
      <c r="AA36" s="100">
        <v>0</v>
      </c>
      <c r="AB36" s="100">
        <f t="shared" si="3"/>
        <v>0</v>
      </c>
      <c r="AC36" s="100">
        <v>0</v>
      </c>
      <c r="AD36" s="100">
        <f t="shared" si="9"/>
        <v>0</v>
      </c>
      <c r="AE36" s="100">
        <v>0</v>
      </c>
      <c r="AF36" s="100">
        <f t="shared" si="4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2"/>
        <v>93.333333333333329</v>
      </c>
      <c r="O37" s="100">
        <v>8820.61</v>
      </c>
      <c r="P37" s="100">
        <v>8820.61</v>
      </c>
      <c r="Q37" s="100">
        <f t="shared" si="13"/>
        <v>100</v>
      </c>
      <c r="R37" s="100">
        <f t="shared" si="11"/>
        <v>8820.61</v>
      </c>
      <c r="S37" s="100">
        <f t="shared" si="14"/>
        <v>100</v>
      </c>
      <c r="T37" s="100">
        <v>0</v>
      </c>
      <c r="U37" s="100">
        <f t="shared" si="15"/>
        <v>0</v>
      </c>
      <c r="V37" s="120">
        <v>1</v>
      </c>
      <c r="W37" s="120">
        <v>1</v>
      </c>
      <c r="X37" s="120">
        <v>0</v>
      </c>
      <c r="Y37" s="100">
        <f t="shared" si="2"/>
        <v>6.666666666666667</v>
      </c>
      <c r="Z37" s="81">
        <v>1283.08</v>
      </c>
      <c r="AA37" s="100">
        <v>0</v>
      </c>
      <c r="AB37" s="100">
        <f t="shared" si="3"/>
        <v>0</v>
      </c>
      <c r="AC37" s="100">
        <v>0</v>
      </c>
      <c r="AD37" s="100">
        <f t="shared" si="9"/>
        <v>0</v>
      </c>
      <c r="AE37" s="100">
        <v>0</v>
      </c>
      <c r="AF37" s="100">
        <f t="shared" si="4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2"/>
        <v>44.827586206896555</v>
      </c>
      <c r="O38" s="100">
        <v>17539.870000000003</v>
      </c>
      <c r="P38" s="100">
        <v>17539.870000000003</v>
      </c>
      <c r="Q38" s="100">
        <f t="shared" si="13"/>
        <v>100</v>
      </c>
      <c r="R38" s="100">
        <f t="shared" si="11"/>
        <v>17539.870000000003</v>
      </c>
      <c r="S38" s="100">
        <f t="shared" si="14"/>
        <v>100</v>
      </c>
      <c r="T38" s="100">
        <v>0</v>
      </c>
      <c r="U38" s="100">
        <f t="shared" si="15"/>
        <v>0</v>
      </c>
      <c r="V38" s="120">
        <v>20</v>
      </c>
      <c r="W38" s="120">
        <v>24</v>
      </c>
      <c r="X38" s="120">
        <v>4</v>
      </c>
      <c r="Y38" s="100">
        <f t="shared" si="2"/>
        <v>68.965517241379317</v>
      </c>
      <c r="Z38" s="81">
        <v>27077.85</v>
      </c>
      <c r="AA38" s="100">
        <v>0</v>
      </c>
      <c r="AB38" s="100">
        <f t="shared" si="3"/>
        <v>0</v>
      </c>
      <c r="AC38" s="100">
        <v>0</v>
      </c>
      <c r="AD38" s="100">
        <f t="shared" si="9"/>
        <v>0</v>
      </c>
      <c r="AE38" s="100">
        <v>0</v>
      </c>
      <c r="AF38" s="100">
        <f t="shared" si="4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2"/>
        <v>0</v>
      </c>
      <c r="O39" s="100">
        <v>0</v>
      </c>
      <c r="P39" s="100">
        <v>0</v>
      </c>
      <c r="Q39" s="100">
        <v>0</v>
      </c>
      <c r="R39" s="100">
        <f t="shared" si="11"/>
        <v>0</v>
      </c>
      <c r="S39" s="100">
        <v>0</v>
      </c>
      <c r="T39" s="100">
        <v>0</v>
      </c>
      <c r="U39" s="100">
        <v>0</v>
      </c>
      <c r="V39" s="120">
        <v>0</v>
      </c>
      <c r="W39" s="120">
        <v>0</v>
      </c>
      <c r="X39" s="120">
        <v>0</v>
      </c>
      <c r="Y39" s="100">
        <f t="shared" si="2"/>
        <v>0</v>
      </c>
      <c r="Z39" s="81">
        <v>0</v>
      </c>
      <c r="AA39" s="100">
        <v>0</v>
      </c>
      <c r="AB39" s="100">
        <f t="shared" si="3"/>
        <v>0</v>
      </c>
      <c r="AC39" s="100">
        <v>0</v>
      </c>
      <c r="AD39" s="100">
        <f t="shared" si="9"/>
        <v>0</v>
      </c>
      <c r="AE39" s="100">
        <v>0</v>
      </c>
      <c r="AF39" s="100">
        <f t="shared" si="4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2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1"/>
        <v>81.2</v>
      </c>
      <c r="S40" s="100">
        <f>R40/P40*100</f>
        <v>100</v>
      </c>
      <c r="T40" s="100">
        <v>0</v>
      </c>
      <c r="U40" s="100">
        <f>T40/P40*100</f>
        <v>0</v>
      </c>
      <c r="V40" s="120">
        <v>0</v>
      </c>
      <c r="W40" s="120">
        <v>0</v>
      </c>
      <c r="X40" s="120">
        <v>0</v>
      </c>
      <c r="Y40" s="100">
        <f t="shared" si="2"/>
        <v>0</v>
      </c>
      <c r="Z40" s="81">
        <v>0</v>
      </c>
      <c r="AA40" s="100">
        <v>0</v>
      </c>
      <c r="AB40" s="100">
        <f t="shared" si="3"/>
        <v>0</v>
      </c>
      <c r="AC40" s="100">
        <v>0</v>
      </c>
      <c r="AD40" s="100">
        <f t="shared" si="9"/>
        <v>0</v>
      </c>
      <c r="AE40" s="100">
        <v>0</v>
      </c>
      <c r="AF40" s="100">
        <f t="shared" si="4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2"/>
        <v>0</v>
      </c>
      <c r="O41" s="100">
        <v>0</v>
      </c>
      <c r="P41" s="100">
        <v>0</v>
      </c>
      <c r="Q41" s="100">
        <v>0</v>
      </c>
      <c r="R41" s="100">
        <f t="shared" si="11"/>
        <v>0</v>
      </c>
      <c r="S41" s="100">
        <v>0</v>
      </c>
      <c r="T41" s="100">
        <v>0</v>
      </c>
      <c r="U41" s="100">
        <v>0</v>
      </c>
      <c r="V41" s="120">
        <v>1</v>
      </c>
      <c r="W41" s="120">
        <v>1</v>
      </c>
      <c r="X41" s="120">
        <v>1</v>
      </c>
      <c r="Y41" s="100">
        <f t="shared" si="2"/>
        <v>50</v>
      </c>
      <c r="Z41" s="81">
        <v>570.94000000000005</v>
      </c>
      <c r="AA41" s="100">
        <v>570.94000000000005</v>
      </c>
      <c r="AB41" s="100">
        <f t="shared" si="3"/>
        <v>100</v>
      </c>
      <c r="AC41" s="100">
        <v>570.94000000000005</v>
      </c>
      <c r="AD41" s="100">
        <f t="shared" si="9"/>
        <v>100</v>
      </c>
      <c r="AE41" s="100">
        <v>0</v>
      </c>
      <c r="AF41" s="100">
        <f t="shared" si="4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2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1"/>
        <v>51486.1</v>
      </c>
      <c r="S42" s="100">
        <f>R42/P42*100</f>
        <v>100</v>
      </c>
      <c r="T42" s="100">
        <v>0</v>
      </c>
      <c r="U42" s="100">
        <f>T42/P42*100</f>
        <v>0</v>
      </c>
      <c r="V42" s="120">
        <v>19</v>
      </c>
      <c r="W42" s="120">
        <v>34</v>
      </c>
      <c r="X42" s="120">
        <v>8</v>
      </c>
      <c r="Y42" s="100">
        <f t="shared" si="2"/>
        <v>35.849056603773583</v>
      </c>
      <c r="Z42" s="81">
        <v>45016.49</v>
      </c>
      <c r="AA42" s="100">
        <v>30003.61</v>
      </c>
      <c r="AB42" s="100">
        <f t="shared" si="3"/>
        <v>66.650265269460149</v>
      </c>
      <c r="AC42" s="100">
        <v>30003.61</v>
      </c>
      <c r="AD42" s="100">
        <f t="shared" si="9"/>
        <v>100</v>
      </c>
      <c r="AE42" s="100">
        <v>0</v>
      </c>
      <c r="AF42" s="100">
        <f t="shared" si="4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2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1"/>
        <v>16141.45</v>
      </c>
      <c r="S43" s="100">
        <f>R43/P43*100</f>
        <v>100</v>
      </c>
      <c r="T43" s="100">
        <v>0</v>
      </c>
      <c r="U43" s="100">
        <f>T43/P43*100</f>
        <v>0</v>
      </c>
      <c r="V43" s="120">
        <v>8</v>
      </c>
      <c r="W43" s="120">
        <v>9</v>
      </c>
      <c r="X43" s="120">
        <v>3</v>
      </c>
      <c r="Y43" s="100">
        <f t="shared" si="2"/>
        <v>28.571428571428569</v>
      </c>
      <c r="Z43" s="81">
        <v>7105.73</v>
      </c>
      <c r="AA43" s="100">
        <v>3532.54</v>
      </c>
      <c r="AB43" s="100">
        <f t="shared" si="3"/>
        <v>49.713963238119099</v>
      </c>
      <c r="AC43" s="100">
        <v>3532.54</v>
      </c>
      <c r="AD43" s="100">
        <f t="shared" si="9"/>
        <v>100</v>
      </c>
      <c r="AE43" s="100">
        <v>0</v>
      </c>
      <c r="AF43" s="100">
        <f t="shared" si="4"/>
        <v>0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2"/>
        <v>0</v>
      </c>
      <c r="O44" s="100">
        <v>0</v>
      </c>
      <c r="P44" s="100">
        <v>0</v>
      </c>
      <c r="Q44" s="100">
        <v>0</v>
      </c>
      <c r="R44" s="100">
        <f t="shared" si="11"/>
        <v>0</v>
      </c>
      <c r="S44" s="100">
        <v>0</v>
      </c>
      <c r="T44" s="100">
        <v>0</v>
      </c>
      <c r="U44" s="100">
        <v>0</v>
      </c>
      <c r="V44" s="120">
        <v>0</v>
      </c>
      <c r="W44" s="120">
        <v>0</v>
      </c>
      <c r="X44" s="120">
        <v>0</v>
      </c>
      <c r="Y44" s="100">
        <f t="shared" si="2"/>
        <v>0</v>
      </c>
      <c r="Z44" s="81">
        <v>0</v>
      </c>
      <c r="AA44" s="100">
        <v>0</v>
      </c>
      <c r="AB44" s="100">
        <f t="shared" si="3"/>
        <v>0</v>
      </c>
      <c r="AC44" s="100">
        <v>0</v>
      </c>
      <c r="AD44" s="100">
        <f t="shared" si="9"/>
        <v>0</v>
      </c>
      <c r="AE44" s="100">
        <v>0</v>
      </c>
      <c r="AF44" s="100">
        <f t="shared" si="4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2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1"/>
        <v>18630.71</v>
      </c>
      <c r="S45" s="100">
        <f>R45/P45*100</f>
        <v>100</v>
      </c>
      <c r="T45" s="100">
        <v>0</v>
      </c>
      <c r="U45" s="100">
        <f>T45/P45*100</f>
        <v>0</v>
      </c>
      <c r="V45" s="120">
        <v>9</v>
      </c>
      <c r="W45" s="120">
        <v>9</v>
      </c>
      <c r="X45" s="120">
        <v>9</v>
      </c>
      <c r="Y45" s="100">
        <f t="shared" si="2"/>
        <v>42.857142857142854</v>
      </c>
      <c r="Z45" s="81">
        <f>3029.71+9510.45</f>
        <v>12540.16</v>
      </c>
      <c r="AA45" s="100">
        <v>12540.16</v>
      </c>
      <c r="AB45" s="100">
        <f t="shared" si="3"/>
        <v>100</v>
      </c>
      <c r="AC45" s="100">
        <v>12540.16</v>
      </c>
      <c r="AD45" s="100">
        <f t="shared" si="9"/>
        <v>100</v>
      </c>
      <c r="AE45" s="100">
        <v>0</v>
      </c>
      <c r="AF45" s="100">
        <f t="shared" si="4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2"/>
        <v>0</v>
      </c>
      <c r="O46" s="100">
        <v>0</v>
      </c>
      <c r="P46" s="100">
        <v>0</v>
      </c>
      <c r="Q46" s="100">
        <v>0</v>
      </c>
      <c r="R46" s="100">
        <f t="shared" si="11"/>
        <v>0</v>
      </c>
      <c r="S46" s="100">
        <v>0</v>
      </c>
      <c r="T46" s="100">
        <v>0</v>
      </c>
      <c r="U46" s="100">
        <v>0</v>
      </c>
      <c r="V46" s="120">
        <v>1</v>
      </c>
      <c r="W46" s="120">
        <v>1</v>
      </c>
      <c r="X46" s="120">
        <v>1</v>
      </c>
      <c r="Y46" s="100">
        <f t="shared" si="2"/>
        <v>100</v>
      </c>
      <c r="Z46" s="81">
        <v>121.8</v>
      </c>
      <c r="AA46" s="100">
        <v>121.8</v>
      </c>
      <c r="AB46" s="100">
        <f t="shared" si="3"/>
        <v>100</v>
      </c>
      <c r="AC46" s="100">
        <v>121.8</v>
      </c>
      <c r="AD46" s="100">
        <f t="shared" si="9"/>
        <v>100</v>
      </c>
      <c r="AE46" s="100">
        <v>0</v>
      </c>
      <c r="AF46" s="100">
        <f t="shared" si="4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2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1"/>
        <v>29395.079999999998</v>
      </c>
      <c r="S47" s="100">
        <f>R47/P47*100</f>
        <v>100</v>
      </c>
      <c r="T47" s="100">
        <v>0</v>
      </c>
      <c r="U47" s="100">
        <f>T47/P47*100</f>
        <v>0</v>
      </c>
      <c r="V47" s="120">
        <v>9</v>
      </c>
      <c r="W47" s="120">
        <v>12</v>
      </c>
      <c r="X47" s="120">
        <v>5</v>
      </c>
      <c r="Y47" s="100">
        <f t="shared" si="2"/>
        <v>24.324324324324326</v>
      </c>
      <c r="Z47" s="81">
        <v>7141.97</v>
      </c>
      <c r="AA47" s="100">
        <v>5320.52</v>
      </c>
      <c r="AB47" s="100">
        <f t="shared" si="3"/>
        <v>74.496532469332692</v>
      </c>
      <c r="AC47" s="100">
        <v>5320.52</v>
      </c>
      <c r="AD47" s="100">
        <f t="shared" si="9"/>
        <v>100</v>
      </c>
      <c r="AE47" s="100">
        <v>0</v>
      </c>
      <c r="AF47" s="100">
        <f t="shared" si="4"/>
        <v>0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2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1"/>
        <v>13283.6</v>
      </c>
      <c r="S48" s="100">
        <f>R48/P48*100</f>
        <v>100</v>
      </c>
      <c r="T48" s="100">
        <v>0</v>
      </c>
      <c r="U48" s="100">
        <f>T48/P48*100</f>
        <v>0</v>
      </c>
      <c r="V48" s="120">
        <v>9</v>
      </c>
      <c r="W48" s="120">
        <v>11</v>
      </c>
      <c r="X48" s="120">
        <v>3</v>
      </c>
      <c r="Y48" s="100">
        <f t="shared" si="2"/>
        <v>14.0625</v>
      </c>
      <c r="Z48" s="81">
        <v>19933.23</v>
      </c>
      <c r="AA48" s="100">
        <v>0</v>
      </c>
      <c r="AB48" s="100">
        <f t="shared" si="3"/>
        <v>0</v>
      </c>
      <c r="AC48" s="100">
        <v>0</v>
      </c>
      <c r="AD48" s="100">
        <f t="shared" si="9"/>
        <v>0</v>
      </c>
      <c r="AE48" s="100">
        <v>0</v>
      </c>
      <c r="AF48" s="100">
        <f t="shared" si="4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2"/>
        <v>0</v>
      </c>
      <c r="O49" s="100">
        <v>0</v>
      </c>
      <c r="P49" s="100">
        <v>0</v>
      </c>
      <c r="Q49" s="100">
        <v>0</v>
      </c>
      <c r="R49" s="100">
        <f t="shared" si="11"/>
        <v>0</v>
      </c>
      <c r="S49" s="100">
        <v>0</v>
      </c>
      <c r="T49" s="100">
        <v>0</v>
      </c>
      <c r="U49" s="100">
        <v>0</v>
      </c>
      <c r="V49" s="120">
        <v>0</v>
      </c>
      <c r="W49" s="120">
        <v>0</v>
      </c>
      <c r="X49" s="120">
        <v>0</v>
      </c>
      <c r="Y49" s="100">
        <f t="shared" si="2"/>
        <v>0</v>
      </c>
      <c r="Z49" s="81">
        <v>0</v>
      </c>
      <c r="AA49" s="100">
        <v>0</v>
      </c>
      <c r="AB49" s="100">
        <f t="shared" si="3"/>
        <v>0</v>
      </c>
      <c r="AC49" s="100">
        <v>0</v>
      </c>
      <c r="AD49" s="100">
        <f t="shared" si="9"/>
        <v>0</v>
      </c>
      <c r="AE49" s="100">
        <v>0</v>
      </c>
      <c r="AF49" s="100">
        <f t="shared" si="4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2"/>
        <v>93.333333333333329</v>
      </c>
      <c r="O50" s="100">
        <v>28019.85</v>
      </c>
      <c r="P50" s="100">
        <v>28019.85</v>
      </c>
      <c r="Q50" s="100">
        <f t="shared" ref="Q50:Q61" si="16">P50/O50*100</f>
        <v>100</v>
      </c>
      <c r="R50" s="100">
        <f t="shared" si="11"/>
        <v>28019.85</v>
      </c>
      <c r="S50" s="100">
        <f t="shared" ref="S50:S61" si="17">R50/P50*100</f>
        <v>100</v>
      </c>
      <c r="T50" s="100">
        <v>0</v>
      </c>
      <c r="U50" s="100">
        <f t="shared" ref="U50:U61" si="18">T50/P50*100</f>
        <v>0</v>
      </c>
      <c r="V50" s="120">
        <v>4</v>
      </c>
      <c r="W50" s="120">
        <v>6</v>
      </c>
      <c r="X50" s="120">
        <v>0</v>
      </c>
      <c r="Y50" s="100">
        <f t="shared" si="2"/>
        <v>8.8888888888888893</v>
      </c>
      <c r="Z50" s="81">
        <v>6788.45</v>
      </c>
      <c r="AA50" s="100">
        <v>5913.23</v>
      </c>
      <c r="AB50" s="100">
        <f t="shared" si="3"/>
        <v>87.107218879125568</v>
      </c>
      <c r="AC50" s="100">
        <v>5913.23</v>
      </c>
      <c r="AD50" s="100">
        <f t="shared" si="9"/>
        <v>100</v>
      </c>
      <c r="AE50" s="100">
        <v>0</v>
      </c>
      <c r="AF50" s="100">
        <f t="shared" si="4"/>
        <v>0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2"/>
        <v>74.285714285714292</v>
      </c>
      <c r="O51" s="100">
        <v>24374.81</v>
      </c>
      <c r="P51" s="100">
        <v>24374.81</v>
      </c>
      <c r="Q51" s="100">
        <f t="shared" si="16"/>
        <v>100</v>
      </c>
      <c r="R51" s="100">
        <f t="shared" si="11"/>
        <v>24374.81</v>
      </c>
      <c r="S51" s="100">
        <f t="shared" si="17"/>
        <v>100</v>
      </c>
      <c r="T51" s="100">
        <v>0</v>
      </c>
      <c r="U51" s="100">
        <f t="shared" si="18"/>
        <v>0</v>
      </c>
      <c r="V51" s="120">
        <v>8</v>
      </c>
      <c r="W51" s="120">
        <v>10</v>
      </c>
      <c r="X51" s="120">
        <v>3</v>
      </c>
      <c r="Y51" s="100">
        <f t="shared" si="2"/>
        <v>22.857142857142858</v>
      </c>
      <c r="Z51" s="81">
        <f>1813.66+1853.19</f>
        <v>3666.8500000000004</v>
      </c>
      <c r="AA51" s="100">
        <v>3666.8500000000004</v>
      </c>
      <c r="AB51" s="100">
        <f t="shared" si="3"/>
        <v>100</v>
      </c>
      <c r="AC51" s="100">
        <v>3666.8500000000004</v>
      </c>
      <c r="AD51" s="100">
        <f t="shared" si="9"/>
        <v>100</v>
      </c>
      <c r="AE51" s="100">
        <v>0</v>
      </c>
      <c r="AF51" s="100">
        <f t="shared" si="4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2"/>
        <v>80.952380952380949</v>
      </c>
      <c r="O52" s="100">
        <v>15413.759999999998</v>
      </c>
      <c r="P52" s="100">
        <v>15413.759999999998</v>
      </c>
      <c r="Q52" s="100">
        <f t="shared" si="16"/>
        <v>100</v>
      </c>
      <c r="R52" s="100">
        <f t="shared" si="11"/>
        <v>15413.759999999998</v>
      </c>
      <c r="S52" s="100">
        <f t="shared" si="17"/>
        <v>100</v>
      </c>
      <c r="T52" s="100">
        <v>0</v>
      </c>
      <c r="U52" s="100">
        <f t="shared" si="18"/>
        <v>0</v>
      </c>
      <c r="V52" s="120">
        <v>4</v>
      </c>
      <c r="W52" s="120">
        <v>4</v>
      </c>
      <c r="X52" s="120">
        <v>0</v>
      </c>
      <c r="Y52" s="100">
        <f t="shared" si="2"/>
        <v>19.047619047619047</v>
      </c>
      <c r="Z52" s="81">
        <f>6438.63+1649.35</f>
        <v>8087.98</v>
      </c>
      <c r="AA52" s="100">
        <v>8087.98</v>
      </c>
      <c r="AB52" s="100">
        <f t="shared" si="3"/>
        <v>100</v>
      </c>
      <c r="AC52" s="100">
        <v>8087.98</v>
      </c>
      <c r="AD52" s="100">
        <f t="shared" si="9"/>
        <v>100</v>
      </c>
      <c r="AE52" s="100">
        <v>0</v>
      </c>
      <c r="AF52" s="100">
        <f t="shared" si="4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2"/>
        <v>74.468085106382972</v>
      </c>
      <c r="O53" s="100">
        <v>42972.38</v>
      </c>
      <c r="P53" s="100">
        <v>42972.38</v>
      </c>
      <c r="Q53" s="100">
        <f t="shared" si="16"/>
        <v>100</v>
      </c>
      <c r="R53" s="100">
        <f t="shared" si="11"/>
        <v>42972.38</v>
      </c>
      <c r="S53" s="100">
        <f t="shared" si="17"/>
        <v>100</v>
      </c>
      <c r="T53" s="100">
        <v>0</v>
      </c>
      <c r="U53" s="100">
        <f t="shared" si="18"/>
        <v>0</v>
      </c>
      <c r="V53" s="120">
        <v>10</v>
      </c>
      <c r="W53" s="120">
        <v>17</v>
      </c>
      <c r="X53" s="120">
        <v>2</v>
      </c>
      <c r="Y53" s="100">
        <f t="shared" si="2"/>
        <v>21.276595744680851</v>
      </c>
      <c r="Z53" s="81">
        <v>32996.230000000003</v>
      </c>
      <c r="AA53" s="100">
        <v>25783.239999999998</v>
      </c>
      <c r="AB53" s="100">
        <f t="shared" si="3"/>
        <v>78.139957201171157</v>
      </c>
      <c r="AC53" s="100">
        <v>25783.239999999998</v>
      </c>
      <c r="AD53" s="100">
        <f t="shared" si="9"/>
        <v>100</v>
      </c>
      <c r="AE53" s="100">
        <v>0</v>
      </c>
      <c r="AF53" s="100">
        <f t="shared" si="4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2"/>
        <v>87.5</v>
      </c>
      <c r="O54" s="100">
        <v>11942.29</v>
      </c>
      <c r="P54" s="100">
        <v>11942.29</v>
      </c>
      <c r="Q54" s="100">
        <f t="shared" si="16"/>
        <v>100</v>
      </c>
      <c r="R54" s="100">
        <f t="shared" si="11"/>
        <v>11942.29</v>
      </c>
      <c r="S54" s="100">
        <f t="shared" si="17"/>
        <v>100</v>
      </c>
      <c r="T54" s="100">
        <v>0</v>
      </c>
      <c r="U54" s="100">
        <f t="shared" si="18"/>
        <v>0</v>
      </c>
      <c r="V54" s="120">
        <v>6</v>
      </c>
      <c r="W54" s="120">
        <v>6</v>
      </c>
      <c r="X54" s="120">
        <v>1</v>
      </c>
      <c r="Y54" s="100">
        <f t="shared" si="2"/>
        <v>37.5</v>
      </c>
      <c r="Z54" s="81">
        <f>3212.69+1942.71</f>
        <v>5155.3999999999996</v>
      </c>
      <c r="AA54" s="100">
        <v>5155.3999999999996</v>
      </c>
      <c r="AB54" s="100">
        <f t="shared" si="3"/>
        <v>100</v>
      </c>
      <c r="AC54" s="100">
        <v>5155.3999999999996</v>
      </c>
      <c r="AD54" s="100">
        <f t="shared" si="9"/>
        <v>100</v>
      </c>
      <c r="AE54" s="100">
        <v>0</v>
      </c>
      <c r="AF54" s="100">
        <f t="shared" si="4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2"/>
        <v>50</v>
      </c>
      <c r="O55" s="100">
        <v>2319.79</v>
      </c>
      <c r="P55" s="100">
        <v>2319.79</v>
      </c>
      <c r="Q55" s="100">
        <f t="shared" si="16"/>
        <v>100</v>
      </c>
      <c r="R55" s="100">
        <f t="shared" si="11"/>
        <v>2319.79</v>
      </c>
      <c r="S55" s="100">
        <f t="shared" si="17"/>
        <v>100</v>
      </c>
      <c r="T55" s="100">
        <v>0</v>
      </c>
      <c r="U55" s="100">
        <f t="shared" si="18"/>
        <v>0</v>
      </c>
      <c r="V55" s="120">
        <v>0</v>
      </c>
      <c r="W55" s="120">
        <v>0</v>
      </c>
      <c r="X55" s="120">
        <v>0</v>
      </c>
      <c r="Y55" s="100">
        <f t="shared" si="2"/>
        <v>0</v>
      </c>
      <c r="Z55" s="81">
        <v>0</v>
      </c>
      <c r="AA55" s="100">
        <v>0</v>
      </c>
      <c r="AB55" s="100">
        <f t="shared" si="3"/>
        <v>0</v>
      </c>
      <c r="AC55" s="100">
        <v>0</v>
      </c>
      <c r="AD55" s="100">
        <f t="shared" si="9"/>
        <v>0</v>
      </c>
      <c r="AE55" s="100">
        <v>0</v>
      </c>
      <c r="AF55" s="100">
        <f t="shared" si="4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2"/>
        <v>69.642857142857139</v>
      </c>
      <c r="O56" s="100">
        <v>33646.5</v>
      </c>
      <c r="P56" s="100">
        <v>33646.5</v>
      </c>
      <c r="Q56" s="100">
        <f t="shared" si="16"/>
        <v>100</v>
      </c>
      <c r="R56" s="100">
        <f t="shared" si="11"/>
        <v>33646.5</v>
      </c>
      <c r="S56" s="100">
        <f t="shared" si="17"/>
        <v>100</v>
      </c>
      <c r="T56" s="100">
        <v>0</v>
      </c>
      <c r="U56" s="100">
        <f t="shared" si="18"/>
        <v>0</v>
      </c>
      <c r="V56" s="120">
        <v>15</v>
      </c>
      <c r="W56" s="120">
        <v>22</v>
      </c>
      <c r="X56" s="120">
        <v>4</v>
      </c>
      <c r="Y56" s="100">
        <f t="shared" si="2"/>
        <v>26.785714285714285</v>
      </c>
      <c r="Z56" s="81">
        <v>11484.89</v>
      </c>
      <c r="AA56" s="100">
        <v>1426.65</v>
      </c>
      <c r="AB56" s="100">
        <f t="shared" si="3"/>
        <v>12.421973567008479</v>
      </c>
      <c r="AC56" s="100">
        <v>1426.65</v>
      </c>
      <c r="AD56" s="100">
        <f t="shared" si="9"/>
        <v>100</v>
      </c>
      <c r="AE56" s="100">
        <v>0</v>
      </c>
      <c r="AF56" s="100">
        <f t="shared" si="4"/>
        <v>0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2"/>
        <v>94.117647058823522</v>
      </c>
      <c r="O57" s="100">
        <v>5389.26</v>
      </c>
      <c r="P57" s="100">
        <v>5389.26</v>
      </c>
      <c r="Q57" s="100">
        <f t="shared" si="16"/>
        <v>100</v>
      </c>
      <c r="R57" s="100">
        <f t="shared" si="11"/>
        <v>5389.26</v>
      </c>
      <c r="S57" s="100">
        <f t="shared" si="17"/>
        <v>100</v>
      </c>
      <c r="T57" s="100">
        <v>0</v>
      </c>
      <c r="U57" s="100">
        <f t="shared" si="18"/>
        <v>0</v>
      </c>
      <c r="V57" s="120">
        <v>2</v>
      </c>
      <c r="W57" s="120">
        <v>2</v>
      </c>
      <c r="X57" s="120">
        <v>0</v>
      </c>
      <c r="Y57" s="100">
        <f t="shared" si="2"/>
        <v>11.76470588235294</v>
      </c>
      <c r="Z57" s="81">
        <v>1403.51</v>
      </c>
      <c r="AA57" s="100">
        <v>1403.51</v>
      </c>
      <c r="AB57" s="100">
        <f t="shared" si="3"/>
        <v>100</v>
      </c>
      <c r="AC57" s="100">
        <v>1403.51</v>
      </c>
      <c r="AD57" s="100">
        <f t="shared" si="9"/>
        <v>100</v>
      </c>
      <c r="AE57" s="100">
        <v>0</v>
      </c>
      <c r="AF57" s="100">
        <f t="shared" si="4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2"/>
        <v>76.271186440677965</v>
      </c>
      <c r="O58" s="100">
        <v>51157.919999999998</v>
      </c>
      <c r="P58" s="100">
        <v>51157.919999999998</v>
      </c>
      <c r="Q58" s="100">
        <f t="shared" si="16"/>
        <v>100</v>
      </c>
      <c r="R58" s="100">
        <f t="shared" si="11"/>
        <v>51157.919999999998</v>
      </c>
      <c r="S58" s="100">
        <f t="shared" si="17"/>
        <v>100</v>
      </c>
      <c r="T58" s="100">
        <v>0</v>
      </c>
      <c r="U58" s="100">
        <f t="shared" si="18"/>
        <v>0</v>
      </c>
      <c r="V58" s="120">
        <v>16</v>
      </c>
      <c r="W58" s="120">
        <v>18</v>
      </c>
      <c r="X58" s="120">
        <v>9</v>
      </c>
      <c r="Y58" s="100">
        <f t="shared" si="2"/>
        <v>27.118644067796609</v>
      </c>
      <c r="Z58" s="81">
        <v>26098.36</v>
      </c>
      <c r="AA58" s="100">
        <f>2969.49+13564.49</f>
        <v>16533.98</v>
      </c>
      <c r="AB58" s="100">
        <f t="shared" si="3"/>
        <v>63.352563149561881</v>
      </c>
      <c r="AC58" s="100">
        <f>AA58</f>
        <v>16533.98</v>
      </c>
      <c r="AD58" s="100">
        <f t="shared" si="9"/>
        <v>100</v>
      </c>
      <c r="AE58" s="100">
        <v>0</v>
      </c>
      <c r="AF58" s="100">
        <f t="shared" si="4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2"/>
        <v>51.724137931034484</v>
      </c>
      <c r="O59" s="100">
        <v>2869.51</v>
      </c>
      <c r="P59" s="100">
        <v>2869.51</v>
      </c>
      <c r="Q59" s="100">
        <f t="shared" si="16"/>
        <v>100</v>
      </c>
      <c r="R59" s="100">
        <f t="shared" si="11"/>
        <v>2869.51</v>
      </c>
      <c r="S59" s="100">
        <f t="shared" si="17"/>
        <v>100</v>
      </c>
      <c r="T59" s="100">
        <v>0</v>
      </c>
      <c r="U59" s="100">
        <f t="shared" si="18"/>
        <v>0</v>
      </c>
      <c r="V59" s="120">
        <v>8</v>
      </c>
      <c r="W59" s="120">
        <v>12</v>
      </c>
      <c r="X59" s="120">
        <v>3</v>
      </c>
      <c r="Y59" s="100">
        <f t="shared" si="2"/>
        <v>27.586206896551722</v>
      </c>
      <c r="Z59" s="81">
        <v>10061.91</v>
      </c>
      <c r="AA59" s="100">
        <v>0</v>
      </c>
      <c r="AB59" s="100">
        <f t="shared" si="3"/>
        <v>0</v>
      </c>
      <c r="AC59" s="100">
        <v>0</v>
      </c>
      <c r="AD59" s="100">
        <f t="shared" si="9"/>
        <v>0</v>
      </c>
      <c r="AE59" s="100">
        <v>0</v>
      </c>
      <c r="AF59" s="100">
        <f t="shared" si="4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2"/>
        <v>91.525423728813564</v>
      </c>
      <c r="O60" s="100">
        <v>15158.790000000003</v>
      </c>
      <c r="P60" s="100">
        <v>15158.790000000003</v>
      </c>
      <c r="Q60" s="100">
        <f t="shared" si="16"/>
        <v>100</v>
      </c>
      <c r="R60" s="100">
        <f t="shared" si="11"/>
        <v>15158.790000000003</v>
      </c>
      <c r="S60" s="100">
        <f t="shared" si="17"/>
        <v>100</v>
      </c>
      <c r="T60" s="100">
        <v>0</v>
      </c>
      <c r="U60" s="100">
        <f t="shared" si="18"/>
        <v>0</v>
      </c>
      <c r="V60" s="120">
        <v>0</v>
      </c>
      <c r="W60" s="120">
        <v>0</v>
      </c>
      <c r="X60" s="120">
        <v>0</v>
      </c>
      <c r="Y60" s="100">
        <f t="shared" si="2"/>
        <v>0</v>
      </c>
      <c r="Z60" s="81">
        <v>0</v>
      </c>
      <c r="AA60" s="100">
        <v>0</v>
      </c>
      <c r="AB60" s="100">
        <f t="shared" si="3"/>
        <v>0</v>
      </c>
      <c r="AC60" s="100">
        <v>0</v>
      </c>
      <c r="AD60" s="100">
        <f t="shared" si="9"/>
        <v>0</v>
      </c>
      <c r="AE60" s="100">
        <v>0</v>
      </c>
      <c r="AF60" s="100">
        <f t="shared" si="4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2"/>
        <v>67.901234567901241</v>
      </c>
      <c r="O61" s="100">
        <v>71249.460000000036</v>
      </c>
      <c r="P61" s="100">
        <v>71249.460000000036</v>
      </c>
      <c r="Q61" s="100">
        <f t="shared" si="16"/>
        <v>100</v>
      </c>
      <c r="R61" s="100">
        <f t="shared" si="11"/>
        <v>71249.460000000036</v>
      </c>
      <c r="S61" s="100">
        <f t="shared" si="17"/>
        <v>100</v>
      </c>
      <c r="T61" s="100">
        <v>0</v>
      </c>
      <c r="U61" s="100">
        <f t="shared" si="18"/>
        <v>0</v>
      </c>
      <c r="V61" s="120">
        <v>34</v>
      </c>
      <c r="W61" s="120">
        <v>48</v>
      </c>
      <c r="X61" s="120">
        <v>18</v>
      </c>
      <c r="Y61" s="100">
        <f t="shared" si="2"/>
        <v>20.987654320987652</v>
      </c>
      <c r="Z61" s="81">
        <f>121.8+16750.75+12419.17</f>
        <v>29291.72</v>
      </c>
      <c r="AA61" s="100">
        <f>16872.55+12419.17</f>
        <v>29291.72</v>
      </c>
      <c r="AB61" s="100">
        <f t="shared" si="3"/>
        <v>100</v>
      </c>
      <c r="AC61" s="100">
        <v>16872.55</v>
      </c>
      <c r="AD61" s="100">
        <f t="shared" si="9"/>
        <v>57.601772787668317</v>
      </c>
      <c r="AE61" s="100">
        <f>AA61-AC61</f>
        <v>12419.170000000002</v>
      </c>
      <c r="AF61" s="100">
        <f t="shared" si="4"/>
        <v>42.398227212331676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1"/>
        <v>0</v>
      </c>
      <c r="S62" s="100">
        <v>0</v>
      </c>
      <c r="T62" s="100">
        <v>0</v>
      </c>
      <c r="U62" s="100">
        <v>0</v>
      </c>
      <c r="V62" s="120">
        <v>0</v>
      </c>
      <c r="W62" s="120">
        <v>0</v>
      </c>
      <c r="X62" s="120">
        <v>0</v>
      </c>
      <c r="Y62" s="100">
        <f t="shared" si="2"/>
        <v>0</v>
      </c>
      <c r="Z62" s="81">
        <v>0</v>
      </c>
      <c r="AA62" s="100">
        <v>0</v>
      </c>
      <c r="AB62" s="100">
        <f t="shared" si="3"/>
        <v>0</v>
      </c>
      <c r="AC62" s="100">
        <v>0</v>
      </c>
      <c r="AD62" s="100">
        <f t="shared" si="9"/>
        <v>0</v>
      </c>
      <c r="AE62" s="100">
        <v>0</v>
      </c>
      <c r="AF62" s="100">
        <f t="shared" si="4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9">K63/H63*100</f>
        <v>0</v>
      </c>
      <c r="O63" s="100">
        <v>0</v>
      </c>
      <c r="P63" s="100">
        <v>0</v>
      </c>
      <c r="Q63" s="100">
        <v>0</v>
      </c>
      <c r="R63" s="100">
        <f t="shared" si="11"/>
        <v>0</v>
      </c>
      <c r="S63" s="100">
        <v>0</v>
      </c>
      <c r="T63" s="100">
        <v>0</v>
      </c>
      <c r="U63" s="100">
        <v>0</v>
      </c>
      <c r="V63" s="120">
        <v>1</v>
      </c>
      <c r="W63" s="120">
        <v>2</v>
      </c>
      <c r="X63" s="120">
        <v>0</v>
      </c>
      <c r="Y63" s="100">
        <f t="shared" si="2"/>
        <v>3.5714285714285712</v>
      </c>
      <c r="Z63" s="81">
        <f>4106.82+2605.07</f>
        <v>6711.8899999999994</v>
      </c>
      <c r="AA63" s="100">
        <v>6711.8899999999994</v>
      </c>
      <c r="AB63" s="100">
        <f t="shared" si="3"/>
        <v>100</v>
      </c>
      <c r="AC63" s="100">
        <v>6711.8899999999994</v>
      </c>
      <c r="AD63" s="100">
        <f t="shared" si="9"/>
        <v>100</v>
      </c>
      <c r="AE63" s="100">
        <v>0</v>
      </c>
      <c r="AF63" s="100">
        <f t="shared" si="4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9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1"/>
        <v>8254.4500000000007</v>
      </c>
      <c r="S64" s="100">
        <f>R64/P64*100</f>
        <v>100</v>
      </c>
      <c r="T64" s="100">
        <v>0</v>
      </c>
      <c r="U64" s="100">
        <f>T64/P64*100</f>
        <v>0</v>
      </c>
      <c r="V64" s="120">
        <v>0</v>
      </c>
      <c r="W64" s="120">
        <v>0</v>
      </c>
      <c r="X64" s="120">
        <v>0</v>
      </c>
      <c r="Y64" s="100">
        <f t="shared" si="2"/>
        <v>0</v>
      </c>
      <c r="Z64" s="81">
        <v>0</v>
      </c>
      <c r="AA64" s="100">
        <v>0</v>
      </c>
      <c r="AB64" s="100">
        <f t="shared" si="3"/>
        <v>0</v>
      </c>
      <c r="AC64" s="100">
        <v>0</v>
      </c>
      <c r="AD64" s="100">
        <f t="shared" si="9"/>
        <v>0</v>
      </c>
      <c r="AE64" s="100">
        <v>0</v>
      </c>
      <c r="AF64" s="100">
        <f t="shared" si="4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9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1"/>
        <v>16142.51</v>
      </c>
      <c r="S65" s="100">
        <f>R65/P65*100</f>
        <v>100</v>
      </c>
      <c r="T65" s="100">
        <v>0</v>
      </c>
      <c r="U65" s="100">
        <f>T65/P65*100</f>
        <v>0</v>
      </c>
      <c r="V65" s="120">
        <v>9</v>
      </c>
      <c r="W65" s="120">
        <v>9</v>
      </c>
      <c r="X65" s="120">
        <v>2</v>
      </c>
      <c r="Y65" s="100">
        <f t="shared" si="2"/>
        <v>25.714285714285712</v>
      </c>
      <c r="Z65" s="81">
        <v>5775.54</v>
      </c>
      <c r="AA65" s="100">
        <v>4168.72</v>
      </c>
      <c r="AB65" s="100">
        <f t="shared" si="3"/>
        <v>72.178878511792846</v>
      </c>
      <c r="AC65" s="100">
        <v>4168.72</v>
      </c>
      <c r="AD65" s="100">
        <f t="shared" si="9"/>
        <v>100</v>
      </c>
      <c r="AE65" s="100">
        <v>0</v>
      </c>
      <c r="AF65" s="100">
        <f t="shared" si="4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9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1"/>
        <v>94844.19</v>
      </c>
      <c r="S66" s="100">
        <f>R66/P66*100</f>
        <v>100</v>
      </c>
      <c r="T66" s="100">
        <v>0</v>
      </c>
      <c r="U66" s="100">
        <f>T66/P66*100</f>
        <v>0</v>
      </c>
      <c r="V66" s="120">
        <v>15</v>
      </c>
      <c r="W66" s="120">
        <v>17</v>
      </c>
      <c r="X66" s="120">
        <v>5</v>
      </c>
      <c r="Y66" s="100">
        <f t="shared" si="2"/>
        <v>17.045454545454543</v>
      </c>
      <c r="Z66" s="81">
        <v>16219.15</v>
      </c>
      <c r="AA66" s="100">
        <v>15440.39</v>
      </c>
      <c r="AB66" s="100">
        <f t="shared" si="3"/>
        <v>95.19851533526726</v>
      </c>
      <c r="AC66" s="100">
        <v>15440.39</v>
      </c>
      <c r="AD66" s="100">
        <f t="shared" si="9"/>
        <v>100</v>
      </c>
      <c r="AE66" s="100">
        <v>0</v>
      </c>
      <c r="AF66" s="100">
        <f t="shared" si="4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9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1"/>
        <v>1370.25</v>
      </c>
      <c r="S67" s="100">
        <f>R67/P67*100</f>
        <v>100</v>
      </c>
      <c r="T67" s="100">
        <v>0</v>
      </c>
      <c r="U67" s="100">
        <f>T67/P67*100</f>
        <v>0</v>
      </c>
      <c r="V67" s="120">
        <v>0</v>
      </c>
      <c r="W67" s="120">
        <v>0</v>
      </c>
      <c r="X67" s="120">
        <v>0</v>
      </c>
      <c r="Y67" s="100">
        <f t="shared" si="2"/>
        <v>0</v>
      </c>
      <c r="Z67" s="81">
        <v>0</v>
      </c>
      <c r="AA67" s="100">
        <v>0</v>
      </c>
      <c r="AB67" s="100">
        <f t="shared" si="3"/>
        <v>0</v>
      </c>
      <c r="AC67" s="100">
        <v>0</v>
      </c>
      <c r="AD67" s="100">
        <f t="shared" si="9"/>
        <v>0</v>
      </c>
      <c r="AE67" s="100">
        <v>0</v>
      </c>
      <c r="AF67" s="100">
        <f t="shared" si="4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9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1"/>
        <v>62158.37</v>
      </c>
      <c r="S68" s="100">
        <f>R68/P68*100</f>
        <v>100</v>
      </c>
      <c r="T68" s="100">
        <v>0</v>
      </c>
      <c r="U68" s="100">
        <f>T68/P68*100</f>
        <v>0</v>
      </c>
      <c r="V68" s="120">
        <v>13</v>
      </c>
      <c r="W68" s="120">
        <v>14</v>
      </c>
      <c r="X68" s="120">
        <v>2</v>
      </c>
      <c r="Y68" s="100">
        <f t="shared" si="2"/>
        <v>27.659574468085108</v>
      </c>
      <c r="Z68" s="81">
        <v>25360.959999999999</v>
      </c>
      <c r="AA68" s="100">
        <f>24067.08+1293.88</f>
        <v>25360.960000000003</v>
      </c>
      <c r="AB68" s="100">
        <f t="shared" si="3"/>
        <v>100.00000000000003</v>
      </c>
      <c r="AC68" s="100">
        <v>24067.08</v>
      </c>
      <c r="AD68" s="100">
        <f t="shared" si="9"/>
        <v>94.898142657060305</v>
      </c>
      <c r="AE68" s="100">
        <f>AA68-AC68</f>
        <v>1293.880000000001</v>
      </c>
      <c r="AF68" s="100">
        <f t="shared" si="4"/>
        <v>5.1018573429397032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9"/>
        <v>0</v>
      </c>
      <c r="O69" s="100">
        <v>0</v>
      </c>
      <c r="P69" s="100">
        <v>0</v>
      </c>
      <c r="Q69" s="100">
        <v>0</v>
      </c>
      <c r="R69" s="100">
        <f t="shared" si="11"/>
        <v>0</v>
      </c>
      <c r="S69" s="100">
        <v>0</v>
      </c>
      <c r="T69" s="100">
        <v>0</v>
      </c>
      <c r="U69" s="100">
        <v>0</v>
      </c>
      <c r="V69" s="120">
        <v>0</v>
      </c>
      <c r="W69" s="120">
        <v>0</v>
      </c>
      <c r="X69" s="120">
        <v>0</v>
      </c>
      <c r="Y69" s="100">
        <f t="shared" si="2"/>
        <v>0</v>
      </c>
      <c r="Z69" s="81">
        <v>0</v>
      </c>
      <c r="AA69" s="100">
        <v>0</v>
      </c>
      <c r="AB69" s="100">
        <f t="shared" si="3"/>
        <v>0</v>
      </c>
      <c r="AC69" s="100">
        <v>0</v>
      </c>
      <c r="AD69" s="100">
        <f t="shared" si="9"/>
        <v>0</v>
      </c>
      <c r="AE69" s="100">
        <v>0</v>
      </c>
      <c r="AF69" s="100">
        <f t="shared" si="4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9"/>
        <v>79.411764705882348</v>
      </c>
      <c r="O70" s="100">
        <v>27386.58</v>
      </c>
      <c r="P70" s="100">
        <v>27386.58</v>
      </c>
      <c r="Q70" s="100">
        <f t="shared" ref="Q70:Q75" si="20">P70/O70*100</f>
        <v>100</v>
      </c>
      <c r="R70" s="100">
        <f t="shared" si="11"/>
        <v>27386.58</v>
      </c>
      <c r="S70" s="100">
        <f t="shared" ref="S70:S75" si="21">R70/P70*100</f>
        <v>100</v>
      </c>
      <c r="T70" s="100">
        <v>0</v>
      </c>
      <c r="U70" s="100">
        <f t="shared" ref="U70:U75" si="22">T70/P70*100</f>
        <v>0</v>
      </c>
      <c r="V70" s="120">
        <v>10</v>
      </c>
      <c r="W70" s="120">
        <v>13</v>
      </c>
      <c r="X70" s="120">
        <v>2</v>
      </c>
      <c r="Y70" s="100">
        <f t="shared" si="2"/>
        <v>29.411764705882355</v>
      </c>
      <c r="Z70" s="81">
        <v>10671.74</v>
      </c>
      <c r="AA70" s="100">
        <f>Z70</f>
        <v>10671.74</v>
      </c>
      <c r="AB70" s="100">
        <f t="shared" si="3"/>
        <v>100</v>
      </c>
      <c r="AC70" s="100">
        <v>9351.8799999999992</v>
      </c>
      <c r="AD70" s="100">
        <f t="shared" si="9"/>
        <v>87.632194937282947</v>
      </c>
      <c r="AE70" s="100">
        <f t="shared" ref="AE70:AE71" si="23">AA70-AC70</f>
        <v>1319.8600000000006</v>
      </c>
      <c r="AF70" s="100">
        <f t="shared" si="4"/>
        <v>12.36780506271705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9"/>
        <v>61.904761904761905</v>
      </c>
      <c r="O71" s="100">
        <v>7195.07</v>
      </c>
      <c r="P71" s="100">
        <v>7195.07</v>
      </c>
      <c r="Q71" s="100">
        <f t="shared" si="20"/>
        <v>100</v>
      </c>
      <c r="R71" s="100">
        <f t="shared" si="11"/>
        <v>7195.07</v>
      </c>
      <c r="S71" s="100">
        <f t="shared" si="21"/>
        <v>100</v>
      </c>
      <c r="T71" s="100">
        <v>0</v>
      </c>
      <c r="U71" s="100">
        <f t="shared" si="22"/>
        <v>0</v>
      </c>
      <c r="V71" s="120">
        <v>6</v>
      </c>
      <c r="W71" s="120">
        <v>8</v>
      </c>
      <c r="X71" s="120">
        <v>1</v>
      </c>
      <c r="Y71" s="100">
        <f t="shared" ref="Y71:Y102" si="24">IF(H71=0,0,V71/H71)*100</f>
        <v>28.571428571428569</v>
      </c>
      <c r="Z71" s="81">
        <v>10448.35</v>
      </c>
      <c r="AA71" s="100">
        <f>4088.28+6360.07</f>
        <v>10448.35</v>
      </c>
      <c r="AB71" s="100">
        <f t="shared" ref="AB71:AB102" si="25">IF((Z71+T71)=0,0,AA71/(Z71+T71)*100)</f>
        <v>100</v>
      </c>
      <c r="AC71" s="100">
        <v>4088.2799999999997</v>
      </c>
      <c r="AD71" s="100">
        <f t="shared" si="9"/>
        <v>39.128474830954168</v>
      </c>
      <c r="AE71" s="100">
        <f t="shared" si="23"/>
        <v>6360.0700000000006</v>
      </c>
      <c r="AF71" s="100">
        <f t="shared" ref="AF71:AF102" si="26">IF(AA71=0,0,AE71/AA71)*100</f>
        <v>60.871525169045839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9"/>
        <v>77.89473684210526</v>
      </c>
      <c r="O72" s="100">
        <v>52440.76</v>
      </c>
      <c r="P72" s="100">
        <v>52440.76</v>
      </c>
      <c r="Q72" s="100">
        <f t="shared" si="20"/>
        <v>100</v>
      </c>
      <c r="R72" s="100">
        <f t="shared" si="11"/>
        <v>52440.76</v>
      </c>
      <c r="S72" s="100">
        <f t="shared" si="21"/>
        <v>100</v>
      </c>
      <c r="T72" s="100">
        <v>0</v>
      </c>
      <c r="U72" s="100">
        <f t="shared" si="22"/>
        <v>0</v>
      </c>
      <c r="V72" s="120">
        <v>20</v>
      </c>
      <c r="W72" s="120">
        <v>34</v>
      </c>
      <c r="X72" s="120">
        <v>3</v>
      </c>
      <c r="Y72" s="100">
        <f t="shared" si="24"/>
        <v>21.052631578947366</v>
      </c>
      <c r="Z72" s="81">
        <v>50751.46</v>
      </c>
      <c r="AA72" s="100">
        <v>42648.59</v>
      </c>
      <c r="AB72" s="100">
        <f t="shared" si="25"/>
        <v>84.034213005891843</v>
      </c>
      <c r="AC72" s="100">
        <v>42648.59</v>
      </c>
      <c r="AD72" s="100">
        <f t="shared" ref="AD72:AD102" si="27">IF(AA72=0,0,AC72/AA72)*100</f>
        <v>100</v>
      </c>
      <c r="AE72" s="100">
        <v>0</v>
      </c>
      <c r="AF72" s="100">
        <f t="shared" si="26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9"/>
        <v>78.94736842105263</v>
      </c>
      <c r="O73" s="100">
        <v>26374.26</v>
      </c>
      <c r="P73" s="100">
        <v>26374.26</v>
      </c>
      <c r="Q73" s="100">
        <f t="shared" si="20"/>
        <v>100</v>
      </c>
      <c r="R73" s="100">
        <f t="shared" si="11"/>
        <v>26374.26</v>
      </c>
      <c r="S73" s="100">
        <f t="shared" si="21"/>
        <v>100</v>
      </c>
      <c r="T73" s="100">
        <v>0</v>
      </c>
      <c r="U73" s="100">
        <f t="shared" si="22"/>
        <v>0</v>
      </c>
      <c r="V73" s="120">
        <v>7</v>
      </c>
      <c r="W73" s="120">
        <v>11</v>
      </c>
      <c r="X73" s="120">
        <v>1</v>
      </c>
      <c r="Y73" s="100">
        <f t="shared" si="24"/>
        <v>18.421052631578945</v>
      </c>
      <c r="Z73" s="81">
        <v>6259.65</v>
      </c>
      <c r="AA73" s="100">
        <v>4017.3399999999997</v>
      </c>
      <c r="AB73" s="100">
        <f t="shared" si="25"/>
        <v>64.178348629715714</v>
      </c>
      <c r="AC73" s="100">
        <v>4017.3399999999997</v>
      </c>
      <c r="AD73" s="100">
        <f t="shared" si="27"/>
        <v>100</v>
      </c>
      <c r="AE73" s="100">
        <v>0</v>
      </c>
      <c r="AF73" s="100">
        <f t="shared" si="26"/>
        <v>0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9"/>
        <v>96.875</v>
      </c>
      <c r="O74" s="100">
        <v>28592.3</v>
      </c>
      <c r="P74" s="100">
        <v>28592.3</v>
      </c>
      <c r="Q74" s="100">
        <f t="shared" si="20"/>
        <v>100</v>
      </c>
      <c r="R74" s="100">
        <f t="shared" si="11"/>
        <v>28592.3</v>
      </c>
      <c r="S74" s="100">
        <f t="shared" si="21"/>
        <v>100</v>
      </c>
      <c r="T74" s="100">
        <v>0</v>
      </c>
      <c r="U74" s="100">
        <f t="shared" si="22"/>
        <v>0</v>
      </c>
      <c r="V74" s="120">
        <v>6</v>
      </c>
      <c r="W74" s="120">
        <v>8</v>
      </c>
      <c r="X74" s="120">
        <v>1</v>
      </c>
      <c r="Y74" s="100">
        <f t="shared" si="24"/>
        <v>18.75</v>
      </c>
      <c r="Z74" s="81">
        <v>12418.06</v>
      </c>
      <c r="AA74" s="100">
        <v>7615.63</v>
      </c>
      <c r="AB74" s="100">
        <f t="shared" si="25"/>
        <v>61.327051085274199</v>
      </c>
      <c r="AC74" s="100">
        <v>7615.63</v>
      </c>
      <c r="AD74" s="100">
        <f t="shared" si="27"/>
        <v>100</v>
      </c>
      <c r="AE74" s="100">
        <v>0</v>
      </c>
      <c r="AF74" s="100">
        <f t="shared" si="26"/>
        <v>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9"/>
        <v>66.666666666666657</v>
      </c>
      <c r="O75" s="100">
        <v>1981.3</v>
      </c>
      <c r="P75" s="100">
        <v>1981.3</v>
      </c>
      <c r="Q75" s="100">
        <f t="shared" si="20"/>
        <v>100</v>
      </c>
      <c r="R75" s="100">
        <f t="shared" si="11"/>
        <v>1981.3</v>
      </c>
      <c r="S75" s="100">
        <f t="shared" si="21"/>
        <v>100</v>
      </c>
      <c r="T75" s="100">
        <v>0</v>
      </c>
      <c r="U75" s="100">
        <f t="shared" si="22"/>
        <v>0</v>
      </c>
      <c r="V75" s="120">
        <v>0</v>
      </c>
      <c r="W75" s="120">
        <v>0</v>
      </c>
      <c r="X75" s="120">
        <v>0</v>
      </c>
      <c r="Y75" s="100">
        <f t="shared" si="24"/>
        <v>0</v>
      </c>
      <c r="Z75" s="81">
        <v>0</v>
      </c>
      <c r="AA75" s="100">
        <v>0</v>
      </c>
      <c r="AB75" s="100">
        <f t="shared" si="25"/>
        <v>0</v>
      </c>
      <c r="AC75" s="100">
        <v>0</v>
      </c>
      <c r="AD75" s="100">
        <f t="shared" si="27"/>
        <v>0</v>
      </c>
      <c r="AE75" s="100">
        <v>0</v>
      </c>
      <c r="AF75" s="100">
        <f t="shared" si="26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9"/>
        <v>0</v>
      </c>
      <c r="O76" s="100">
        <v>0</v>
      </c>
      <c r="P76" s="100">
        <v>0</v>
      </c>
      <c r="Q76" s="100">
        <v>0</v>
      </c>
      <c r="R76" s="100">
        <f t="shared" si="11"/>
        <v>0</v>
      </c>
      <c r="S76" s="100">
        <v>0</v>
      </c>
      <c r="T76" s="100">
        <v>0</v>
      </c>
      <c r="U76" s="100">
        <v>0</v>
      </c>
      <c r="V76" s="120">
        <v>2</v>
      </c>
      <c r="W76" s="120">
        <v>3</v>
      </c>
      <c r="X76" s="120">
        <v>1</v>
      </c>
      <c r="Y76" s="100">
        <f t="shared" si="24"/>
        <v>66.666666666666657</v>
      </c>
      <c r="Z76" s="81">
        <f>825.08+91.35</f>
        <v>916.43000000000006</v>
      </c>
      <c r="AA76" s="100">
        <v>916.43000000000006</v>
      </c>
      <c r="AB76" s="100">
        <f t="shared" si="25"/>
        <v>100</v>
      </c>
      <c r="AC76" s="100">
        <v>916.43000000000006</v>
      </c>
      <c r="AD76" s="100">
        <f t="shared" si="27"/>
        <v>100</v>
      </c>
      <c r="AE76" s="100">
        <v>0</v>
      </c>
      <c r="AF76" s="100">
        <f t="shared" si="26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9"/>
        <v>0</v>
      </c>
      <c r="O77" s="100">
        <v>0</v>
      </c>
      <c r="P77" s="100">
        <v>0</v>
      </c>
      <c r="Q77" s="100">
        <v>0</v>
      </c>
      <c r="R77" s="100">
        <f t="shared" si="11"/>
        <v>0</v>
      </c>
      <c r="S77" s="100">
        <v>0</v>
      </c>
      <c r="T77" s="100">
        <v>0</v>
      </c>
      <c r="U77" s="100">
        <v>0</v>
      </c>
      <c r="V77" s="120">
        <v>0</v>
      </c>
      <c r="W77" s="120">
        <v>0</v>
      </c>
      <c r="X77" s="120">
        <v>0</v>
      </c>
      <c r="Y77" s="100">
        <f t="shared" si="24"/>
        <v>0</v>
      </c>
      <c r="Z77" s="81">
        <v>0</v>
      </c>
      <c r="AA77" s="100">
        <v>0</v>
      </c>
      <c r="AB77" s="100">
        <f t="shared" si="25"/>
        <v>0</v>
      </c>
      <c r="AC77" s="100">
        <v>0</v>
      </c>
      <c r="AD77" s="100">
        <f t="shared" si="27"/>
        <v>0</v>
      </c>
      <c r="AE77" s="100">
        <v>0</v>
      </c>
      <c r="AF77" s="100">
        <f t="shared" si="26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9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1"/>
        <v>3715.8299999999995</v>
      </c>
      <c r="S78" s="100">
        <f>R78/P78*100</f>
        <v>100</v>
      </c>
      <c r="T78" s="100">
        <v>0</v>
      </c>
      <c r="U78" s="100">
        <f>T78/P78*100</f>
        <v>0</v>
      </c>
      <c r="V78" s="120">
        <v>3</v>
      </c>
      <c r="W78" s="120">
        <v>5</v>
      </c>
      <c r="X78" s="120">
        <v>1</v>
      </c>
      <c r="Y78" s="100">
        <f t="shared" si="24"/>
        <v>23.076923076923077</v>
      </c>
      <c r="Z78" s="81">
        <v>6047.81</v>
      </c>
      <c r="AA78" s="100">
        <v>0</v>
      </c>
      <c r="AB78" s="100">
        <f t="shared" si="25"/>
        <v>0</v>
      </c>
      <c r="AC78" s="100">
        <v>0</v>
      </c>
      <c r="AD78" s="100">
        <f t="shared" si="27"/>
        <v>0</v>
      </c>
      <c r="AE78" s="100">
        <v>0</v>
      </c>
      <c r="AF78" s="100">
        <f t="shared" si="26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1"/>
        <v>0</v>
      </c>
      <c r="S79" s="100">
        <v>0</v>
      </c>
      <c r="T79" s="100">
        <v>0</v>
      </c>
      <c r="U79" s="100">
        <v>0</v>
      </c>
      <c r="V79" s="120">
        <v>0</v>
      </c>
      <c r="W79" s="120">
        <v>0</v>
      </c>
      <c r="X79" s="120">
        <v>0</v>
      </c>
      <c r="Y79" s="100">
        <f t="shared" si="24"/>
        <v>0</v>
      </c>
      <c r="Z79" s="81">
        <v>0</v>
      </c>
      <c r="AA79" s="100">
        <v>0</v>
      </c>
      <c r="AB79" s="100">
        <f t="shared" si="25"/>
        <v>0</v>
      </c>
      <c r="AC79" s="100">
        <v>0</v>
      </c>
      <c r="AD79" s="100">
        <f t="shared" si="27"/>
        <v>0</v>
      </c>
      <c r="AE79" s="100">
        <v>0</v>
      </c>
      <c r="AF79" s="100">
        <f t="shared" si="26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8">K80/H80*100</f>
        <v>0</v>
      </c>
      <c r="O80" s="100">
        <v>0</v>
      </c>
      <c r="P80" s="100">
        <v>0</v>
      </c>
      <c r="Q80" s="100">
        <v>0</v>
      </c>
      <c r="R80" s="100">
        <f t="shared" si="11"/>
        <v>0</v>
      </c>
      <c r="S80" s="100">
        <v>0</v>
      </c>
      <c r="T80" s="100">
        <v>0</v>
      </c>
      <c r="U80" s="100">
        <v>0</v>
      </c>
      <c r="V80" s="120">
        <v>0</v>
      </c>
      <c r="W80" s="120">
        <v>0</v>
      </c>
      <c r="X80" s="120">
        <v>0</v>
      </c>
      <c r="Y80" s="100">
        <f t="shared" si="24"/>
        <v>0</v>
      </c>
      <c r="Z80" s="81">
        <v>0</v>
      </c>
      <c r="AA80" s="100">
        <v>0</v>
      </c>
      <c r="AB80" s="100">
        <f t="shared" si="25"/>
        <v>0</v>
      </c>
      <c r="AC80" s="100">
        <v>0</v>
      </c>
      <c r="AD80" s="100">
        <f t="shared" si="27"/>
        <v>0</v>
      </c>
      <c r="AE80" s="100">
        <v>0</v>
      </c>
      <c r="AF80" s="100">
        <f t="shared" si="26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8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1"/>
        <v>2194.65</v>
      </c>
      <c r="S81" s="100">
        <f>R81/P81*100</f>
        <v>100</v>
      </c>
      <c r="T81" s="100">
        <v>0</v>
      </c>
      <c r="U81" s="100">
        <f>T81/P81*100</f>
        <v>0</v>
      </c>
      <c r="V81" s="120">
        <v>10</v>
      </c>
      <c r="W81" s="120">
        <v>13</v>
      </c>
      <c r="X81" s="120">
        <v>5</v>
      </c>
      <c r="Y81" s="100">
        <f t="shared" si="24"/>
        <v>71.428571428571431</v>
      </c>
      <c r="Z81" s="81">
        <v>8023.77</v>
      </c>
      <c r="AA81" s="100">
        <v>7349.3</v>
      </c>
      <c r="AB81" s="100">
        <f t="shared" si="25"/>
        <v>91.594101027322566</v>
      </c>
      <c r="AC81" s="100">
        <v>7349.3</v>
      </c>
      <c r="AD81" s="100">
        <f t="shared" si="27"/>
        <v>100</v>
      </c>
      <c r="AE81" s="100">
        <v>0</v>
      </c>
      <c r="AF81" s="100">
        <f t="shared" si="26"/>
        <v>0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8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1"/>
        <v>2991.8400000000006</v>
      </c>
      <c r="S82" s="100">
        <f>R82/P82*100</f>
        <v>100</v>
      </c>
      <c r="T82" s="100">
        <v>0</v>
      </c>
      <c r="U82" s="100">
        <f>T82/P82*100</f>
        <v>0</v>
      </c>
      <c r="V82" s="120">
        <v>0</v>
      </c>
      <c r="W82" s="120">
        <v>0</v>
      </c>
      <c r="X82" s="120">
        <v>0</v>
      </c>
      <c r="Y82" s="100">
        <f t="shared" si="24"/>
        <v>0</v>
      </c>
      <c r="Z82" s="81">
        <v>0</v>
      </c>
      <c r="AA82" s="100">
        <v>0</v>
      </c>
      <c r="AB82" s="100">
        <f t="shared" si="25"/>
        <v>0</v>
      </c>
      <c r="AC82" s="100">
        <v>0</v>
      </c>
      <c r="AD82" s="100">
        <f t="shared" si="27"/>
        <v>0</v>
      </c>
      <c r="AE82" s="100">
        <v>0</v>
      </c>
      <c r="AF82" s="100">
        <f t="shared" si="26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8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1"/>
        <v>2291.38</v>
      </c>
      <c r="S83" s="100">
        <f>R83/P83*100</f>
        <v>100</v>
      </c>
      <c r="T83" s="100">
        <v>0</v>
      </c>
      <c r="U83" s="100">
        <f>T83/P83*100</f>
        <v>0</v>
      </c>
      <c r="V83" s="120">
        <v>4</v>
      </c>
      <c r="W83" s="120">
        <v>5</v>
      </c>
      <c r="X83" s="120">
        <v>2</v>
      </c>
      <c r="Y83" s="100">
        <f t="shared" si="24"/>
        <v>33.333333333333329</v>
      </c>
      <c r="Z83" s="81">
        <v>2470.66</v>
      </c>
      <c r="AA83" s="100">
        <v>1432.92</v>
      </c>
      <c r="AB83" s="100">
        <f t="shared" si="25"/>
        <v>57.997458169072239</v>
      </c>
      <c r="AC83" s="100">
        <v>1432.92</v>
      </c>
      <c r="AD83" s="100">
        <f t="shared" si="27"/>
        <v>100</v>
      </c>
      <c r="AE83" s="100">
        <v>0</v>
      </c>
      <c r="AF83" s="100">
        <f t="shared" si="26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8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1"/>
        <v>48671.73</v>
      </c>
      <c r="S84" s="100">
        <f>R84/P84*100</f>
        <v>100</v>
      </c>
      <c r="T84" s="100">
        <v>0</v>
      </c>
      <c r="U84" s="100">
        <f>T84/P84*100</f>
        <v>0</v>
      </c>
      <c r="V84" s="120">
        <v>11</v>
      </c>
      <c r="W84" s="120">
        <v>15</v>
      </c>
      <c r="X84" s="120">
        <v>1</v>
      </c>
      <c r="Y84" s="100">
        <f t="shared" si="24"/>
        <v>16.417910447761194</v>
      </c>
      <c r="Z84" s="81">
        <v>28098.09</v>
      </c>
      <c r="AA84" s="100">
        <v>24548.560000000001</v>
      </c>
      <c r="AB84" s="100">
        <f t="shared" si="25"/>
        <v>87.367361980832143</v>
      </c>
      <c r="AC84" s="100">
        <v>24548.560000000001</v>
      </c>
      <c r="AD84" s="100">
        <f t="shared" si="27"/>
        <v>100</v>
      </c>
      <c r="AE84" s="100">
        <v>0</v>
      </c>
      <c r="AF84" s="100">
        <f t="shared" si="26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8"/>
        <v>0</v>
      </c>
      <c r="O85" s="100">
        <v>0</v>
      </c>
      <c r="P85" s="100">
        <v>0</v>
      </c>
      <c r="Q85" s="100">
        <v>0</v>
      </c>
      <c r="R85" s="100">
        <f t="shared" si="11"/>
        <v>0</v>
      </c>
      <c r="S85" s="100">
        <v>0</v>
      </c>
      <c r="T85" s="100">
        <v>0</v>
      </c>
      <c r="U85" s="100">
        <v>0</v>
      </c>
      <c r="V85" s="120">
        <v>0</v>
      </c>
      <c r="W85" s="120">
        <v>0</v>
      </c>
      <c r="X85" s="120">
        <v>0</v>
      </c>
      <c r="Y85" s="100">
        <f t="shared" si="24"/>
        <v>0</v>
      </c>
      <c r="Z85" s="81">
        <v>0</v>
      </c>
      <c r="AA85" s="100">
        <v>0</v>
      </c>
      <c r="AB85" s="100">
        <f t="shared" si="25"/>
        <v>0</v>
      </c>
      <c r="AC85" s="100">
        <v>0</v>
      </c>
      <c r="AD85" s="100">
        <f t="shared" si="27"/>
        <v>0</v>
      </c>
      <c r="AE85" s="100">
        <v>0</v>
      </c>
      <c r="AF85" s="100">
        <f t="shared" si="26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/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8"/>
        <v>0</v>
      </c>
      <c r="O86" s="100">
        <v>0</v>
      </c>
      <c r="P86" s="100">
        <v>0</v>
      </c>
      <c r="Q86" s="100">
        <v>0</v>
      </c>
      <c r="R86" s="100">
        <f t="shared" ref="R86:R102" si="29">P86</f>
        <v>0</v>
      </c>
      <c r="S86" s="100">
        <v>0</v>
      </c>
      <c r="T86" s="100">
        <v>0</v>
      </c>
      <c r="U86" s="100">
        <v>0</v>
      </c>
      <c r="V86" s="120">
        <v>0</v>
      </c>
      <c r="W86" s="120">
        <v>0</v>
      </c>
      <c r="X86" s="120">
        <v>0</v>
      </c>
      <c r="Y86" s="100">
        <f t="shared" si="24"/>
        <v>0</v>
      </c>
      <c r="Z86" s="81">
        <v>0</v>
      </c>
      <c r="AA86" s="100">
        <v>0</v>
      </c>
      <c r="AB86" s="100">
        <f t="shared" si="25"/>
        <v>0</v>
      </c>
      <c r="AC86" s="100">
        <v>0</v>
      </c>
      <c r="AD86" s="100">
        <f t="shared" si="27"/>
        <v>0</v>
      </c>
      <c r="AE86" s="100">
        <v>0</v>
      </c>
      <c r="AF86" s="100">
        <f t="shared" si="26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8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29"/>
        <v>27394.17</v>
      </c>
      <c r="S87" s="100">
        <f>R87/P87*100</f>
        <v>100</v>
      </c>
      <c r="T87" s="100">
        <v>0</v>
      </c>
      <c r="U87" s="100">
        <f>T87/P87*100</f>
        <v>0</v>
      </c>
      <c r="V87" s="120">
        <v>10</v>
      </c>
      <c r="W87" s="120">
        <v>10</v>
      </c>
      <c r="X87" s="120">
        <v>3</v>
      </c>
      <c r="Y87" s="100">
        <f t="shared" si="24"/>
        <v>30.303030303030305</v>
      </c>
      <c r="Z87" s="81">
        <v>8719.7999999999993</v>
      </c>
      <c r="AA87" s="100">
        <v>4344.63</v>
      </c>
      <c r="AB87" s="100">
        <f t="shared" si="25"/>
        <v>49.824881304617087</v>
      </c>
      <c r="AC87" s="100">
        <v>4344.63</v>
      </c>
      <c r="AD87" s="100">
        <f t="shared" si="27"/>
        <v>100</v>
      </c>
      <c r="AE87" s="100">
        <v>0</v>
      </c>
      <c r="AF87" s="100">
        <f t="shared" si="26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8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29"/>
        <v>7948</v>
      </c>
      <c r="S88" s="100">
        <f>R88/P88*100</f>
        <v>100</v>
      </c>
      <c r="T88" s="100">
        <v>0</v>
      </c>
      <c r="U88" s="100">
        <f>T88/P88*100</f>
        <v>0</v>
      </c>
      <c r="V88" s="120">
        <v>3</v>
      </c>
      <c r="W88" s="120">
        <v>3</v>
      </c>
      <c r="X88" s="120">
        <v>0</v>
      </c>
      <c r="Y88" s="100">
        <f t="shared" si="24"/>
        <v>25</v>
      </c>
      <c r="Z88" s="81">
        <v>1636.38</v>
      </c>
      <c r="AA88" s="100">
        <v>0</v>
      </c>
      <c r="AB88" s="100">
        <f t="shared" si="25"/>
        <v>0</v>
      </c>
      <c r="AC88" s="100">
        <v>0</v>
      </c>
      <c r="AD88" s="100">
        <f t="shared" si="27"/>
        <v>0</v>
      </c>
      <c r="AE88" s="100">
        <v>0</v>
      </c>
      <c r="AF88" s="100">
        <f t="shared" si="26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8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29"/>
        <v>25249.41</v>
      </c>
      <c r="S89" s="100">
        <f>R89/P89*100</f>
        <v>100</v>
      </c>
      <c r="T89" s="100">
        <v>0</v>
      </c>
      <c r="U89" s="100">
        <f>T89/P89*100</f>
        <v>0</v>
      </c>
      <c r="V89" s="120">
        <v>13</v>
      </c>
      <c r="W89" s="120">
        <v>13</v>
      </c>
      <c r="X89" s="120">
        <v>6</v>
      </c>
      <c r="Y89" s="100">
        <f t="shared" si="24"/>
        <v>26</v>
      </c>
      <c r="Z89" s="81">
        <v>9452.93</v>
      </c>
      <c r="AA89" s="100">
        <v>4585.41</v>
      </c>
      <c r="AB89" s="100">
        <f t="shared" si="25"/>
        <v>48.507817152988544</v>
      </c>
      <c r="AC89" s="100">
        <v>4585.41</v>
      </c>
      <c r="AD89" s="100">
        <f t="shared" si="27"/>
        <v>100</v>
      </c>
      <c r="AE89" s="100">
        <v>0</v>
      </c>
      <c r="AF89" s="100">
        <f t="shared" si="26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8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29"/>
        <v>16467.23</v>
      </c>
      <c r="S90" s="100">
        <f>R90/P90*100</f>
        <v>100</v>
      </c>
      <c r="T90" s="100">
        <v>0</v>
      </c>
      <c r="U90" s="100">
        <f>T90/P90*100</f>
        <v>0</v>
      </c>
      <c r="V90" s="120">
        <v>11</v>
      </c>
      <c r="W90" s="120">
        <v>13</v>
      </c>
      <c r="X90" s="120">
        <v>5</v>
      </c>
      <c r="Y90" s="100">
        <f t="shared" si="24"/>
        <v>45.833333333333329</v>
      </c>
      <c r="Z90" s="81">
        <v>10482.94</v>
      </c>
      <c r="AA90" s="100">
        <v>8579.2199999999993</v>
      </c>
      <c r="AB90" s="100">
        <f t="shared" si="25"/>
        <v>81.839827376671039</v>
      </c>
      <c r="AC90" s="100">
        <v>8579.2199999999993</v>
      </c>
      <c r="AD90" s="100">
        <f t="shared" si="27"/>
        <v>100</v>
      </c>
      <c r="AE90" s="100">
        <v>0</v>
      </c>
      <c r="AF90" s="100">
        <f t="shared" si="26"/>
        <v>0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8"/>
        <v>0</v>
      </c>
      <c r="O91" s="100">
        <v>0</v>
      </c>
      <c r="P91" s="100">
        <v>0</v>
      </c>
      <c r="Q91" s="100">
        <v>0</v>
      </c>
      <c r="R91" s="100">
        <f t="shared" si="29"/>
        <v>0</v>
      </c>
      <c r="S91" s="100">
        <v>0</v>
      </c>
      <c r="T91" s="100">
        <v>0</v>
      </c>
      <c r="U91" s="100">
        <v>0</v>
      </c>
      <c r="V91" s="120">
        <v>3</v>
      </c>
      <c r="W91" s="120">
        <v>3</v>
      </c>
      <c r="X91" s="120">
        <v>3</v>
      </c>
      <c r="Y91" s="100">
        <f t="shared" si="24"/>
        <v>75</v>
      </c>
      <c r="Z91" s="81">
        <v>304.5</v>
      </c>
      <c r="AA91" s="100">
        <v>0</v>
      </c>
      <c r="AB91" s="100">
        <f t="shared" si="25"/>
        <v>0</v>
      </c>
      <c r="AC91" s="100">
        <v>0</v>
      </c>
      <c r="AD91" s="100">
        <f t="shared" si="27"/>
        <v>0</v>
      </c>
      <c r="AE91" s="100">
        <v>0</v>
      </c>
      <c r="AF91" s="100">
        <f t="shared" si="26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8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29"/>
        <v>9389.1600000000017</v>
      </c>
      <c r="S92" s="100">
        <f>R92/P92*100</f>
        <v>100</v>
      </c>
      <c r="T92" s="100">
        <v>0</v>
      </c>
      <c r="U92" s="100">
        <f>T92/P92*100</f>
        <v>0</v>
      </c>
      <c r="V92" s="120">
        <v>1</v>
      </c>
      <c r="W92" s="120">
        <v>2</v>
      </c>
      <c r="X92" s="120">
        <v>0</v>
      </c>
      <c r="Y92" s="100">
        <f t="shared" si="24"/>
        <v>2.083333333333333</v>
      </c>
      <c r="Z92" s="81">
        <v>3268.23</v>
      </c>
      <c r="AA92" s="100">
        <v>0</v>
      </c>
      <c r="AB92" s="100">
        <f t="shared" si="25"/>
        <v>0</v>
      </c>
      <c r="AC92" s="100">
        <v>0</v>
      </c>
      <c r="AD92" s="100">
        <f t="shared" si="27"/>
        <v>0</v>
      </c>
      <c r="AE92" s="100">
        <v>0</v>
      </c>
      <c r="AF92" s="100">
        <f t="shared" si="26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8"/>
        <v>0</v>
      </c>
      <c r="O93" s="100">
        <v>0</v>
      </c>
      <c r="P93" s="100">
        <v>0</v>
      </c>
      <c r="Q93" s="100">
        <v>0</v>
      </c>
      <c r="R93" s="100">
        <f t="shared" si="29"/>
        <v>0</v>
      </c>
      <c r="S93" s="100">
        <v>0</v>
      </c>
      <c r="T93" s="100">
        <v>0</v>
      </c>
      <c r="U93" s="100">
        <v>0</v>
      </c>
      <c r="V93" s="120">
        <v>0</v>
      </c>
      <c r="W93" s="120">
        <v>0</v>
      </c>
      <c r="X93" s="120">
        <v>0</v>
      </c>
      <c r="Y93" s="100">
        <f t="shared" si="24"/>
        <v>0</v>
      </c>
      <c r="Z93" s="81">
        <v>0</v>
      </c>
      <c r="AA93" s="100">
        <v>0</v>
      </c>
      <c r="AB93" s="100">
        <f t="shared" si="25"/>
        <v>0</v>
      </c>
      <c r="AC93" s="100">
        <v>0</v>
      </c>
      <c r="AD93" s="100">
        <f t="shared" si="27"/>
        <v>0</v>
      </c>
      <c r="AE93" s="100">
        <v>0</v>
      </c>
      <c r="AF93" s="100">
        <f t="shared" si="26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8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29"/>
        <v>12376.46</v>
      </c>
      <c r="S94" s="100">
        <f>R94/P94*100</f>
        <v>100</v>
      </c>
      <c r="T94" s="100">
        <v>0</v>
      </c>
      <c r="U94" s="100">
        <f>T94/P94*100</f>
        <v>0</v>
      </c>
      <c r="V94" s="120">
        <v>7</v>
      </c>
      <c r="W94" s="120">
        <v>9</v>
      </c>
      <c r="X94" s="120">
        <v>1</v>
      </c>
      <c r="Y94" s="100">
        <f t="shared" si="24"/>
        <v>35</v>
      </c>
      <c r="Z94" s="81">
        <v>7439.87</v>
      </c>
      <c r="AA94" s="100">
        <f>1206.37+5731.07</f>
        <v>6937.44</v>
      </c>
      <c r="AB94" s="100">
        <f t="shared" si="25"/>
        <v>93.246790602523959</v>
      </c>
      <c r="AC94" s="100">
        <v>1206.3699999999999</v>
      </c>
      <c r="AD94" s="100">
        <f t="shared" si="27"/>
        <v>17.389267510782076</v>
      </c>
      <c r="AE94" s="100">
        <f>AA94-AC94</f>
        <v>5731.07</v>
      </c>
      <c r="AF94" s="100">
        <f t="shared" si="26"/>
        <v>82.610732489217924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8"/>
        <v>0</v>
      </c>
      <c r="O95" s="100">
        <v>0</v>
      </c>
      <c r="P95" s="100">
        <v>0</v>
      </c>
      <c r="Q95" s="100">
        <v>0</v>
      </c>
      <c r="R95" s="100">
        <f t="shared" si="29"/>
        <v>0</v>
      </c>
      <c r="S95" s="100">
        <v>0</v>
      </c>
      <c r="T95" s="100">
        <v>0</v>
      </c>
      <c r="U95" s="100">
        <v>0</v>
      </c>
      <c r="V95" s="120">
        <v>0</v>
      </c>
      <c r="W95" s="120">
        <v>0</v>
      </c>
      <c r="X95" s="120">
        <v>0</v>
      </c>
      <c r="Y95" s="100">
        <f t="shared" si="24"/>
        <v>0</v>
      </c>
      <c r="Z95" s="81">
        <v>0</v>
      </c>
      <c r="AA95" s="100">
        <v>0</v>
      </c>
      <c r="AB95" s="100">
        <f t="shared" si="25"/>
        <v>0</v>
      </c>
      <c r="AC95" s="100">
        <v>0</v>
      </c>
      <c r="AD95" s="100">
        <f t="shared" si="27"/>
        <v>0</v>
      </c>
      <c r="AE95" s="100">
        <v>0</v>
      </c>
      <c r="AF95" s="100">
        <f t="shared" si="26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8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29"/>
        <v>24507.16</v>
      </c>
      <c r="S96" s="100">
        <f>R96/P96*100</f>
        <v>100</v>
      </c>
      <c r="T96" s="100">
        <v>0</v>
      </c>
      <c r="U96" s="100">
        <f>T96/P96*100</f>
        <v>0</v>
      </c>
      <c r="V96" s="120">
        <v>0</v>
      </c>
      <c r="W96" s="120">
        <v>0</v>
      </c>
      <c r="X96" s="120">
        <v>0</v>
      </c>
      <c r="Y96" s="100">
        <f t="shared" si="24"/>
        <v>0</v>
      </c>
      <c r="Z96" s="81">
        <v>0</v>
      </c>
      <c r="AA96" s="100">
        <v>0</v>
      </c>
      <c r="AB96" s="100">
        <f t="shared" si="25"/>
        <v>0</v>
      </c>
      <c r="AC96" s="100">
        <v>0</v>
      </c>
      <c r="AD96" s="100">
        <f t="shared" si="27"/>
        <v>0</v>
      </c>
      <c r="AE96" s="100">
        <v>0</v>
      </c>
      <c r="AF96" s="100">
        <f t="shared" si="26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8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29"/>
        <v>5946.55</v>
      </c>
      <c r="S97" s="100">
        <f>R97/P97*100</f>
        <v>100</v>
      </c>
      <c r="T97" s="100">
        <v>0</v>
      </c>
      <c r="U97" s="100">
        <f>T97/P97*100</f>
        <v>0</v>
      </c>
      <c r="V97" s="120">
        <v>2</v>
      </c>
      <c r="W97" s="120">
        <v>2</v>
      </c>
      <c r="X97" s="120">
        <v>0</v>
      </c>
      <c r="Y97" s="100">
        <f t="shared" si="24"/>
        <v>22.222222222222221</v>
      </c>
      <c r="Z97" s="81">
        <v>1930.88</v>
      </c>
      <c r="AA97" s="100">
        <v>1930.88</v>
      </c>
      <c r="AB97" s="100">
        <f t="shared" si="25"/>
        <v>100</v>
      </c>
      <c r="AC97" s="100">
        <v>1930.88</v>
      </c>
      <c r="AD97" s="100">
        <f t="shared" si="27"/>
        <v>100</v>
      </c>
      <c r="AE97" s="100">
        <v>0</v>
      </c>
      <c r="AF97" s="100">
        <f t="shared" si="26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8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29"/>
        <v>3487.89</v>
      </c>
      <c r="S98" s="100">
        <f>R98/P98*100</f>
        <v>100</v>
      </c>
      <c r="T98" s="100">
        <v>0</v>
      </c>
      <c r="U98" s="100">
        <f>T98/P98*100</f>
        <v>0</v>
      </c>
      <c r="V98" s="120">
        <v>0</v>
      </c>
      <c r="W98" s="120">
        <v>0</v>
      </c>
      <c r="X98" s="120">
        <v>0</v>
      </c>
      <c r="Y98" s="100">
        <f t="shared" si="24"/>
        <v>0</v>
      </c>
      <c r="Z98" s="81">
        <v>0</v>
      </c>
      <c r="AA98" s="100">
        <v>0</v>
      </c>
      <c r="AB98" s="100">
        <f t="shared" si="25"/>
        <v>0</v>
      </c>
      <c r="AC98" s="100">
        <v>0</v>
      </c>
      <c r="AD98" s="100">
        <f t="shared" si="27"/>
        <v>0</v>
      </c>
      <c r="AE98" s="100">
        <v>0</v>
      </c>
      <c r="AF98" s="100">
        <f t="shared" si="26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8"/>
        <v>0</v>
      </c>
      <c r="O99" s="100">
        <v>0</v>
      </c>
      <c r="P99" s="100">
        <v>0</v>
      </c>
      <c r="Q99" s="100">
        <v>0</v>
      </c>
      <c r="R99" s="100">
        <f t="shared" si="29"/>
        <v>0</v>
      </c>
      <c r="S99" s="100">
        <v>0</v>
      </c>
      <c r="T99" s="100">
        <v>0</v>
      </c>
      <c r="U99" s="100">
        <v>0</v>
      </c>
      <c r="V99" s="120">
        <v>3</v>
      </c>
      <c r="W99" s="120">
        <v>3</v>
      </c>
      <c r="X99" s="120">
        <v>2</v>
      </c>
      <c r="Y99" s="100">
        <f t="shared" si="24"/>
        <v>100</v>
      </c>
      <c r="Z99" s="81">
        <v>4662.01</v>
      </c>
      <c r="AA99" s="100">
        <v>1133.8399999999999</v>
      </c>
      <c r="AB99" s="100">
        <f t="shared" si="25"/>
        <v>24.320840152638024</v>
      </c>
      <c r="AC99" s="100">
        <v>1133.8399999999999</v>
      </c>
      <c r="AD99" s="100">
        <f t="shared" si="27"/>
        <v>100</v>
      </c>
      <c r="AE99" s="100">
        <v>0</v>
      </c>
      <c r="AF99" s="100">
        <f t="shared" si="26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8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29"/>
        <v>18749.07</v>
      </c>
      <c r="S100" s="100">
        <f>R100/P100*100</f>
        <v>100</v>
      </c>
      <c r="T100" s="100">
        <v>0</v>
      </c>
      <c r="U100" s="100">
        <f>T100/P100*100</f>
        <v>0</v>
      </c>
      <c r="V100" s="120">
        <v>12</v>
      </c>
      <c r="W100" s="120">
        <v>16</v>
      </c>
      <c r="X100" s="120">
        <v>8</v>
      </c>
      <c r="Y100" s="100">
        <f t="shared" si="24"/>
        <v>31.578947368421051</v>
      </c>
      <c r="Z100" s="81">
        <v>12567.05</v>
      </c>
      <c r="AA100" s="100">
        <v>12567.05</v>
      </c>
      <c r="AB100" s="100">
        <f t="shared" si="25"/>
        <v>100</v>
      </c>
      <c r="AC100" s="100">
        <v>0</v>
      </c>
      <c r="AD100" s="100">
        <f t="shared" si="27"/>
        <v>0</v>
      </c>
      <c r="AE100" s="100">
        <f>AA100-AC100</f>
        <v>12567.05</v>
      </c>
      <c r="AF100" s="100">
        <f t="shared" si="26"/>
        <v>100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8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29"/>
        <v>336.17</v>
      </c>
      <c r="S101" s="100">
        <f>R101/P101*100</f>
        <v>100</v>
      </c>
      <c r="T101" s="100">
        <v>0</v>
      </c>
      <c r="U101" s="100">
        <f>T101/P101*100</f>
        <v>0</v>
      </c>
      <c r="V101" s="120">
        <v>0</v>
      </c>
      <c r="W101" s="120">
        <v>0</v>
      </c>
      <c r="X101" s="120">
        <v>0</v>
      </c>
      <c r="Y101" s="100">
        <f t="shared" si="24"/>
        <v>0</v>
      </c>
      <c r="Z101" s="81">
        <v>0</v>
      </c>
      <c r="AA101" s="100">
        <v>0</v>
      </c>
      <c r="AB101" s="100">
        <f t="shared" si="25"/>
        <v>0</v>
      </c>
      <c r="AC101" s="100">
        <v>0</v>
      </c>
      <c r="AD101" s="100">
        <f t="shared" si="27"/>
        <v>0</v>
      </c>
      <c r="AE101" s="100">
        <v>0</v>
      </c>
      <c r="AF101" s="100">
        <f t="shared" si="26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8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29"/>
        <v>19670.13</v>
      </c>
      <c r="S102" s="100">
        <f>R102/P102*100</f>
        <v>100</v>
      </c>
      <c r="T102" s="100">
        <v>0</v>
      </c>
      <c r="U102" s="100">
        <f>T102/P102*100</f>
        <v>0</v>
      </c>
      <c r="V102" s="120">
        <v>0</v>
      </c>
      <c r="W102" s="120">
        <v>0</v>
      </c>
      <c r="X102" s="120">
        <v>0</v>
      </c>
      <c r="Y102" s="100">
        <f t="shared" si="24"/>
        <v>0</v>
      </c>
      <c r="Z102" s="81">
        <v>0</v>
      </c>
      <c r="AA102" s="100">
        <v>0</v>
      </c>
      <c r="AB102" s="100">
        <f t="shared" si="25"/>
        <v>0</v>
      </c>
      <c r="AC102" s="100">
        <v>0</v>
      </c>
      <c r="AD102" s="100">
        <f t="shared" si="27"/>
        <v>0</v>
      </c>
      <c r="AE102" s="100">
        <v>0</v>
      </c>
      <c r="AF102" s="100">
        <f t="shared" si="26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8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30">T103/P103*100</f>
        <v>0</v>
      </c>
      <c r="V103" s="89">
        <f t="shared" ref="V103:AC103" si="31">SUM(V7:V102)</f>
        <v>532</v>
      </c>
      <c r="W103" s="89">
        <f t="shared" si="31"/>
        <v>693</v>
      </c>
      <c r="X103" s="89">
        <f>SUM(X7:X102)</f>
        <v>179</v>
      </c>
      <c r="Y103" s="91">
        <f>X103/H103*100</f>
        <v>6.2653132656632833</v>
      </c>
      <c r="Z103" s="91">
        <f>SUM(Z7:Z102)</f>
        <v>737237.98000000021</v>
      </c>
      <c r="AA103" s="91">
        <f t="shared" si="31"/>
        <v>514550.50000000006</v>
      </c>
      <c r="AB103" s="90">
        <f t="shared" ref="AB103" si="32">IF((Z103+T103)=0,0,AA103/(Z103+T103)*100)</f>
        <v>69.794355955454151</v>
      </c>
      <c r="AC103" s="91">
        <f t="shared" si="31"/>
        <v>461589.42</v>
      </c>
      <c r="AD103" s="90">
        <f t="shared" ref="AD103" si="33">IF(AA103=0,0,AC103/AA103)*100</f>
        <v>89.707311527245608</v>
      </c>
      <c r="AE103" s="91">
        <f>SUM(AE7:AE102)</f>
        <v>52961.08</v>
      </c>
      <c r="AF103" s="90">
        <f t="shared" ref="AF103" si="34">IF(AA103=0,0,AE103/AA103)*100</f>
        <v>10.292688472754374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topLeftCell="A22" zoomScale="90" zoomScaleNormal="90" workbookViewId="0">
      <selection activeCell="G29" sqref="G29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10" width="9.28515625" style="93" customWidth="1"/>
    <col min="11" max="13" width="6.7109375" style="106" customWidth="1"/>
    <col min="14" max="14" width="9.140625" style="106" customWidth="1"/>
    <col min="15" max="16" width="16.42578125" style="107" customWidth="1"/>
    <col min="17" max="17" width="9.28515625" style="107" customWidth="1"/>
    <col min="18" max="18" width="16.85546875" style="107" customWidth="1"/>
    <col min="19" max="19" width="10.42578125" style="107" customWidth="1"/>
    <col min="20" max="20" width="16.5703125" style="107" customWidth="1"/>
    <col min="21" max="21" width="9.28515625" style="107" customWidth="1"/>
    <col min="22" max="25" width="9.285156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5.5703125" style="106" customWidth="1"/>
    <col min="30" max="30" width="11.85546875" style="106" customWidth="1"/>
    <col min="31" max="31" width="13.85546875" style="106" customWidth="1"/>
    <col min="32" max="32" width="11.57031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260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15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17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 t="shared" si="0"/>
        <v>5</v>
      </c>
      <c r="F6" s="6">
        <f t="shared" si="0"/>
        <v>6</v>
      </c>
      <c r="G6" s="5">
        <f t="shared" si="0"/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99">
        <v>0</v>
      </c>
      <c r="W7" s="99">
        <v>0</v>
      </c>
      <c r="X7" s="99">
        <v>0</v>
      </c>
      <c r="Y7" s="100">
        <f t="shared" ref="Y7:Y70" si="2">IF(H7=0,0,V7/H7)*100</f>
        <v>0</v>
      </c>
      <c r="Z7" s="81">
        <v>0</v>
      </c>
      <c r="AA7" s="100">
        <v>0</v>
      </c>
      <c r="AB7" s="100">
        <f t="shared" ref="AB7:AB70" si="3">IF((Z7+T7)=0,0,AA7/(Z7+T7)*100)</f>
        <v>0</v>
      </c>
      <c r="AC7" s="100">
        <v>0</v>
      </c>
      <c r="AD7" s="100">
        <f>IF(AA7=0,0,AC7/AA7)*100</f>
        <v>0</v>
      </c>
      <c r="AE7" s="100">
        <v>0</v>
      </c>
      <c r="AF7" s="100">
        <f t="shared" ref="AF7:AF70" si="4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5">P8/O8*100</f>
        <v>100</v>
      </c>
      <c r="R8" s="100">
        <f t="shared" ref="R8:R20" si="6">P8</f>
        <v>8664.0299999999988</v>
      </c>
      <c r="S8" s="100">
        <f t="shared" ref="S8:S71" si="7">R8/P8*100</f>
        <v>100</v>
      </c>
      <c r="T8" s="100">
        <v>0</v>
      </c>
      <c r="U8" s="100">
        <v>0</v>
      </c>
      <c r="V8" s="99">
        <v>3</v>
      </c>
      <c r="W8" s="99">
        <v>3</v>
      </c>
      <c r="X8" s="99">
        <v>0</v>
      </c>
      <c r="Y8" s="100">
        <f t="shared" si="2"/>
        <v>15</v>
      </c>
      <c r="Z8" s="81">
        <v>5085.78</v>
      </c>
      <c r="AA8" s="100">
        <f>Z8</f>
        <v>5085.78</v>
      </c>
      <c r="AB8" s="100">
        <f t="shared" si="3"/>
        <v>100</v>
      </c>
      <c r="AC8" s="100">
        <v>365.4</v>
      </c>
      <c r="AD8" s="100">
        <f t="shared" ref="AD8:AD71" si="8">IF(AA8=0,0,AC8/AA8)*100</f>
        <v>7.1847386241638445</v>
      </c>
      <c r="AE8" s="100">
        <v>4720.38</v>
      </c>
      <c r="AF8" s="100">
        <f t="shared" si="4"/>
        <v>92.815261375836172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5"/>
        <v>100</v>
      </c>
      <c r="R9" s="100">
        <f t="shared" si="6"/>
        <v>20412.350000000002</v>
      </c>
      <c r="S9" s="100">
        <f t="shared" si="7"/>
        <v>100</v>
      </c>
      <c r="T9" s="100">
        <v>0</v>
      </c>
      <c r="U9" s="100">
        <v>0</v>
      </c>
      <c r="V9" s="99">
        <v>0</v>
      </c>
      <c r="W9" s="99">
        <v>0</v>
      </c>
      <c r="X9" s="99">
        <v>0</v>
      </c>
      <c r="Y9" s="100">
        <f t="shared" si="2"/>
        <v>0</v>
      </c>
      <c r="Z9" s="81">
        <v>0</v>
      </c>
      <c r="AA9" s="100">
        <v>0</v>
      </c>
      <c r="AB9" s="100">
        <f t="shared" si="3"/>
        <v>0</v>
      </c>
      <c r="AC9" s="100">
        <v>0</v>
      </c>
      <c r="AD9" s="100">
        <f t="shared" si="8"/>
        <v>0</v>
      </c>
      <c r="AE9" s="100">
        <v>0</v>
      </c>
      <c r="AF9" s="100">
        <f t="shared" si="4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5"/>
        <v>100</v>
      </c>
      <c r="R10" s="100">
        <f t="shared" si="6"/>
        <v>58.36</v>
      </c>
      <c r="S10" s="100">
        <f t="shared" si="7"/>
        <v>100</v>
      </c>
      <c r="T10" s="100">
        <v>0</v>
      </c>
      <c r="U10" s="100">
        <v>0</v>
      </c>
      <c r="V10" s="99">
        <v>0</v>
      </c>
      <c r="W10" s="99">
        <v>0</v>
      </c>
      <c r="X10" s="99">
        <v>0</v>
      </c>
      <c r="Y10" s="100">
        <f t="shared" si="2"/>
        <v>0</v>
      </c>
      <c r="Z10" s="81">
        <v>0</v>
      </c>
      <c r="AA10" s="100">
        <v>0</v>
      </c>
      <c r="AB10" s="100">
        <f t="shared" si="3"/>
        <v>0</v>
      </c>
      <c r="AC10" s="100">
        <v>0</v>
      </c>
      <c r="AD10" s="100">
        <f t="shared" si="8"/>
        <v>0</v>
      </c>
      <c r="AE10" s="100">
        <v>0</v>
      </c>
      <c r="AF10" s="100">
        <f t="shared" si="4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5"/>
        <v>100</v>
      </c>
      <c r="R11" s="100">
        <f t="shared" si="6"/>
        <v>7226.18</v>
      </c>
      <c r="S11" s="100">
        <f t="shared" si="7"/>
        <v>100</v>
      </c>
      <c r="T11" s="100">
        <v>0</v>
      </c>
      <c r="U11" s="100">
        <v>0</v>
      </c>
      <c r="V11" s="99">
        <v>5</v>
      </c>
      <c r="W11" s="99">
        <v>5</v>
      </c>
      <c r="X11" s="99">
        <v>0</v>
      </c>
      <c r="Y11" s="100">
        <f t="shared" si="2"/>
        <v>29.411764705882355</v>
      </c>
      <c r="Z11" s="81">
        <f>868.69+5851.79</f>
        <v>6720.48</v>
      </c>
      <c r="AA11" s="100">
        <v>6720.48</v>
      </c>
      <c r="AB11" s="100">
        <f t="shared" si="3"/>
        <v>100</v>
      </c>
      <c r="AC11" s="100">
        <v>6720.48</v>
      </c>
      <c r="AD11" s="100">
        <f t="shared" si="8"/>
        <v>100</v>
      </c>
      <c r="AE11" s="100">
        <v>0</v>
      </c>
      <c r="AF11" s="100">
        <f t="shared" si="4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5"/>
        <v>100</v>
      </c>
      <c r="R12" s="100">
        <f t="shared" si="6"/>
        <v>10060.76</v>
      </c>
      <c r="S12" s="100">
        <f t="shared" si="7"/>
        <v>100</v>
      </c>
      <c r="T12" s="100">
        <v>0</v>
      </c>
      <c r="U12" s="100">
        <v>0</v>
      </c>
      <c r="V12" s="99">
        <v>3</v>
      </c>
      <c r="W12" s="99">
        <v>4</v>
      </c>
      <c r="X12" s="99">
        <v>0</v>
      </c>
      <c r="Y12" s="100">
        <f t="shared" si="2"/>
        <v>17.647058823529413</v>
      </c>
      <c r="Z12" s="81">
        <v>5969.86</v>
      </c>
      <c r="AA12" s="100">
        <v>4537.1899999999996</v>
      </c>
      <c r="AB12" s="100">
        <f t="shared" si="3"/>
        <v>76.001614778236004</v>
      </c>
      <c r="AC12" s="100">
        <v>4537.1899999999996</v>
      </c>
      <c r="AD12" s="100">
        <f t="shared" si="8"/>
        <v>100</v>
      </c>
      <c r="AE12" s="100">
        <v>0</v>
      </c>
      <c r="AF12" s="100">
        <f t="shared" si="4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5"/>
        <v>100</v>
      </c>
      <c r="R13" s="100">
        <f t="shared" si="6"/>
        <v>2679.6</v>
      </c>
      <c r="S13" s="100">
        <f t="shared" si="7"/>
        <v>100</v>
      </c>
      <c r="T13" s="100">
        <v>0</v>
      </c>
      <c r="U13" s="100">
        <v>0</v>
      </c>
      <c r="V13" s="99">
        <v>1</v>
      </c>
      <c r="W13" s="99">
        <v>1</v>
      </c>
      <c r="X13" s="99">
        <v>0</v>
      </c>
      <c r="Y13" s="100">
        <f t="shared" si="2"/>
        <v>33.333333333333329</v>
      </c>
      <c r="Z13" s="81">
        <v>13967.01</v>
      </c>
      <c r="AA13" s="100">
        <v>0</v>
      </c>
      <c r="AB13" s="100">
        <f t="shared" si="3"/>
        <v>0</v>
      </c>
      <c r="AC13" s="100">
        <v>0</v>
      </c>
      <c r="AD13" s="100">
        <f t="shared" si="8"/>
        <v>0</v>
      </c>
      <c r="AE13" s="100">
        <v>0</v>
      </c>
      <c r="AF13" s="100">
        <f t="shared" si="4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6"/>
        <v>0</v>
      </c>
      <c r="S14" s="100">
        <v>0</v>
      </c>
      <c r="T14" s="100">
        <v>0</v>
      </c>
      <c r="U14" s="100">
        <v>0</v>
      </c>
      <c r="V14" s="99">
        <v>0</v>
      </c>
      <c r="W14" s="99">
        <v>0</v>
      </c>
      <c r="X14" s="99">
        <v>0</v>
      </c>
      <c r="Y14" s="100">
        <f t="shared" si="2"/>
        <v>0</v>
      </c>
      <c r="Z14" s="81">
        <v>0</v>
      </c>
      <c r="AA14" s="100">
        <v>0</v>
      </c>
      <c r="AB14" s="100">
        <f t="shared" si="3"/>
        <v>0</v>
      </c>
      <c r="AC14" s="100">
        <v>0</v>
      </c>
      <c r="AD14" s="100">
        <f t="shared" si="8"/>
        <v>0</v>
      </c>
      <c r="AE14" s="100">
        <v>0</v>
      </c>
      <c r="AF14" s="100">
        <f t="shared" si="4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9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6"/>
        <v>51732.32</v>
      </c>
      <c r="S15" s="100">
        <f t="shared" si="7"/>
        <v>100</v>
      </c>
      <c r="T15" s="100">
        <v>0</v>
      </c>
      <c r="U15" s="100">
        <v>0</v>
      </c>
      <c r="V15" s="99">
        <v>12</v>
      </c>
      <c r="W15" s="99">
        <v>14</v>
      </c>
      <c r="X15" s="99">
        <v>3</v>
      </c>
      <c r="Y15" s="100">
        <f t="shared" si="2"/>
        <v>14.457831325301203</v>
      </c>
      <c r="Z15" s="81">
        <v>15948.59</v>
      </c>
      <c r="AA15" s="100">
        <v>12197.45</v>
      </c>
      <c r="AB15" s="100">
        <f t="shared" si="3"/>
        <v>76.479801662717534</v>
      </c>
      <c r="AC15" s="100">
        <v>12197.45</v>
      </c>
      <c r="AD15" s="100">
        <f t="shared" si="8"/>
        <v>100</v>
      </c>
      <c r="AE15" s="100">
        <v>0</v>
      </c>
      <c r="AF15" s="100">
        <f t="shared" si="4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9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6"/>
        <v>12706.95</v>
      </c>
      <c r="S16" s="100">
        <f t="shared" si="7"/>
        <v>100</v>
      </c>
      <c r="T16" s="100">
        <v>0</v>
      </c>
      <c r="U16" s="100">
        <v>0</v>
      </c>
      <c r="V16" s="99">
        <v>0</v>
      </c>
      <c r="W16" s="99">
        <v>0</v>
      </c>
      <c r="X16" s="99">
        <v>0</v>
      </c>
      <c r="Y16" s="100">
        <f t="shared" si="2"/>
        <v>0</v>
      </c>
      <c r="Z16" s="81">
        <v>0</v>
      </c>
      <c r="AA16" s="100">
        <v>0</v>
      </c>
      <c r="AB16" s="100">
        <f t="shared" si="3"/>
        <v>0</v>
      </c>
      <c r="AC16" s="100">
        <v>0</v>
      </c>
      <c r="AD16" s="100">
        <f t="shared" si="8"/>
        <v>0</v>
      </c>
      <c r="AE16" s="100">
        <v>0</v>
      </c>
      <c r="AF16" s="100">
        <f t="shared" si="4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9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6"/>
        <v>32504.67</v>
      </c>
      <c r="S17" s="100">
        <f t="shared" si="7"/>
        <v>100</v>
      </c>
      <c r="T17" s="100">
        <v>0</v>
      </c>
      <c r="U17" s="100">
        <v>0</v>
      </c>
      <c r="V17" s="99">
        <v>10</v>
      </c>
      <c r="W17" s="99">
        <v>17</v>
      </c>
      <c r="X17" s="99">
        <v>1</v>
      </c>
      <c r="Y17" s="100">
        <f t="shared" si="2"/>
        <v>20.408163265306122</v>
      </c>
      <c r="Z17" s="81">
        <v>32393.19</v>
      </c>
      <c r="AA17" s="100">
        <v>10130.64</v>
      </c>
      <c r="AB17" s="100">
        <f t="shared" si="3"/>
        <v>31.273980734839636</v>
      </c>
      <c r="AC17" s="100">
        <v>10130.64</v>
      </c>
      <c r="AD17" s="100">
        <f t="shared" si="8"/>
        <v>100</v>
      </c>
      <c r="AE17" s="100">
        <v>0</v>
      </c>
      <c r="AF17" s="100">
        <f t="shared" si="4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9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6"/>
        <v>15821.75</v>
      </c>
      <c r="S18" s="100">
        <f t="shared" si="7"/>
        <v>100</v>
      </c>
      <c r="T18" s="100">
        <v>0</v>
      </c>
      <c r="U18" s="100">
        <v>0</v>
      </c>
      <c r="V18" s="99">
        <v>4</v>
      </c>
      <c r="W18" s="99">
        <v>4</v>
      </c>
      <c r="X18" s="99">
        <v>0</v>
      </c>
      <c r="Y18" s="100">
        <f t="shared" si="2"/>
        <v>15.384615384615385</v>
      </c>
      <c r="Z18" s="81">
        <v>3496.6</v>
      </c>
      <c r="AA18" s="100">
        <f>Z18</f>
        <v>3496.6</v>
      </c>
      <c r="AB18" s="100">
        <f t="shared" si="3"/>
        <v>100</v>
      </c>
      <c r="AC18" s="100">
        <v>3496.6</v>
      </c>
      <c r="AD18" s="100">
        <f t="shared" si="8"/>
        <v>100</v>
      </c>
      <c r="AE18" s="100">
        <v>0</v>
      </c>
      <c r="AF18" s="100">
        <f t="shared" si="4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9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6"/>
        <v>46398.919999999991</v>
      </c>
      <c r="S19" s="100">
        <f t="shared" si="7"/>
        <v>100</v>
      </c>
      <c r="T19" s="100">
        <v>0</v>
      </c>
      <c r="U19" s="100">
        <v>0</v>
      </c>
      <c r="V19" s="99">
        <v>19</v>
      </c>
      <c r="W19" s="99">
        <v>24</v>
      </c>
      <c r="X19" s="99">
        <v>6</v>
      </c>
      <c r="Y19" s="100">
        <f t="shared" si="2"/>
        <v>32.758620689655174</v>
      </c>
      <c r="Z19" s="81">
        <v>25420.04</v>
      </c>
      <c r="AA19" s="100">
        <v>17680.89</v>
      </c>
      <c r="AB19" s="100">
        <f t="shared" si="3"/>
        <v>69.554925956056707</v>
      </c>
      <c r="AC19" s="100">
        <v>17680.89</v>
      </c>
      <c r="AD19" s="100">
        <f t="shared" si="8"/>
        <v>100</v>
      </c>
      <c r="AE19" s="100">
        <v>0</v>
      </c>
      <c r="AF19" s="100">
        <f t="shared" si="4"/>
        <v>0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9"/>
        <v>0</v>
      </c>
      <c r="O20" s="100">
        <v>0</v>
      </c>
      <c r="P20" s="100">
        <v>0</v>
      </c>
      <c r="Q20" s="100">
        <v>0</v>
      </c>
      <c r="R20" s="100">
        <f t="shared" si="6"/>
        <v>0</v>
      </c>
      <c r="S20" s="100">
        <v>0</v>
      </c>
      <c r="T20" s="100">
        <v>0</v>
      </c>
      <c r="U20" s="100">
        <v>0</v>
      </c>
      <c r="V20" s="99">
        <v>0</v>
      </c>
      <c r="W20" s="99">
        <v>0</v>
      </c>
      <c r="X20" s="99">
        <v>0</v>
      </c>
      <c r="Y20" s="100">
        <f t="shared" si="2"/>
        <v>0</v>
      </c>
      <c r="Z20" s="81">
        <v>0</v>
      </c>
      <c r="AA20" s="100">
        <v>0</v>
      </c>
      <c r="AB20" s="100">
        <f t="shared" si="3"/>
        <v>0</v>
      </c>
      <c r="AC20" s="100">
        <v>0</v>
      </c>
      <c r="AD20" s="100">
        <f t="shared" si="8"/>
        <v>0</v>
      </c>
      <c r="AE20" s="100">
        <v>0</v>
      </c>
      <c r="AF20" s="100">
        <f t="shared" si="4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9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 t="shared" si="7"/>
        <v>100</v>
      </c>
      <c r="T21" s="100">
        <v>0</v>
      </c>
      <c r="U21" s="100">
        <v>0</v>
      </c>
      <c r="V21" s="99">
        <v>0</v>
      </c>
      <c r="W21" s="99">
        <v>0</v>
      </c>
      <c r="X21" s="99">
        <v>0</v>
      </c>
      <c r="Y21" s="100">
        <f t="shared" si="2"/>
        <v>0</v>
      </c>
      <c r="Z21" s="81">
        <v>0</v>
      </c>
      <c r="AA21" s="100">
        <v>0</v>
      </c>
      <c r="AB21" s="100">
        <f t="shared" si="3"/>
        <v>0</v>
      </c>
      <c r="AC21" s="100">
        <v>0</v>
      </c>
      <c r="AD21" s="100">
        <f t="shared" si="8"/>
        <v>0</v>
      </c>
      <c r="AE21" s="100">
        <v>0</v>
      </c>
      <c r="AF21" s="100">
        <f t="shared" si="4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9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0">P22</f>
        <v>19091.53</v>
      </c>
      <c r="S22" s="100">
        <f t="shared" si="7"/>
        <v>100</v>
      </c>
      <c r="T22" s="100">
        <v>0</v>
      </c>
      <c r="U22" s="100">
        <v>0</v>
      </c>
      <c r="V22" s="99">
        <v>2</v>
      </c>
      <c r="W22" s="99">
        <v>3</v>
      </c>
      <c r="X22" s="99">
        <v>0</v>
      </c>
      <c r="Y22" s="100">
        <f t="shared" si="2"/>
        <v>4.8780487804878048</v>
      </c>
      <c r="Z22" s="81">
        <v>6177.02</v>
      </c>
      <c r="AA22" s="100">
        <v>5580.14</v>
      </c>
      <c r="AB22" s="100">
        <f t="shared" si="3"/>
        <v>90.337088110448079</v>
      </c>
      <c r="AC22" s="100">
        <v>5580.14</v>
      </c>
      <c r="AD22" s="100">
        <f t="shared" si="8"/>
        <v>100</v>
      </c>
      <c r="AE22" s="100">
        <v>0</v>
      </c>
      <c r="AF22" s="100">
        <f t="shared" si="4"/>
        <v>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9"/>
        <v>0</v>
      </c>
      <c r="O23" s="100">
        <v>0</v>
      </c>
      <c r="P23" s="100">
        <v>0</v>
      </c>
      <c r="Q23" s="100">
        <v>0</v>
      </c>
      <c r="R23" s="100">
        <f t="shared" si="10"/>
        <v>0</v>
      </c>
      <c r="S23" s="100">
        <v>0</v>
      </c>
      <c r="T23" s="100">
        <v>0</v>
      </c>
      <c r="U23" s="100">
        <v>0</v>
      </c>
      <c r="V23" s="99">
        <v>0</v>
      </c>
      <c r="W23" s="99">
        <v>0</v>
      </c>
      <c r="X23" s="99">
        <v>0</v>
      </c>
      <c r="Y23" s="100">
        <f t="shared" si="2"/>
        <v>0</v>
      </c>
      <c r="Z23" s="81">
        <v>0</v>
      </c>
      <c r="AA23" s="100">
        <v>0</v>
      </c>
      <c r="AB23" s="100">
        <f t="shared" si="3"/>
        <v>0</v>
      </c>
      <c r="AC23" s="100">
        <v>0</v>
      </c>
      <c r="AD23" s="100">
        <f t="shared" si="8"/>
        <v>0</v>
      </c>
      <c r="AE23" s="100">
        <v>0</v>
      </c>
      <c r="AF23" s="100">
        <f t="shared" si="4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9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0"/>
        <v>31605.72</v>
      </c>
      <c r="S24" s="100">
        <f t="shared" si="7"/>
        <v>100</v>
      </c>
      <c r="T24" s="100">
        <v>0</v>
      </c>
      <c r="U24" s="100">
        <v>0</v>
      </c>
      <c r="V24" s="99">
        <v>31</v>
      </c>
      <c r="W24" s="99">
        <v>41</v>
      </c>
      <c r="X24" s="99">
        <v>21</v>
      </c>
      <c r="Y24" s="100">
        <f t="shared" si="2"/>
        <v>43.661971830985912</v>
      </c>
      <c r="Z24" s="81">
        <v>28306.48</v>
      </c>
      <c r="AA24" s="100">
        <v>27710.43</v>
      </c>
      <c r="AB24" s="100">
        <f t="shared" si="3"/>
        <v>97.894298407997042</v>
      </c>
      <c r="AC24" s="100">
        <v>27710.43</v>
      </c>
      <c r="AD24" s="100">
        <f t="shared" si="8"/>
        <v>100</v>
      </c>
      <c r="AE24" s="100">
        <v>0</v>
      </c>
      <c r="AF24" s="100">
        <f t="shared" si="4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9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0"/>
        <v>43809.06</v>
      </c>
      <c r="S25" s="100">
        <f t="shared" si="7"/>
        <v>100</v>
      </c>
      <c r="T25" s="100">
        <v>0</v>
      </c>
      <c r="U25" s="100">
        <v>0</v>
      </c>
      <c r="V25" s="99">
        <v>24</v>
      </c>
      <c r="W25" s="99">
        <v>32</v>
      </c>
      <c r="X25" s="99">
        <v>7</v>
      </c>
      <c r="Y25" s="100">
        <f t="shared" si="2"/>
        <v>11.650485436893204</v>
      </c>
      <c r="Z25" s="81">
        <v>27767.72</v>
      </c>
      <c r="AA25" s="100">
        <f t="shared" ref="AA25:AA26" si="11">Z25</f>
        <v>27767.72</v>
      </c>
      <c r="AB25" s="100">
        <f t="shared" si="3"/>
        <v>100</v>
      </c>
      <c r="AC25" s="100">
        <f>AA25-AE25</f>
        <v>27767.72</v>
      </c>
      <c r="AD25" s="100">
        <f t="shared" si="8"/>
        <v>100</v>
      </c>
      <c r="AE25" s="100">
        <v>0</v>
      </c>
      <c r="AF25" s="100">
        <f t="shared" si="4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9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0"/>
        <v>13200.15</v>
      </c>
      <c r="S26" s="100">
        <f t="shared" si="7"/>
        <v>100</v>
      </c>
      <c r="T26" s="100">
        <v>0</v>
      </c>
      <c r="U26" s="100">
        <v>0</v>
      </c>
      <c r="V26" s="99">
        <v>6</v>
      </c>
      <c r="W26" s="99">
        <v>8</v>
      </c>
      <c r="X26" s="99">
        <v>1</v>
      </c>
      <c r="Y26" s="100">
        <f t="shared" si="2"/>
        <v>25</v>
      </c>
      <c r="Z26" s="81">
        <v>9301.44</v>
      </c>
      <c r="AA26" s="100">
        <f t="shared" si="11"/>
        <v>9301.44</v>
      </c>
      <c r="AB26" s="100">
        <f t="shared" si="3"/>
        <v>100</v>
      </c>
      <c r="AC26" s="100">
        <f>AA26-AE26</f>
        <v>3650.7400000000007</v>
      </c>
      <c r="AD26" s="100">
        <f t="shared" si="8"/>
        <v>39.249191523032998</v>
      </c>
      <c r="AE26" s="100">
        <v>5650.7</v>
      </c>
      <c r="AF26" s="100">
        <f t="shared" si="4"/>
        <v>60.750808476967002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9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0"/>
        <v>12723.78</v>
      </c>
      <c r="S27" s="100">
        <f t="shared" si="7"/>
        <v>100</v>
      </c>
      <c r="T27" s="100">
        <v>0</v>
      </c>
      <c r="U27" s="100">
        <v>0</v>
      </c>
      <c r="V27" s="99">
        <v>4</v>
      </c>
      <c r="W27" s="99">
        <v>6</v>
      </c>
      <c r="X27" s="99">
        <v>1</v>
      </c>
      <c r="Y27" s="100">
        <f t="shared" si="2"/>
        <v>25</v>
      </c>
      <c r="Z27" s="81">
        <v>3466.92</v>
      </c>
      <c r="AA27" s="100">
        <v>3466.92</v>
      </c>
      <c r="AB27" s="100">
        <f t="shared" si="3"/>
        <v>100</v>
      </c>
      <c r="AC27" s="100">
        <v>3466.92</v>
      </c>
      <c r="AD27" s="100">
        <f t="shared" si="8"/>
        <v>100</v>
      </c>
      <c r="AE27" s="100">
        <v>0</v>
      </c>
      <c r="AF27" s="100">
        <f t="shared" si="4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9"/>
        <v>0</v>
      </c>
      <c r="O28" s="100">
        <v>0</v>
      </c>
      <c r="P28" s="100">
        <v>0</v>
      </c>
      <c r="Q28" s="100">
        <v>0</v>
      </c>
      <c r="R28" s="100">
        <f t="shared" si="10"/>
        <v>0</v>
      </c>
      <c r="S28" s="100">
        <v>0</v>
      </c>
      <c r="T28" s="100">
        <v>0</v>
      </c>
      <c r="U28" s="100">
        <v>0</v>
      </c>
      <c r="V28" s="99">
        <v>5</v>
      </c>
      <c r="W28" s="99">
        <v>6</v>
      </c>
      <c r="X28" s="99">
        <v>4</v>
      </c>
      <c r="Y28" s="100">
        <f t="shared" si="2"/>
        <v>55.555555555555557</v>
      </c>
      <c r="Z28" s="81">
        <v>3007.13</v>
      </c>
      <c r="AA28" s="100">
        <v>3007.13</v>
      </c>
      <c r="AB28" s="100">
        <f t="shared" si="3"/>
        <v>100</v>
      </c>
      <c r="AC28" s="100">
        <v>3007.13</v>
      </c>
      <c r="AD28" s="100">
        <f t="shared" si="8"/>
        <v>100</v>
      </c>
      <c r="AE28" s="100">
        <v>0</v>
      </c>
      <c r="AF28" s="100">
        <f t="shared" si="4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9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0"/>
        <v>5460.41</v>
      </c>
      <c r="S29" s="100">
        <f t="shared" si="7"/>
        <v>100</v>
      </c>
      <c r="T29" s="100">
        <v>0</v>
      </c>
      <c r="U29" s="100">
        <v>0</v>
      </c>
      <c r="V29" s="99">
        <v>3</v>
      </c>
      <c r="W29" s="99">
        <v>5</v>
      </c>
      <c r="X29" s="99">
        <v>0</v>
      </c>
      <c r="Y29" s="100">
        <f t="shared" si="2"/>
        <v>37.5</v>
      </c>
      <c r="Z29" s="81">
        <v>2108.6999999999998</v>
      </c>
      <c r="AA29" s="100">
        <f>Z29</f>
        <v>2108.6999999999998</v>
      </c>
      <c r="AB29" s="100">
        <f t="shared" si="3"/>
        <v>100</v>
      </c>
      <c r="AC29" s="100">
        <f>AA29-AE29</f>
        <v>2108.6999999999998</v>
      </c>
      <c r="AD29" s="100">
        <f t="shared" si="8"/>
        <v>100</v>
      </c>
      <c r="AE29" s="100">
        <v>0</v>
      </c>
      <c r="AF29" s="100">
        <f t="shared" si="4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0"/>
        <v>0</v>
      </c>
      <c r="S30" s="100">
        <v>0</v>
      </c>
      <c r="T30" s="100">
        <v>0</v>
      </c>
      <c r="U30" s="100">
        <v>0</v>
      </c>
      <c r="V30" s="99">
        <v>0</v>
      </c>
      <c r="W30" s="99">
        <v>0</v>
      </c>
      <c r="X30" s="99">
        <v>0</v>
      </c>
      <c r="Y30" s="100">
        <f t="shared" si="2"/>
        <v>0</v>
      </c>
      <c r="Z30" s="81">
        <v>0</v>
      </c>
      <c r="AA30" s="100">
        <v>0</v>
      </c>
      <c r="AB30" s="100">
        <f t="shared" si="3"/>
        <v>0</v>
      </c>
      <c r="AC30" s="100">
        <v>0</v>
      </c>
      <c r="AD30" s="100">
        <f t="shared" si="8"/>
        <v>0</v>
      </c>
      <c r="AE30" s="100">
        <v>0</v>
      </c>
      <c r="AF30" s="100">
        <f t="shared" si="4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2">K31/H31*100</f>
        <v>88.043478260869563</v>
      </c>
      <c r="O31" s="100">
        <v>84151.14</v>
      </c>
      <c r="P31" s="100">
        <v>84151.14</v>
      </c>
      <c r="Q31" s="100">
        <f t="shared" ref="Q31:Q38" si="13">P31/O31*100</f>
        <v>100</v>
      </c>
      <c r="R31" s="100">
        <f t="shared" si="10"/>
        <v>84151.14</v>
      </c>
      <c r="S31" s="100">
        <f t="shared" si="7"/>
        <v>100</v>
      </c>
      <c r="T31" s="100">
        <v>0</v>
      </c>
      <c r="U31" s="100">
        <v>0</v>
      </c>
      <c r="V31" s="99">
        <v>17</v>
      </c>
      <c r="W31" s="99">
        <v>21</v>
      </c>
      <c r="X31" s="99">
        <v>3</v>
      </c>
      <c r="Y31" s="100">
        <f t="shared" si="2"/>
        <v>18.478260869565215</v>
      </c>
      <c r="Z31" s="81">
        <v>24916.91</v>
      </c>
      <c r="AA31" s="100">
        <v>19533.440000000002</v>
      </c>
      <c r="AB31" s="100">
        <f t="shared" si="3"/>
        <v>78.39431133314686</v>
      </c>
      <c r="AC31" s="100">
        <v>19533.440000000002</v>
      </c>
      <c r="AD31" s="100">
        <f t="shared" si="8"/>
        <v>100</v>
      </c>
      <c r="AE31" s="100">
        <v>0</v>
      </c>
      <c r="AF31" s="100">
        <f t="shared" si="4"/>
        <v>0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2"/>
        <v>45</v>
      </c>
      <c r="O32" s="100">
        <v>3061.7499999999995</v>
      </c>
      <c r="P32" s="100">
        <v>3061.7499999999995</v>
      </c>
      <c r="Q32" s="100">
        <f t="shared" si="13"/>
        <v>100</v>
      </c>
      <c r="R32" s="100">
        <f t="shared" si="10"/>
        <v>3061.7499999999995</v>
      </c>
      <c r="S32" s="100">
        <f t="shared" si="7"/>
        <v>100</v>
      </c>
      <c r="T32" s="100">
        <v>0</v>
      </c>
      <c r="U32" s="100">
        <v>0</v>
      </c>
      <c r="V32" s="99">
        <v>0</v>
      </c>
      <c r="W32" s="99">
        <v>0</v>
      </c>
      <c r="X32" s="99">
        <v>0</v>
      </c>
      <c r="Y32" s="100">
        <f t="shared" si="2"/>
        <v>0</v>
      </c>
      <c r="Z32" s="81">
        <v>0</v>
      </c>
      <c r="AA32" s="100">
        <v>0</v>
      </c>
      <c r="AB32" s="100">
        <f t="shared" si="3"/>
        <v>0</v>
      </c>
      <c r="AC32" s="100">
        <v>0</v>
      </c>
      <c r="AD32" s="100">
        <f t="shared" si="8"/>
        <v>0</v>
      </c>
      <c r="AE32" s="100">
        <v>0</v>
      </c>
      <c r="AF32" s="100">
        <f t="shared" si="4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2"/>
        <v>50</v>
      </c>
      <c r="O33" s="100">
        <v>215.69</v>
      </c>
      <c r="P33" s="100">
        <v>215.69</v>
      </c>
      <c r="Q33" s="100">
        <f t="shared" si="13"/>
        <v>100</v>
      </c>
      <c r="R33" s="100">
        <f t="shared" si="10"/>
        <v>215.69</v>
      </c>
      <c r="S33" s="100">
        <f t="shared" si="7"/>
        <v>100</v>
      </c>
      <c r="T33" s="100">
        <v>0</v>
      </c>
      <c r="U33" s="100">
        <v>0</v>
      </c>
      <c r="V33" s="99">
        <v>2</v>
      </c>
      <c r="W33" s="99">
        <v>4</v>
      </c>
      <c r="X33" s="99">
        <v>0</v>
      </c>
      <c r="Y33" s="100">
        <f t="shared" si="2"/>
        <v>50</v>
      </c>
      <c r="Z33" s="81">
        <v>3317.11</v>
      </c>
      <c r="AA33" s="100">
        <v>342.75</v>
      </c>
      <c r="AB33" s="100">
        <f t="shared" si="3"/>
        <v>10.332789687408617</v>
      </c>
      <c r="AC33" s="100">
        <v>342.75</v>
      </c>
      <c r="AD33" s="100">
        <f t="shared" si="8"/>
        <v>100</v>
      </c>
      <c r="AE33" s="100">
        <v>0</v>
      </c>
      <c r="AF33" s="100">
        <f t="shared" si="4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2"/>
        <v>80.769230769230774</v>
      </c>
      <c r="O34" s="100">
        <v>17458.7</v>
      </c>
      <c r="P34" s="100">
        <v>17458.7</v>
      </c>
      <c r="Q34" s="100">
        <f t="shared" si="13"/>
        <v>100</v>
      </c>
      <c r="R34" s="100">
        <f t="shared" si="10"/>
        <v>17458.7</v>
      </c>
      <c r="S34" s="100">
        <f t="shared" si="7"/>
        <v>100</v>
      </c>
      <c r="T34" s="100">
        <v>0</v>
      </c>
      <c r="U34" s="100">
        <v>0</v>
      </c>
      <c r="V34" s="99">
        <v>1</v>
      </c>
      <c r="W34" s="99">
        <v>1</v>
      </c>
      <c r="X34" s="99">
        <v>1</v>
      </c>
      <c r="Y34" s="100">
        <f t="shared" si="2"/>
        <v>1.9230769230769231</v>
      </c>
      <c r="Z34" s="81">
        <v>182.7</v>
      </c>
      <c r="AA34" s="100">
        <v>0</v>
      </c>
      <c r="AB34" s="100">
        <f t="shared" si="3"/>
        <v>0</v>
      </c>
      <c r="AC34" s="100">
        <v>0</v>
      </c>
      <c r="AD34" s="100">
        <f t="shared" si="8"/>
        <v>0</v>
      </c>
      <c r="AE34" s="100">
        <v>0</v>
      </c>
      <c r="AF34" s="100">
        <f t="shared" si="4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2"/>
        <v>75.862068965517238</v>
      </c>
      <c r="O35" s="100">
        <v>31182.29</v>
      </c>
      <c r="P35" s="100">
        <v>31182.29</v>
      </c>
      <c r="Q35" s="100">
        <f t="shared" si="13"/>
        <v>100</v>
      </c>
      <c r="R35" s="100">
        <f t="shared" si="10"/>
        <v>31182.29</v>
      </c>
      <c r="S35" s="100">
        <f t="shared" si="7"/>
        <v>100</v>
      </c>
      <c r="T35" s="100">
        <v>0</v>
      </c>
      <c r="U35" s="100">
        <v>0</v>
      </c>
      <c r="V35" s="99">
        <v>14</v>
      </c>
      <c r="W35" s="99">
        <v>16</v>
      </c>
      <c r="X35" s="99">
        <v>2</v>
      </c>
      <c r="Y35" s="100">
        <f t="shared" si="2"/>
        <v>24.137931034482758</v>
      </c>
      <c r="Z35" s="81">
        <v>14223.42</v>
      </c>
      <c r="AA35" s="100">
        <v>9841.76</v>
      </c>
      <c r="AB35" s="100">
        <f t="shared" si="3"/>
        <v>69.194047563806734</v>
      </c>
      <c r="AC35" s="100">
        <v>9841.76</v>
      </c>
      <c r="AD35" s="100">
        <f t="shared" si="8"/>
        <v>100</v>
      </c>
      <c r="AE35" s="100">
        <v>0</v>
      </c>
      <c r="AF35" s="100">
        <f t="shared" si="4"/>
        <v>0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2"/>
        <v>63.636363636363633</v>
      </c>
      <c r="O36" s="100">
        <v>837.48</v>
      </c>
      <c r="P36" s="100">
        <v>837.48</v>
      </c>
      <c r="Q36" s="100">
        <f t="shared" si="13"/>
        <v>100</v>
      </c>
      <c r="R36" s="100">
        <f t="shared" si="10"/>
        <v>837.48</v>
      </c>
      <c r="S36" s="100">
        <f t="shared" si="7"/>
        <v>100</v>
      </c>
      <c r="T36" s="100">
        <v>0</v>
      </c>
      <c r="U36" s="100">
        <v>0</v>
      </c>
      <c r="V36" s="99">
        <v>0</v>
      </c>
      <c r="W36" s="99">
        <v>0</v>
      </c>
      <c r="X36" s="99">
        <v>0</v>
      </c>
      <c r="Y36" s="100">
        <f t="shared" si="2"/>
        <v>0</v>
      </c>
      <c r="Z36" s="81">
        <v>0</v>
      </c>
      <c r="AA36" s="100">
        <v>0</v>
      </c>
      <c r="AB36" s="100">
        <f t="shared" si="3"/>
        <v>0</v>
      </c>
      <c r="AC36" s="100">
        <v>0</v>
      </c>
      <c r="AD36" s="100">
        <f t="shared" si="8"/>
        <v>0</v>
      </c>
      <c r="AE36" s="100">
        <v>0</v>
      </c>
      <c r="AF36" s="100">
        <f t="shared" si="4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2"/>
        <v>93.333333333333329</v>
      </c>
      <c r="O37" s="100">
        <v>8820.61</v>
      </c>
      <c r="P37" s="100">
        <v>8820.61</v>
      </c>
      <c r="Q37" s="100">
        <f t="shared" si="13"/>
        <v>100</v>
      </c>
      <c r="R37" s="100">
        <f t="shared" si="10"/>
        <v>8820.61</v>
      </c>
      <c r="S37" s="100">
        <f t="shared" si="7"/>
        <v>100</v>
      </c>
      <c r="T37" s="100">
        <v>0</v>
      </c>
      <c r="U37" s="100">
        <v>0</v>
      </c>
      <c r="V37" s="99">
        <v>1</v>
      </c>
      <c r="W37" s="99">
        <v>1</v>
      </c>
      <c r="X37" s="99">
        <v>0</v>
      </c>
      <c r="Y37" s="100">
        <f t="shared" si="2"/>
        <v>6.666666666666667</v>
      </c>
      <c r="Z37" s="81">
        <v>1283.08</v>
      </c>
      <c r="AA37" s="100">
        <v>0</v>
      </c>
      <c r="AB37" s="100">
        <f t="shared" si="3"/>
        <v>0</v>
      </c>
      <c r="AC37" s="100">
        <v>0</v>
      </c>
      <c r="AD37" s="100">
        <f t="shared" si="8"/>
        <v>0</v>
      </c>
      <c r="AE37" s="100">
        <v>0</v>
      </c>
      <c r="AF37" s="100">
        <f t="shared" si="4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2"/>
        <v>44.827586206896555</v>
      </c>
      <c r="O38" s="100">
        <v>17539.870000000003</v>
      </c>
      <c r="P38" s="100">
        <v>17539.870000000003</v>
      </c>
      <c r="Q38" s="100">
        <f t="shared" si="13"/>
        <v>100</v>
      </c>
      <c r="R38" s="100">
        <f t="shared" si="10"/>
        <v>17539.870000000003</v>
      </c>
      <c r="S38" s="100">
        <f t="shared" si="7"/>
        <v>100</v>
      </c>
      <c r="T38" s="100">
        <v>0</v>
      </c>
      <c r="U38" s="100">
        <v>0</v>
      </c>
      <c r="V38" s="99">
        <v>20</v>
      </c>
      <c r="W38" s="99">
        <v>24</v>
      </c>
      <c r="X38" s="99">
        <v>4</v>
      </c>
      <c r="Y38" s="100">
        <f t="shared" si="2"/>
        <v>68.965517241379317</v>
      </c>
      <c r="Z38" s="81">
        <v>27077.85</v>
      </c>
      <c r="AA38" s="100">
        <v>0</v>
      </c>
      <c r="AB38" s="100">
        <f t="shared" si="3"/>
        <v>0</v>
      </c>
      <c r="AC38" s="100">
        <v>0</v>
      </c>
      <c r="AD38" s="100">
        <f t="shared" si="8"/>
        <v>0</v>
      </c>
      <c r="AE38" s="100">
        <v>0</v>
      </c>
      <c r="AF38" s="100">
        <f t="shared" si="4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2"/>
        <v>0</v>
      </c>
      <c r="O39" s="100">
        <v>0</v>
      </c>
      <c r="P39" s="100">
        <v>0</v>
      </c>
      <c r="Q39" s="100">
        <v>0</v>
      </c>
      <c r="R39" s="100">
        <f t="shared" si="10"/>
        <v>0</v>
      </c>
      <c r="S39" s="100">
        <v>0</v>
      </c>
      <c r="T39" s="100">
        <v>0</v>
      </c>
      <c r="U39" s="100">
        <v>0</v>
      </c>
      <c r="V39" s="99">
        <v>0</v>
      </c>
      <c r="W39" s="99">
        <v>0</v>
      </c>
      <c r="X39" s="99">
        <v>0</v>
      </c>
      <c r="Y39" s="100">
        <f t="shared" si="2"/>
        <v>0</v>
      </c>
      <c r="Z39" s="81">
        <v>0</v>
      </c>
      <c r="AA39" s="100">
        <v>0</v>
      </c>
      <c r="AB39" s="100">
        <f t="shared" si="3"/>
        <v>0</v>
      </c>
      <c r="AC39" s="100">
        <v>0</v>
      </c>
      <c r="AD39" s="100">
        <f t="shared" si="8"/>
        <v>0</v>
      </c>
      <c r="AE39" s="100">
        <v>0</v>
      </c>
      <c r="AF39" s="100">
        <f t="shared" si="4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2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0"/>
        <v>81.2</v>
      </c>
      <c r="S40" s="100">
        <f t="shared" si="7"/>
        <v>100</v>
      </c>
      <c r="T40" s="100">
        <v>0</v>
      </c>
      <c r="U40" s="100">
        <v>0</v>
      </c>
      <c r="V40" s="99">
        <v>0</v>
      </c>
      <c r="W40" s="99">
        <v>0</v>
      </c>
      <c r="X40" s="99">
        <v>0</v>
      </c>
      <c r="Y40" s="100">
        <f t="shared" si="2"/>
        <v>0</v>
      </c>
      <c r="Z40" s="81">
        <v>0</v>
      </c>
      <c r="AA40" s="100">
        <v>0</v>
      </c>
      <c r="AB40" s="100">
        <f t="shared" si="3"/>
        <v>0</v>
      </c>
      <c r="AC40" s="100">
        <v>0</v>
      </c>
      <c r="AD40" s="100">
        <f t="shared" si="8"/>
        <v>0</v>
      </c>
      <c r="AE40" s="100">
        <v>0</v>
      </c>
      <c r="AF40" s="100">
        <f t="shared" si="4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2"/>
        <v>0</v>
      </c>
      <c r="O41" s="100">
        <v>0</v>
      </c>
      <c r="P41" s="100">
        <v>0</v>
      </c>
      <c r="Q41" s="100">
        <v>0</v>
      </c>
      <c r="R41" s="100">
        <f t="shared" si="10"/>
        <v>0</v>
      </c>
      <c r="S41" s="100">
        <v>0</v>
      </c>
      <c r="T41" s="100">
        <v>0</v>
      </c>
      <c r="U41" s="100">
        <v>0</v>
      </c>
      <c r="V41" s="99">
        <v>1</v>
      </c>
      <c r="W41" s="99">
        <v>1</v>
      </c>
      <c r="X41" s="99">
        <v>1</v>
      </c>
      <c r="Y41" s="100">
        <f t="shared" si="2"/>
        <v>50</v>
      </c>
      <c r="Z41" s="81">
        <v>570.94000000000005</v>
      </c>
      <c r="AA41" s="100">
        <v>570.94000000000005</v>
      </c>
      <c r="AB41" s="100">
        <f t="shared" si="3"/>
        <v>100</v>
      </c>
      <c r="AC41" s="100">
        <v>570.94000000000005</v>
      </c>
      <c r="AD41" s="100">
        <f t="shared" si="8"/>
        <v>100</v>
      </c>
      <c r="AE41" s="100">
        <v>0</v>
      </c>
      <c r="AF41" s="100">
        <f t="shared" si="4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2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0"/>
        <v>51486.1</v>
      </c>
      <c r="S42" s="100">
        <f t="shared" si="7"/>
        <v>100</v>
      </c>
      <c r="T42" s="100">
        <v>0</v>
      </c>
      <c r="U42" s="100">
        <v>0</v>
      </c>
      <c r="V42" s="99">
        <v>19</v>
      </c>
      <c r="W42" s="99">
        <v>34</v>
      </c>
      <c r="X42" s="99">
        <v>8</v>
      </c>
      <c r="Y42" s="100">
        <f t="shared" si="2"/>
        <v>35.849056603773583</v>
      </c>
      <c r="Z42" s="81">
        <v>45016.49</v>
      </c>
      <c r="AA42" s="100">
        <v>30003.61</v>
      </c>
      <c r="AB42" s="100">
        <f t="shared" si="3"/>
        <v>66.650265269460149</v>
      </c>
      <c r="AC42" s="100">
        <v>30003.61</v>
      </c>
      <c r="AD42" s="100">
        <f t="shared" si="8"/>
        <v>100</v>
      </c>
      <c r="AE42" s="100">
        <v>0</v>
      </c>
      <c r="AF42" s="100">
        <f t="shared" si="4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2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0"/>
        <v>16141.45</v>
      </c>
      <c r="S43" s="100">
        <f t="shared" si="7"/>
        <v>100</v>
      </c>
      <c r="T43" s="100">
        <v>0</v>
      </c>
      <c r="U43" s="100">
        <v>0</v>
      </c>
      <c r="V43" s="99">
        <v>8</v>
      </c>
      <c r="W43" s="99">
        <v>9</v>
      </c>
      <c r="X43" s="99">
        <v>3</v>
      </c>
      <c r="Y43" s="100">
        <f t="shared" si="2"/>
        <v>28.571428571428569</v>
      </c>
      <c r="Z43" s="81">
        <v>7515.68</v>
      </c>
      <c r="AA43" s="100">
        <f>Z43</f>
        <v>7515.68</v>
      </c>
      <c r="AB43" s="100">
        <f t="shared" si="3"/>
        <v>100</v>
      </c>
      <c r="AC43" s="100">
        <f>AA43-AE43</f>
        <v>3532.5400000000004</v>
      </c>
      <c r="AD43" s="100">
        <f t="shared" si="8"/>
        <v>47.002267259915278</v>
      </c>
      <c r="AE43" s="100">
        <v>3983.14</v>
      </c>
      <c r="AF43" s="100">
        <f t="shared" si="4"/>
        <v>52.997732740084722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2"/>
        <v>0</v>
      </c>
      <c r="O44" s="100">
        <v>0</v>
      </c>
      <c r="P44" s="100">
        <v>0</v>
      </c>
      <c r="Q44" s="100">
        <v>0</v>
      </c>
      <c r="R44" s="100">
        <f t="shared" si="10"/>
        <v>0</v>
      </c>
      <c r="S44" s="100">
        <v>0</v>
      </c>
      <c r="T44" s="100">
        <v>0</v>
      </c>
      <c r="U44" s="100">
        <v>0</v>
      </c>
      <c r="V44" s="99">
        <v>0</v>
      </c>
      <c r="W44" s="99">
        <v>0</v>
      </c>
      <c r="X44" s="99">
        <v>0</v>
      </c>
      <c r="Y44" s="100">
        <f t="shared" si="2"/>
        <v>0</v>
      </c>
      <c r="Z44" s="81">
        <v>0</v>
      </c>
      <c r="AA44" s="100">
        <v>0</v>
      </c>
      <c r="AB44" s="100">
        <f t="shared" si="3"/>
        <v>0</v>
      </c>
      <c r="AC44" s="100">
        <v>0</v>
      </c>
      <c r="AD44" s="100">
        <f t="shared" si="8"/>
        <v>0</v>
      </c>
      <c r="AE44" s="100">
        <v>0</v>
      </c>
      <c r="AF44" s="100">
        <f t="shared" si="4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2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0"/>
        <v>18630.71</v>
      </c>
      <c r="S45" s="100">
        <f t="shared" si="7"/>
        <v>100</v>
      </c>
      <c r="T45" s="100">
        <v>0</v>
      </c>
      <c r="U45" s="100">
        <v>0</v>
      </c>
      <c r="V45" s="99">
        <v>9</v>
      </c>
      <c r="W45" s="99">
        <v>9</v>
      </c>
      <c r="X45" s="99">
        <v>9</v>
      </c>
      <c r="Y45" s="100">
        <f t="shared" si="2"/>
        <v>42.857142857142854</v>
      </c>
      <c r="Z45" s="81">
        <f>3029.71+9510.45</f>
        <v>12540.16</v>
      </c>
      <c r="AA45" s="100">
        <v>12540.16</v>
      </c>
      <c r="AB45" s="100">
        <f t="shared" si="3"/>
        <v>100</v>
      </c>
      <c r="AC45" s="100">
        <v>12540.16</v>
      </c>
      <c r="AD45" s="100">
        <f t="shared" si="8"/>
        <v>100</v>
      </c>
      <c r="AE45" s="100">
        <v>0</v>
      </c>
      <c r="AF45" s="100">
        <f t="shared" si="4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2"/>
        <v>0</v>
      </c>
      <c r="O46" s="100">
        <v>0</v>
      </c>
      <c r="P46" s="100">
        <v>0</v>
      </c>
      <c r="Q46" s="100">
        <v>0</v>
      </c>
      <c r="R46" s="100">
        <f t="shared" si="10"/>
        <v>0</v>
      </c>
      <c r="S46" s="100">
        <v>0</v>
      </c>
      <c r="T46" s="100">
        <v>0</v>
      </c>
      <c r="U46" s="100">
        <v>0</v>
      </c>
      <c r="V46" s="99">
        <v>1</v>
      </c>
      <c r="W46" s="99">
        <v>1</v>
      </c>
      <c r="X46" s="99">
        <v>1</v>
      </c>
      <c r="Y46" s="100">
        <f t="shared" si="2"/>
        <v>100</v>
      </c>
      <c r="Z46" s="81">
        <v>121.8</v>
      </c>
      <c r="AA46" s="100">
        <v>121.8</v>
      </c>
      <c r="AB46" s="100">
        <f t="shared" si="3"/>
        <v>100</v>
      </c>
      <c r="AC46" s="100">
        <v>121.8</v>
      </c>
      <c r="AD46" s="100">
        <f t="shared" si="8"/>
        <v>100</v>
      </c>
      <c r="AE46" s="100">
        <v>0</v>
      </c>
      <c r="AF46" s="100">
        <f t="shared" si="4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2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0"/>
        <v>29395.079999999998</v>
      </c>
      <c r="S47" s="100">
        <f t="shared" si="7"/>
        <v>100</v>
      </c>
      <c r="T47" s="100">
        <v>0</v>
      </c>
      <c r="U47" s="100">
        <v>0</v>
      </c>
      <c r="V47" s="99">
        <v>9</v>
      </c>
      <c r="W47" s="99">
        <v>12</v>
      </c>
      <c r="X47" s="99">
        <v>5</v>
      </c>
      <c r="Y47" s="100">
        <f t="shared" si="2"/>
        <v>24.324324324324326</v>
      </c>
      <c r="Z47" s="81">
        <v>7141.97</v>
      </c>
      <c r="AA47" s="100">
        <v>5320.52</v>
      </c>
      <c r="AB47" s="100">
        <f t="shared" si="3"/>
        <v>74.496532469332692</v>
      </c>
      <c r="AC47" s="100">
        <v>5320.52</v>
      </c>
      <c r="AD47" s="100">
        <f t="shared" si="8"/>
        <v>100</v>
      </c>
      <c r="AE47" s="100">
        <v>0</v>
      </c>
      <c r="AF47" s="100">
        <f t="shared" si="4"/>
        <v>0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2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0"/>
        <v>13283.6</v>
      </c>
      <c r="S48" s="100">
        <f t="shared" si="7"/>
        <v>100</v>
      </c>
      <c r="T48" s="100">
        <v>0</v>
      </c>
      <c r="U48" s="100">
        <v>0</v>
      </c>
      <c r="V48" s="99">
        <v>9</v>
      </c>
      <c r="W48" s="99">
        <v>11</v>
      </c>
      <c r="X48" s="99">
        <v>3</v>
      </c>
      <c r="Y48" s="100">
        <f t="shared" si="2"/>
        <v>14.0625</v>
      </c>
      <c r="Z48" s="81">
        <v>16877.34</v>
      </c>
      <c r="AA48" s="100">
        <f>Z48</f>
        <v>16877.34</v>
      </c>
      <c r="AB48" s="100">
        <f t="shared" si="3"/>
        <v>100</v>
      </c>
      <c r="AC48" s="100">
        <f>AA48-AE48</f>
        <v>0</v>
      </c>
      <c r="AD48" s="100">
        <f t="shared" si="8"/>
        <v>0</v>
      </c>
      <c r="AE48" s="100">
        <v>16877.34</v>
      </c>
      <c r="AF48" s="100">
        <f t="shared" si="4"/>
        <v>100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2"/>
        <v>0</v>
      </c>
      <c r="O49" s="100">
        <v>0</v>
      </c>
      <c r="P49" s="100">
        <v>0</v>
      </c>
      <c r="Q49" s="100">
        <v>0</v>
      </c>
      <c r="R49" s="100">
        <f t="shared" si="10"/>
        <v>0</v>
      </c>
      <c r="S49" s="100">
        <v>0</v>
      </c>
      <c r="T49" s="100">
        <v>0</v>
      </c>
      <c r="U49" s="100">
        <v>0</v>
      </c>
      <c r="V49" s="99">
        <v>0</v>
      </c>
      <c r="W49" s="99">
        <v>0</v>
      </c>
      <c r="X49" s="99">
        <v>0</v>
      </c>
      <c r="Y49" s="100">
        <f t="shared" si="2"/>
        <v>0</v>
      </c>
      <c r="Z49" s="81">
        <v>0</v>
      </c>
      <c r="AA49" s="100">
        <v>0</v>
      </c>
      <c r="AB49" s="100">
        <f t="shared" si="3"/>
        <v>0</v>
      </c>
      <c r="AC49" s="100">
        <v>0</v>
      </c>
      <c r="AD49" s="100">
        <f t="shared" si="8"/>
        <v>0</v>
      </c>
      <c r="AE49" s="100">
        <v>0</v>
      </c>
      <c r="AF49" s="100">
        <f t="shared" si="4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2"/>
        <v>93.333333333333329</v>
      </c>
      <c r="O50" s="100">
        <v>28019.85</v>
      </c>
      <c r="P50" s="100">
        <v>28019.85</v>
      </c>
      <c r="Q50" s="100">
        <f t="shared" ref="Q50:Q61" si="14">P50/O50*100</f>
        <v>100</v>
      </c>
      <c r="R50" s="100">
        <f t="shared" si="10"/>
        <v>28019.85</v>
      </c>
      <c r="S50" s="100">
        <f t="shared" si="7"/>
        <v>100</v>
      </c>
      <c r="T50" s="100">
        <v>0</v>
      </c>
      <c r="U50" s="100">
        <v>0</v>
      </c>
      <c r="V50" s="99">
        <v>4</v>
      </c>
      <c r="W50" s="99">
        <v>6</v>
      </c>
      <c r="X50" s="99">
        <v>0</v>
      </c>
      <c r="Y50" s="100">
        <f t="shared" si="2"/>
        <v>8.8888888888888893</v>
      </c>
      <c r="Z50" s="81">
        <v>6788.45</v>
      </c>
      <c r="AA50" s="100">
        <v>5913.23</v>
      </c>
      <c r="AB50" s="100">
        <f t="shared" si="3"/>
        <v>87.107218879125568</v>
      </c>
      <c r="AC50" s="100">
        <v>5913.23</v>
      </c>
      <c r="AD50" s="100">
        <f t="shared" si="8"/>
        <v>100</v>
      </c>
      <c r="AE50" s="100">
        <v>0</v>
      </c>
      <c r="AF50" s="100">
        <f t="shared" si="4"/>
        <v>0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2"/>
        <v>74.285714285714292</v>
      </c>
      <c r="O51" s="100">
        <v>24374.81</v>
      </c>
      <c r="P51" s="100">
        <v>24374.81</v>
      </c>
      <c r="Q51" s="100">
        <f t="shared" si="14"/>
        <v>100</v>
      </c>
      <c r="R51" s="100">
        <f t="shared" si="10"/>
        <v>24374.81</v>
      </c>
      <c r="S51" s="100">
        <f t="shared" si="7"/>
        <v>100</v>
      </c>
      <c r="T51" s="100">
        <v>0</v>
      </c>
      <c r="U51" s="100">
        <v>0</v>
      </c>
      <c r="V51" s="99">
        <v>8</v>
      </c>
      <c r="W51" s="99">
        <v>10</v>
      </c>
      <c r="X51" s="99">
        <v>3</v>
      </c>
      <c r="Y51" s="100">
        <f t="shared" si="2"/>
        <v>22.857142857142858</v>
      </c>
      <c r="Z51" s="81">
        <f>1813.66+1853.19</f>
        <v>3666.8500000000004</v>
      </c>
      <c r="AA51" s="100">
        <v>3666.8500000000004</v>
      </c>
      <c r="AB51" s="100">
        <f t="shared" si="3"/>
        <v>100</v>
      </c>
      <c r="AC51" s="100">
        <v>3666.8500000000004</v>
      </c>
      <c r="AD51" s="100">
        <f t="shared" si="8"/>
        <v>100</v>
      </c>
      <c r="AE51" s="100">
        <v>0</v>
      </c>
      <c r="AF51" s="100">
        <f t="shared" si="4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2"/>
        <v>80.952380952380949</v>
      </c>
      <c r="O52" s="100">
        <v>15413.759999999998</v>
      </c>
      <c r="P52" s="100">
        <v>15413.759999999998</v>
      </c>
      <c r="Q52" s="100">
        <f t="shared" si="14"/>
        <v>100</v>
      </c>
      <c r="R52" s="100">
        <f t="shared" si="10"/>
        <v>15413.759999999998</v>
      </c>
      <c r="S52" s="100">
        <f t="shared" si="7"/>
        <v>100</v>
      </c>
      <c r="T52" s="100">
        <v>0</v>
      </c>
      <c r="U52" s="100">
        <v>0</v>
      </c>
      <c r="V52" s="99">
        <v>4</v>
      </c>
      <c r="W52" s="99">
        <v>4</v>
      </c>
      <c r="X52" s="99">
        <v>0</v>
      </c>
      <c r="Y52" s="100">
        <f t="shared" si="2"/>
        <v>19.047619047619047</v>
      </c>
      <c r="Z52" s="81">
        <f>6438.63+1649.35</f>
        <v>8087.98</v>
      </c>
      <c r="AA52" s="100">
        <v>8087.98</v>
      </c>
      <c r="AB52" s="100">
        <f t="shared" si="3"/>
        <v>100</v>
      </c>
      <c r="AC52" s="100">
        <v>8087.98</v>
      </c>
      <c r="AD52" s="100">
        <f t="shared" si="8"/>
        <v>100</v>
      </c>
      <c r="AE52" s="100">
        <v>0</v>
      </c>
      <c r="AF52" s="100">
        <f t="shared" si="4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2"/>
        <v>74.468085106382972</v>
      </c>
      <c r="O53" s="100">
        <v>42972.38</v>
      </c>
      <c r="P53" s="100">
        <v>42972.38</v>
      </c>
      <c r="Q53" s="100">
        <f t="shared" si="14"/>
        <v>100</v>
      </c>
      <c r="R53" s="100">
        <f t="shared" si="10"/>
        <v>42972.38</v>
      </c>
      <c r="S53" s="100">
        <f t="shared" si="7"/>
        <v>100</v>
      </c>
      <c r="T53" s="100">
        <v>0</v>
      </c>
      <c r="U53" s="100">
        <v>0</v>
      </c>
      <c r="V53" s="99">
        <v>10</v>
      </c>
      <c r="W53" s="99">
        <v>17</v>
      </c>
      <c r="X53" s="99">
        <v>2</v>
      </c>
      <c r="Y53" s="100">
        <f t="shared" si="2"/>
        <v>21.276595744680851</v>
      </c>
      <c r="Z53" s="81">
        <v>28041.56</v>
      </c>
      <c r="AA53" s="100">
        <f t="shared" ref="AA53:AA54" si="15">Z53</f>
        <v>28041.56</v>
      </c>
      <c r="AB53" s="100">
        <f t="shared" si="3"/>
        <v>100</v>
      </c>
      <c r="AC53" s="100">
        <f t="shared" ref="AC53:AC54" si="16">AA53-AE53</f>
        <v>25783.24</v>
      </c>
      <c r="AD53" s="100">
        <f t="shared" si="8"/>
        <v>91.946525086336138</v>
      </c>
      <c r="AE53" s="100">
        <v>2258.3200000000002</v>
      </c>
      <c r="AF53" s="100">
        <f t="shared" si="4"/>
        <v>8.0534749136638624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2"/>
        <v>87.5</v>
      </c>
      <c r="O54" s="100">
        <v>11942.29</v>
      </c>
      <c r="P54" s="100">
        <v>11942.29</v>
      </c>
      <c r="Q54" s="100">
        <f t="shared" si="14"/>
        <v>100</v>
      </c>
      <c r="R54" s="100">
        <f t="shared" si="10"/>
        <v>11942.29</v>
      </c>
      <c r="S54" s="100">
        <f t="shared" si="7"/>
        <v>100</v>
      </c>
      <c r="T54" s="100">
        <v>0</v>
      </c>
      <c r="U54" s="100">
        <v>0</v>
      </c>
      <c r="V54" s="99">
        <v>6</v>
      </c>
      <c r="W54" s="99">
        <v>6</v>
      </c>
      <c r="X54" s="99">
        <v>1</v>
      </c>
      <c r="Y54" s="100">
        <f t="shared" si="2"/>
        <v>37.5</v>
      </c>
      <c r="Z54" s="81">
        <f>3212.69+1942.71</f>
        <v>5155.3999999999996</v>
      </c>
      <c r="AA54" s="100">
        <f t="shared" si="15"/>
        <v>5155.3999999999996</v>
      </c>
      <c r="AB54" s="100">
        <f t="shared" si="3"/>
        <v>100</v>
      </c>
      <c r="AC54" s="100">
        <f t="shared" si="16"/>
        <v>5155.3999999999996</v>
      </c>
      <c r="AD54" s="100">
        <f t="shared" si="8"/>
        <v>100</v>
      </c>
      <c r="AE54" s="100">
        <v>0</v>
      </c>
      <c r="AF54" s="100">
        <f t="shared" si="4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2"/>
        <v>50</v>
      </c>
      <c r="O55" s="100">
        <v>2319.79</v>
      </c>
      <c r="P55" s="100">
        <v>2319.79</v>
      </c>
      <c r="Q55" s="100">
        <f t="shared" si="14"/>
        <v>100</v>
      </c>
      <c r="R55" s="100">
        <f t="shared" si="10"/>
        <v>2319.79</v>
      </c>
      <c r="S55" s="100">
        <f t="shared" si="7"/>
        <v>100</v>
      </c>
      <c r="T55" s="100">
        <v>0</v>
      </c>
      <c r="U55" s="100">
        <v>0</v>
      </c>
      <c r="V55" s="99">
        <v>0</v>
      </c>
      <c r="W55" s="99">
        <v>0</v>
      </c>
      <c r="X55" s="99">
        <v>0</v>
      </c>
      <c r="Y55" s="100">
        <f t="shared" si="2"/>
        <v>0</v>
      </c>
      <c r="Z55" s="81">
        <v>0</v>
      </c>
      <c r="AA55" s="100">
        <v>0</v>
      </c>
      <c r="AB55" s="100">
        <f t="shared" si="3"/>
        <v>0</v>
      </c>
      <c r="AC55" s="100">
        <v>0</v>
      </c>
      <c r="AD55" s="100">
        <f t="shared" si="8"/>
        <v>0</v>
      </c>
      <c r="AE55" s="100">
        <v>0</v>
      </c>
      <c r="AF55" s="100">
        <f t="shared" si="4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2"/>
        <v>69.642857142857139</v>
      </c>
      <c r="O56" s="100">
        <v>33646.5</v>
      </c>
      <c r="P56" s="100">
        <v>33646.5</v>
      </c>
      <c r="Q56" s="100">
        <f t="shared" si="14"/>
        <v>100</v>
      </c>
      <c r="R56" s="100">
        <f t="shared" si="10"/>
        <v>33646.5</v>
      </c>
      <c r="S56" s="100">
        <f t="shared" si="7"/>
        <v>100</v>
      </c>
      <c r="T56" s="100">
        <v>0</v>
      </c>
      <c r="U56" s="100">
        <v>0</v>
      </c>
      <c r="V56" s="99">
        <v>15</v>
      </c>
      <c r="W56" s="99">
        <v>22</v>
      </c>
      <c r="X56" s="99">
        <v>4</v>
      </c>
      <c r="Y56" s="100">
        <f t="shared" si="2"/>
        <v>26.785714285714285</v>
      </c>
      <c r="Z56" s="81">
        <v>11484.89</v>
      </c>
      <c r="AA56" s="100">
        <v>1426.65</v>
      </c>
      <c r="AB56" s="100">
        <f t="shared" si="3"/>
        <v>12.421973567008479</v>
      </c>
      <c r="AC56" s="100">
        <v>1426.65</v>
      </c>
      <c r="AD56" s="100">
        <f t="shared" si="8"/>
        <v>100</v>
      </c>
      <c r="AE56" s="100">
        <v>0</v>
      </c>
      <c r="AF56" s="100">
        <f t="shared" si="4"/>
        <v>0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2"/>
        <v>94.117647058823522</v>
      </c>
      <c r="O57" s="100">
        <v>5389.26</v>
      </c>
      <c r="P57" s="100">
        <v>5389.26</v>
      </c>
      <c r="Q57" s="100">
        <f t="shared" si="14"/>
        <v>100</v>
      </c>
      <c r="R57" s="100">
        <f t="shared" si="10"/>
        <v>5389.26</v>
      </c>
      <c r="S57" s="100">
        <f t="shared" si="7"/>
        <v>100</v>
      </c>
      <c r="T57" s="100">
        <v>0</v>
      </c>
      <c r="U57" s="100">
        <v>0</v>
      </c>
      <c r="V57" s="99">
        <v>2</v>
      </c>
      <c r="W57" s="99">
        <v>2</v>
      </c>
      <c r="X57" s="99">
        <v>0</v>
      </c>
      <c r="Y57" s="100">
        <f t="shared" si="2"/>
        <v>11.76470588235294</v>
      </c>
      <c r="Z57" s="81">
        <v>1403.51</v>
      </c>
      <c r="AA57" s="100">
        <v>1403.51</v>
      </c>
      <c r="AB57" s="100">
        <f t="shared" si="3"/>
        <v>100</v>
      </c>
      <c r="AC57" s="100">
        <v>1403.51</v>
      </c>
      <c r="AD57" s="100">
        <f t="shared" si="8"/>
        <v>100</v>
      </c>
      <c r="AE57" s="100">
        <v>0</v>
      </c>
      <c r="AF57" s="100">
        <f t="shared" si="4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2"/>
        <v>76.271186440677965</v>
      </c>
      <c r="O58" s="100">
        <v>51157.919999999998</v>
      </c>
      <c r="P58" s="100">
        <v>51157.919999999998</v>
      </c>
      <c r="Q58" s="100">
        <f t="shared" si="14"/>
        <v>100</v>
      </c>
      <c r="R58" s="100">
        <f t="shared" si="10"/>
        <v>51157.919999999998</v>
      </c>
      <c r="S58" s="100">
        <f t="shared" si="7"/>
        <v>100</v>
      </c>
      <c r="T58" s="100">
        <v>0</v>
      </c>
      <c r="U58" s="100">
        <v>0</v>
      </c>
      <c r="V58" s="99">
        <v>16</v>
      </c>
      <c r="W58" s="99">
        <v>18</v>
      </c>
      <c r="X58" s="99">
        <v>9</v>
      </c>
      <c r="Y58" s="100">
        <f t="shared" si="2"/>
        <v>27.118644067796609</v>
      </c>
      <c r="Z58" s="81">
        <v>26098.36</v>
      </c>
      <c r="AA58" s="100">
        <v>16533.98</v>
      </c>
      <c r="AB58" s="100">
        <f t="shared" si="3"/>
        <v>63.352563149561881</v>
      </c>
      <c r="AC58" s="100">
        <f t="shared" ref="AC58:AC59" si="17">AA58-AE58</f>
        <v>16533.98</v>
      </c>
      <c r="AD58" s="100">
        <f t="shared" si="8"/>
        <v>100</v>
      </c>
      <c r="AE58" s="100">
        <v>0</v>
      </c>
      <c r="AF58" s="100">
        <f t="shared" si="4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2"/>
        <v>51.724137931034484</v>
      </c>
      <c r="O59" s="100">
        <v>2869.51</v>
      </c>
      <c r="P59" s="100">
        <v>2869.51</v>
      </c>
      <c r="Q59" s="100">
        <f t="shared" si="14"/>
        <v>100</v>
      </c>
      <c r="R59" s="100">
        <f t="shared" si="10"/>
        <v>2869.51</v>
      </c>
      <c r="S59" s="100">
        <f t="shared" si="7"/>
        <v>100</v>
      </c>
      <c r="T59" s="100">
        <v>0</v>
      </c>
      <c r="U59" s="100">
        <v>0</v>
      </c>
      <c r="V59" s="99">
        <v>8</v>
      </c>
      <c r="W59" s="99">
        <v>12</v>
      </c>
      <c r="X59" s="99">
        <v>3</v>
      </c>
      <c r="Y59" s="100">
        <f t="shared" si="2"/>
        <v>27.586206896551722</v>
      </c>
      <c r="Z59" s="81">
        <v>9392.68</v>
      </c>
      <c r="AA59" s="100">
        <f t="shared" ref="AA59" si="18">Z59</f>
        <v>9392.68</v>
      </c>
      <c r="AB59" s="100">
        <f t="shared" si="3"/>
        <v>100</v>
      </c>
      <c r="AC59" s="100">
        <f t="shared" si="17"/>
        <v>0</v>
      </c>
      <c r="AD59" s="100">
        <f t="shared" si="8"/>
        <v>0</v>
      </c>
      <c r="AE59" s="100">
        <v>9392.68</v>
      </c>
      <c r="AF59" s="100">
        <f t="shared" si="4"/>
        <v>100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2"/>
        <v>91.525423728813564</v>
      </c>
      <c r="O60" s="100">
        <v>15158.790000000003</v>
      </c>
      <c r="P60" s="100">
        <v>15158.790000000003</v>
      </c>
      <c r="Q60" s="100">
        <f t="shared" si="14"/>
        <v>100</v>
      </c>
      <c r="R60" s="100">
        <f t="shared" si="10"/>
        <v>15158.790000000003</v>
      </c>
      <c r="S60" s="100">
        <f t="shared" si="7"/>
        <v>100</v>
      </c>
      <c r="T60" s="100">
        <v>0</v>
      </c>
      <c r="U60" s="100">
        <v>0</v>
      </c>
      <c r="V60" s="99">
        <v>0</v>
      </c>
      <c r="W60" s="99">
        <v>0</v>
      </c>
      <c r="X60" s="99">
        <v>0</v>
      </c>
      <c r="Y60" s="100">
        <f t="shared" si="2"/>
        <v>0</v>
      </c>
      <c r="Z60" s="81">
        <v>0</v>
      </c>
      <c r="AA60" s="100">
        <v>0</v>
      </c>
      <c r="AB60" s="100">
        <f t="shared" si="3"/>
        <v>0</v>
      </c>
      <c r="AC60" s="100">
        <v>0</v>
      </c>
      <c r="AD60" s="100">
        <f t="shared" si="8"/>
        <v>0</v>
      </c>
      <c r="AE60" s="100">
        <v>0</v>
      </c>
      <c r="AF60" s="100">
        <f t="shared" si="4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2"/>
        <v>67.901234567901241</v>
      </c>
      <c r="O61" s="100">
        <v>71249.460000000036</v>
      </c>
      <c r="P61" s="100">
        <v>71249.460000000036</v>
      </c>
      <c r="Q61" s="100">
        <f t="shared" si="14"/>
        <v>100</v>
      </c>
      <c r="R61" s="100">
        <f t="shared" si="10"/>
        <v>71249.460000000036</v>
      </c>
      <c r="S61" s="100">
        <f t="shared" si="7"/>
        <v>100</v>
      </c>
      <c r="T61" s="100">
        <v>0</v>
      </c>
      <c r="U61" s="100">
        <v>0</v>
      </c>
      <c r="V61" s="99">
        <v>34</v>
      </c>
      <c r="W61" s="99">
        <v>48</v>
      </c>
      <c r="X61" s="99">
        <v>18</v>
      </c>
      <c r="Y61" s="100">
        <f t="shared" si="2"/>
        <v>20.987654320987652</v>
      </c>
      <c r="Z61" s="81">
        <f>121.8+16750.75+12419.17</f>
        <v>29291.72</v>
      </c>
      <c r="AA61" s="100">
        <f>Z61</f>
        <v>29291.72</v>
      </c>
      <c r="AB61" s="100">
        <f t="shared" si="3"/>
        <v>100</v>
      </c>
      <c r="AC61" s="100">
        <f>AA61-AE61</f>
        <v>29291.72</v>
      </c>
      <c r="AD61" s="100">
        <f t="shared" si="8"/>
        <v>100</v>
      </c>
      <c r="AE61" s="100">
        <v>0</v>
      </c>
      <c r="AF61" s="100">
        <f t="shared" si="4"/>
        <v>0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0"/>
        <v>0</v>
      </c>
      <c r="S62" s="100">
        <v>0</v>
      </c>
      <c r="T62" s="100">
        <v>0</v>
      </c>
      <c r="U62" s="100">
        <v>0</v>
      </c>
      <c r="V62" s="99">
        <v>0</v>
      </c>
      <c r="W62" s="99">
        <v>0</v>
      </c>
      <c r="X62" s="99">
        <v>0</v>
      </c>
      <c r="Y62" s="100">
        <f t="shared" si="2"/>
        <v>0</v>
      </c>
      <c r="Z62" s="81">
        <v>0</v>
      </c>
      <c r="AA62" s="100">
        <v>0</v>
      </c>
      <c r="AB62" s="100">
        <f t="shared" si="3"/>
        <v>0</v>
      </c>
      <c r="AC62" s="100">
        <v>0</v>
      </c>
      <c r="AD62" s="100">
        <f t="shared" si="8"/>
        <v>0</v>
      </c>
      <c r="AE62" s="100">
        <v>0</v>
      </c>
      <c r="AF62" s="100">
        <f t="shared" si="4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9">K63/H63*100</f>
        <v>0</v>
      </c>
      <c r="O63" s="100">
        <v>0</v>
      </c>
      <c r="P63" s="100">
        <v>0</v>
      </c>
      <c r="Q63" s="100">
        <v>0</v>
      </c>
      <c r="R63" s="100">
        <f t="shared" si="10"/>
        <v>0</v>
      </c>
      <c r="S63" s="100">
        <v>0</v>
      </c>
      <c r="T63" s="100">
        <v>0</v>
      </c>
      <c r="U63" s="100">
        <v>0</v>
      </c>
      <c r="V63" s="99">
        <v>1</v>
      </c>
      <c r="W63" s="99">
        <v>2</v>
      </c>
      <c r="X63" s="99">
        <v>0</v>
      </c>
      <c r="Y63" s="100">
        <f t="shared" si="2"/>
        <v>3.5714285714285712</v>
      </c>
      <c r="Z63" s="81">
        <f>4106.82+2605.07</f>
        <v>6711.8899999999994</v>
      </c>
      <c r="AA63" s="100">
        <f>Z63</f>
        <v>6711.8899999999994</v>
      </c>
      <c r="AB63" s="100">
        <f t="shared" si="3"/>
        <v>100</v>
      </c>
      <c r="AC63" s="100">
        <f>AA63-AE63</f>
        <v>6711.8899999999994</v>
      </c>
      <c r="AD63" s="100">
        <f t="shared" si="8"/>
        <v>100</v>
      </c>
      <c r="AE63" s="100">
        <v>0</v>
      </c>
      <c r="AF63" s="100">
        <f t="shared" si="4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9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0"/>
        <v>8254.4500000000007</v>
      </c>
      <c r="S64" s="100">
        <f t="shared" si="7"/>
        <v>100</v>
      </c>
      <c r="T64" s="100">
        <v>0</v>
      </c>
      <c r="U64" s="100">
        <v>0</v>
      </c>
      <c r="V64" s="99">
        <v>0</v>
      </c>
      <c r="W64" s="99">
        <v>0</v>
      </c>
      <c r="X64" s="99">
        <v>0</v>
      </c>
      <c r="Y64" s="100">
        <f t="shared" si="2"/>
        <v>0</v>
      </c>
      <c r="Z64" s="81">
        <v>0</v>
      </c>
      <c r="AA64" s="100">
        <v>0</v>
      </c>
      <c r="AB64" s="100">
        <f t="shared" si="3"/>
        <v>0</v>
      </c>
      <c r="AC64" s="100">
        <v>0</v>
      </c>
      <c r="AD64" s="100">
        <f t="shared" si="8"/>
        <v>0</v>
      </c>
      <c r="AE64" s="100">
        <v>0</v>
      </c>
      <c r="AF64" s="100">
        <f t="shared" si="4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9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0"/>
        <v>16142.51</v>
      </c>
      <c r="S65" s="100">
        <f t="shared" si="7"/>
        <v>100</v>
      </c>
      <c r="T65" s="100">
        <v>0</v>
      </c>
      <c r="U65" s="100">
        <v>0</v>
      </c>
      <c r="V65" s="99">
        <v>9</v>
      </c>
      <c r="W65" s="99">
        <v>9</v>
      </c>
      <c r="X65" s="99">
        <v>2</v>
      </c>
      <c r="Y65" s="100">
        <f t="shared" si="2"/>
        <v>25.714285714285712</v>
      </c>
      <c r="Z65" s="81">
        <v>5775.54</v>
      </c>
      <c r="AA65" s="100">
        <v>3870.46</v>
      </c>
      <c r="AB65" s="100">
        <f t="shared" si="3"/>
        <v>67.014686072644295</v>
      </c>
      <c r="AC65" s="100">
        <f>AA65</f>
        <v>3870.46</v>
      </c>
      <c r="AD65" s="100">
        <f t="shared" si="8"/>
        <v>100</v>
      </c>
      <c r="AE65" s="100">
        <v>0</v>
      </c>
      <c r="AF65" s="100">
        <f t="shared" si="4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9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0"/>
        <v>94844.19</v>
      </c>
      <c r="S66" s="100">
        <f t="shared" si="7"/>
        <v>100</v>
      </c>
      <c r="T66" s="100">
        <v>0</v>
      </c>
      <c r="U66" s="100">
        <v>0</v>
      </c>
      <c r="V66" s="99">
        <v>15</v>
      </c>
      <c r="W66" s="99">
        <v>17</v>
      </c>
      <c r="X66" s="99">
        <v>5</v>
      </c>
      <c r="Y66" s="100">
        <f t="shared" si="2"/>
        <v>17.045454545454543</v>
      </c>
      <c r="Z66" s="81">
        <v>15440.39</v>
      </c>
      <c r="AA66" s="100">
        <f>Z66</f>
        <v>15440.39</v>
      </c>
      <c r="AB66" s="100">
        <f t="shared" si="3"/>
        <v>100</v>
      </c>
      <c r="AC66" s="100">
        <f>AA66-AE66</f>
        <v>15440.39</v>
      </c>
      <c r="AD66" s="100">
        <f t="shared" si="8"/>
        <v>100</v>
      </c>
      <c r="AE66" s="100">
        <v>0</v>
      </c>
      <c r="AF66" s="100">
        <f t="shared" si="4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9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0"/>
        <v>1370.25</v>
      </c>
      <c r="S67" s="100">
        <f t="shared" si="7"/>
        <v>100</v>
      </c>
      <c r="T67" s="100">
        <v>0</v>
      </c>
      <c r="U67" s="100">
        <v>0</v>
      </c>
      <c r="V67" s="99">
        <v>0</v>
      </c>
      <c r="W67" s="99">
        <v>0</v>
      </c>
      <c r="X67" s="99">
        <v>0</v>
      </c>
      <c r="Y67" s="100">
        <f t="shared" si="2"/>
        <v>0</v>
      </c>
      <c r="Z67" s="81">
        <v>0</v>
      </c>
      <c r="AA67" s="100">
        <v>0</v>
      </c>
      <c r="AB67" s="100">
        <f t="shared" si="3"/>
        <v>0</v>
      </c>
      <c r="AC67" s="100">
        <v>0</v>
      </c>
      <c r="AD67" s="100">
        <f t="shared" si="8"/>
        <v>0</v>
      </c>
      <c r="AE67" s="100">
        <v>0</v>
      </c>
      <c r="AF67" s="100">
        <f t="shared" si="4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9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0"/>
        <v>62158.37</v>
      </c>
      <c r="S68" s="100">
        <f t="shared" si="7"/>
        <v>100</v>
      </c>
      <c r="T68" s="100">
        <v>0</v>
      </c>
      <c r="U68" s="100">
        <v>0</v>
      </c>
      <c r="V68" s="99">
        <v>13</v>
      </c>
      <c r="W68" s="99">
        <v>14</v>
      </c>
      <c r="X68" s="99">
        <v>2</v>
      </c>
      <c r="Y68" s="100">
        <f t="shared" si="2"/>
        <v>27.659574468085108</v>
      </c>
      <c r="Z68" s="81">
        <v>25360.959999999999</v>
      </c>
      <c r="AA68" s="100">
        <f>Z68</f>
        <v>25360.959999999999</v>
      </c>
      <c r="AB68" s="100">
        <f t="shared" si="3"/>
        <v>100</v>
      </c>
      <c r="AC68" s="100">
        <f>AA68-AE68</f>
        <v>25360.959999999999</v>
      </c>
      <c r="AD68" s="100">
        <f t="shared" si="8"/>
        <v>100</v>
      </c>
      <c r="AE68" s="100">
        <v>0</v>
      </c>
      <c r="AF68" s="100">
        <f t="shared" si="4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9"/>
        <v>0</v>
      </c>
      <c r="O69" s="100">
        <v>0</v>
      </c>
      <c r="P69" s="100">
        <v>0</v>
      </c>
      <c r="Q69" s="100">
        <v>0</v>
      </c>
      <c r="R69" s="100">
        <f t="shared" si="10"/>
        <v>0</v>
      </c>
      <c r="S69" s="100">
        <v>0</v>
      </c>
      <c r="T69" s="100">
        <v>0</v>
      </c>
      <c r="U69" s="100">
        <v>0</v>
      </c>
      <c r="V69" s="99">
        <v>0</v>
      </c>
      <c r="W69" s="99">
        <v>0</v>
      </c>
      <c r="X69" s="99">
        <v>0</v>
      </c>
      <c r="Y69" s="100">
        <f t="shared" si="2"/>
        <v>0</v>
      </c>
      <c r="Z69" s="81">
        <v>0</v>
      </c>
      <c r="AA69" s="100">
        <v>0</v>
      </c>
      <c r="AB69" s="100">
        <f t="shared" si="3"/>
        <v>0</v>
      </c>
      <c r="AC69" s="100">
        <v>0</v>
      </c>
      <c r="AD69" s="100">
        <f t="shared" si="8"/>
        <v>0</v>
      </c>
      <c r="AE69" s="100">
        <v>0</v>
      </c>
      <c r="AF69" s="100">
        <f t="shared" si="4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9"/>
        <v>79.411764705882348</v>
      </c>
      <c r="O70" s="100">
        <v>27386.58</v>
      </c>
      <c r="P70" s="100">
        <v>27386.58</v>
      </c>
      <c r="Q70" s="100">
        <f t="shared" ref="Q70:Q75" si="20">P70/O70*100</f>
        <v>100</v>
      </c>
      <c r="R70" s="100">
        <f t="shared" si="10"/>
        <v>27386.58</v>
      </c>
      <c r="S70" s="100">
        <f t="shared" si="7"/>
        <v>100</v>
      </c>
      <c r="T70" s="100">
        <v>0</v>
      </c>
      <c r="U70" s="100">
        <v>0</v>
      </c>
      <c r="V70" s="99">
        <v>10</v>
      </c>
      <c r="W70" s="99">
        <v>13</v>
      </c>
      <c r="X70" s="99">
        <v>2</v>
      </c>
      <c r="Y70" s="100">
        <f t="shared" si="2"/>
        <v>29.411764705882355</v>
      </c>
      <c r="Z70" s="81">
        <v>10671.74</v>
      </c>
      <c r="AA70" s="100">
        <f t="shared" ref="AA70:AA71" si="21">Z70</f>
        <v>10671.74</v>
      </c>
      <c r="AB70" s="100">
        <f t="shared" si="3"/>
        <v>100</v>
      </c>
      <c r="AC70" s="100">
        <f t="shared" ref="AC70:AC71" si="22">AA70-AE70</f>
        <v>9351.8799999999992</v>
      </c>
      <c r="AD70" s="100">
        <f t="shared" si="8"/>
        <v>87.632194937282947</v>
      </c>
      <c r="AE70" s="100">
        <v>1319.86</v>
      </c>
      <c r="AF70" s="100">
        <f t="shared" si="4"/>
        <v>12.367805062717045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9"/>
        <v>61.904761904761905</v>
      </c>
      <c r="O71" s="100">
        <v>7195.07</v>
      </c>
      <c r="P71" s="100">
        <v>7195.07</v>
      </c>
      <c r="Q71" s="100">
        <f t="shared" si="20"/>
        <v>100</v>
      </c>
      <c r="R71" s="100">
        <f t="shared" si="10"/>
        <v>7195.07</v>
      </c>
      <c r="S71" s="100">
        <f t="shared" si="7"/>
        <v>100</v>
      </c>
      <c r="T71" s="100">
        <v>0</v>
      </c>
      <c r="U71" s="100">
        <v>0</v>
      </c>
      <c r="V71" s="99">
        <v>6</v>
      </c>
      <c r="W71" s="99">
        <v>8</v>
      </c>
      <c r="X71" s="99">
        <v>1</v>
      </c>
      <c r="Y71" s="100">
        <f t="shared" ref="Y71:Y102" si="23">IF(H71=0,0,V71/H71)*100</f>
        <v>28.571428571428569</v>
      </c>
      <c r="Z71" s="81">
        <v>10448.35</v>
      </c>
      <c r="AA71" s="100">
        <f t="shared" si="21"/>
        <v>10448.35</v>
      </c>
      <c r="AB71" s="100">
        <f t="shared" ref="AB71:AB102" si="24">IF((Z71+T71)=0,0,AA71/(Z71+T71)*100)</f>
        <v>100</v>
      </c>
      <c r="AC71" s="100">
        <f t="shared" si="22"/>
        <v>4088.2800000000007</v>
      </c>
      <c r="AD71" s="100">
        <f t="shared" si="8"/>
        <v>39.128474830954175</v>
      </c>
      <c r="AE71" s="100">
        <v>6360.07</v>
      </c>
      <c r="AF71" s="100">
        <f t="shared" ref="AF71:AF102" si="25">IF(AA71=0,0,AE71/AA71)*100</f>
        <v>60.871525169045825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9"/>
        <v>77.89473684210526</v>
      </c>
      <c r="O72" s="100">
        <v>52440.76</v>
      </c>
      <c r="P72" s="100">
        <v>52440.76</v>
      </c>
      <c r="Q72" s="100">
        <f t="shared" si="20"/>
        <v>100</v>
      </c>
      <c r="R72" s="100">
        <f t="shared" si="10"/>
        <v>52440.76</v>
      </c>
      <c r="S72" s="100">
        <f t="shared" ref="S72:S102" si="26">R72/P72*100</f>
        <v>100</v>
      </c>
      <c r="T72" s="100">
        <v>0</v>
      </c>
      <c r="U72" s="100">
        <v>0</v>
      </c>
      <c r="V72" s="99">
        <v>20</v>
      </c>
      <c r="W72" s="99">
        <v>34</v>
      </c>
      <c r="X72" s="99">
        <v>3</v>
      </c>
      <c r="Y72" s="100">
        <f t="shared" si="23"/>
        <v>21.052631578947366</v>
      </c>
      <c r="Z72" s="81">
        <v>50751.46</v>
      </c>
      <c r="AA72" s="100">
        <v>42648.59</v>
      </c>
      <c r="AB72" s="100">
        <f t="shared" si="24"/>
        <v>84.034213005891843</v>
      </c>
      <c r="AC72" s="100">
        <v>42648.59</v>
      </c>
      <c r="AD72" s="100">
        <f t="shared" ref="AD72:AD102" si="27">IF(AA72=0,0,AC72/AA72)*100</f>
        <v>100</v>
      </c>
      <c r="AE72" s="100">
        <v>0</v>
      </c>
      <c r="AF72" s="100">
        <f t="shared" si="25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9"/>
        <v>78.94736842105263</v>
      </c>
      <c r="O73" s="100">
        <v>26374.26</v>
      </c>
      <c r="P73" s="100">
        <v>26374.26</v>
      </c>
      <c r="Q73" s="100">
        <f t="shared" si="20"/>
        <v>100</v>
      </c>
      <c r="R73" s="100">
        <f t="shared" si="10"/>
        <v>26374.26</v>
      </c>
      <c r="S73" s="100">
        <f t="shared" si="26"/>
        <v>100</v>
      </c>
      <c r="T73" s="100">
        <v>0</v>
      </c>
      <c r="U73" s="100">
        <v>0</v>
      </c>
      <c r="V73" s="99">
        <v>7</v>
      </c>
      <c r="W73" s="99">
        <v>11</v>
      </c>
      <c r="X73" s="99">
        <v>1</v>
      </c>
      <c r="Y73" s="100">
        <f t="shared" si="23"/>
        <v>18.421052631578945</v>
      </c>
      <c r="Z73" s="81">
        <v>6259.65</v>
      </c>
      <c r="AA73" s="100">
        <v>4017.3399999999997</v>
      </c>
      <c r="AB73" s="100">
        <f t="shared" si="24"/>
        <v>64.178348629715714</v>
      </c>
      <c r="AC73" s="100">
        <v>4017.3399999999997</v>
      </c>
      <c r="AD73" s="100">
        <f t="shared" si="27"/>
        <v>100</v>
      </c>
      <c r="AE73" s="100">
        <v>0</v>
      </c>
      <c r="AF73" s="100">
        <f t="shared" si="25"/>
        <v>0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9"/>
        <v>96.875</v>
      </c>
      <c r="O74" s="100">
        <v>28592.3</v>
      </c>
      <c r="P74" s="100">
        <v>28592.3</v>
      </c>
      <c r="Q74" s="100">
        <f t="shared" si="20"/>
        <v>100</v>
      </c>
      <c r="R74" s="100">
        <f t="shared" si="10"/>
        <v>28592.3</v>
      </c>
      <c r="S74" s="100">
        <f t="shared" si="26"/>
        <v>100</v>
      </c>
      <c r="T74" s="100">
        <v>0</v>
      </c>
      <c r="U74" s="100">
        <v>0</v>
      </c>
      <c r="V74" s="99">
        <v>6</v>
      </c>
      <c r="W74" s="99">
        <v>8</v>
      </c>
      <c r="X74" s="99">
        <v>1</v>
      </c>
      <c r="Y74" s="100">
        <f t="shared" si="23"/>
        <v>18.75</v>
      </c>
      <c r="Z74" s="81">
        <v>12418.06</v>
      </c>
      <c r="AA74" s="100">
        <v>7615.63</v>
      </c>
      <c r="AB74" s="100">
        <f t="shared" si="24"/>
        <v>61.327051085274199</v>
      </c>
      <c r="AC74" s="100">
        <v>7615.63</v>
      </c>
      <c r="AD74" s="100">
        <f t="shared" si="27"/>
        <v>100</v>
      </c>
      <c r="AE74" s="100">
        <v>0</v>
      </c>
      <c r="AF74" s="100">
        <f t="shared" si="25"/>
        <v>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9"/>
        <v>66.666666666666657</v>
      </c>
      <c r="O75" s="100">
        <v>1981.3</v>
      </c>
      <c r="P75" s="100">
        <v>1981.3</v>
      </c>
      <c r="Q75" s="100">
        <f t="shared" si="20"/>
        <v>100</v>
      </c>
      <c r="R75" s="100">
        <f t="shared" si="10"/>
        <v>1981.3</v>
      </c>
      <c r="S75" s="100">
        <f t="shared" si="26"/>
        <v>100</v>
      </c>
      <c r="T75" s="100">
        <v>0</v>
      </c>
      <c r="U75" s="100">
        <v>0</v>
      </c>
      <c r="V75" s="99">
        <v>0</v>
      </c>
      <c r="W75" s="99">
        <v>0</v>
      </c>
      <c r="X75" s="99">
        <v>0</v>
      </c>
      <c r="Y75" s="100">
        <f t="shared" si="23"/>
        <v>0</v>
      </c>
      <c r="Z75" s="81">
        <v>0</v>
      </c>
      <c r="AA75" s="100">
        <v>0</v>
      </c>
      <c r="AB75" s="100">
        <f t="shared" si="24"/>
        <v>0</v>
      </c>
      <c r="AC75" s="100">
        <v>0</v>
      </c>
      <c r="AD75" s="100">
        <f t="shared" si="27"/>
        <v>0</v>
      </c>
      <c r="AE75" s="100">
        <v>0</v>
      </c>
      <c r="AF75" s="100">
        <f t="shared" si="25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9"/>
        <v>0</v>
      </c>
      <c r="O76" s="100">
        <v>0</v>
      </c>
      <c r="P76" s="100">
        <v>0</v>
      </c>
      <c r="Q76" s="100">
        <v>0</v>
      </c>
      <c r="R76" s="100">
        <f t="shared" si="10"/>
        <v>0</v>
      </c>
      <c r="S76" s="100">
        <v>0</v>
      </c>
      <c r="T76" s="100">
        <v>0</v>
      </c>
      <c r="U76" s="100">
        <v>0</v>
      </c>
      <c r="V76" s="99">
        <v>2</v>
      </c>
      <c r="W76" s="99">
        <v>3</v>
      </c>
      <c r="X76" s="99">
        <v>1</v>
      </c>
      <c r="Y76" s="100">
        <f t="shared" si="23"/>
        <v>66.666666666666657</v>
      </c>
      <c r="Z76" s="81">
        <f>825.08+91.35</f>
        <v>916.43000000000006</v>
      </c>
      <c r="AA76" s="100">
        <f>Z76</f>
        <v>916.43000000000006</v>
      </c>
      <c r="AB76" s="100">
        <f t="shared" si="24"/>
        <v>100</v>
      </c>
      <c r="AC76" s="100">
        <f>AA76-AE76</f>
        <v>916.43000000000006</v>
      </c>
      <c r="AD76" s="100">
        <f t="shared" si="27"/>
        <v>100</v>
      </c>
      <c r="AE76" s="100">
        <v>0</v>
      </c>
      <c r="AF76" s="100">
        <f t="shared" si="25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9"/>
        <v>0</v>
      </c>
      <c r="O77" s="100">
        <v>0</v>
      </c>
      <c r="P77" s="100">
        <v>0</v>
      </c>
      <c r="Q77" s="100">
        <v>0</v>
      </c>
      <c r="R77" s="100">
        <f t="shared" si="10"/>
        <v>0</v>
      </c>
      <c r="S77" s="100">
        <v>0</v>
      </c>
      <c r="T77" s="100">
        <v>0</v>
      </c>
      <c r="U77" s="100">
        <v>0</v>
      </c>
      <c r="V77" s="99">
        <v>0</v>
      </c>
      <c r="W77" s="99">
        <v>0</v>
      </c>
      <c r="X77" s="99">
        <v>0</v>
      </c>
      <c r="Y77" s="100">
        <f t="shared" si="23"/>
        <v>0</v>
      </c>
      <c r="Z77" s="81">
        <v>0</v>
      </c>
      <c r="AA77" s="100">
        <v>0</v>
      </c>
      <c r="AB77" s="100">
        <f t="shared" si="24"/>
        <v>0</v>
      </c>
      <c r="AC77" s="100">
        <v>0</v>
      </c>
      <c r="AD77" s="100">
        <f t="shared" si="27"/>
        <v>0</v>
      </c>
      <c r="AE77" s="100">
        <v>0</v>
      </c>
      <c r="AF77" s="100">
        <f t="shared" si="25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9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0"/>
        <v>3715.8299999999995</v>
      </c>
      <c r="S78" s="100">
        <f t="shared" si="26"/>
        <v>100</v>
      </c>
      <c r="T78" s="100">
        <v>0</v>
      </c>
      <c r="U78" s="100">
        <v>0</v>
      </c>
      <c r="V78" s="99">
        <v>3</v>
      </c>
      <c r="W78" s="99">
        <v>5</v>
      </c>
      <c r="X78" s="99">
        <v>1</v>
      </c>
      <c r="Y78" s="100">
        <f t="shared" si="23"/>
        <v>23.076923076923077</v>
      </c>
      <c r="Z78" s="81">
        <v>6047.81</v>
      </c>
      <c r="AA78" s="100">
        <v>0</v>
      </c>
      <c r="AB78" s="100">
        <f t="shared" si="24"/>
        <v>0</v>
      </c>
      <c r="AC78" s="100">
        <v>0</v>
      </c>
      <c r="AD78" s="100">
        <f t="shared" si="27"/>
        <v>0</v>
      </c>
      <c r="AE78" s="100">
        <v>0</v>
      </c>
      <c r="AF78" s="100">
        <f t="shared" si="25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0"/>
        <v>0</v>
      </c>
      <c r="S79" s="100">
        <v>0</v>
      </c>
      <c r="T79" s="100">
        <v>0</v>
      </c>
      <c r="U79" s="100">
        <v>0</v>
      </c>
      <c r="V79" s="99">
        <v>0</v>
      </c>
      <c r="W79" s="99">
        <v>0</v>
      </c>
      <c r="X79" s="99">
        <v>0</v>
      </c>
      <c r="Y79" s="100">
        <f t="shared" si="23"/>
        <v>0</v>
      </c>
      <c r="Z79" s="81">
        <v>0</v>
      </c>
      <c r="AA79" s="100">
        <v>0</v>
      </c>
      <c r="AB79" s="100">
        <f t="shared" si="24"/>
        <v>0</v>
      </c>
      <c r="AC79" s="100">
        <v>0</v>
      </c>
      <c r="AD79" s="100">
        <f t="shared" si="27"/>
        <v>0</v>
      </c>
      <c r="AE79" s="100">
        <v>0</v>
      </c>
      <c r="AF79" s="100">
        <f t="shared" si="25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2" si="28">K80/H80*100</f>
        <v>0</v>
      </c>
      <c r="O80" s="100">
        <v>0</v>
      </c>
      <c r="P80" s="100">
        <v>0</v>
      </c>
      <c r="Q80" s="100">
        <v>0</v>
      </c>
      <c r="R80" s="100">
        <f t="shared" si="10"/>
        <v>0</v>
      </c>
      <c r="S80" s="100">
        <v>0</v>
      </c>
      <c r="T80" s="100">
        <v>0</v>
      </c>
      <c r="U80" s="100">
        <v>0</v>
      </c>
      <c r="V80" s="99">
        <v>0</v>
      </c>
      <c r="W80" s="99">
        <v>0</v>
      </c>
      <c r="X80" s="99">
        <v>0</v>
      </c>
      <c r="Y80" s="100">
        <f t="shared" si="23"/>
        <v>0</v>
      </c>
      <c r="Z80" s="81">
        <v>0</v>
      </c>
      <c r="AA80" s="100">
        <v>0</v>
      </c>
      <c r="AB80" s="100">
        <f t="shared" si="24"/>
        <v>0</v>
      </c>
      <c r="AC80" s="100">
        <v>0</v>
      </c>
      <c r="AD80" s="100">
        <f t="shared" si="27"/>
        <v>0</v>
      </c>
      <c r="AE80" s="100">
        <v>0</v>
      </c>
      <c r="AF80" s="100">
        <f t="shared" si="25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8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0"/>
        <v>2194.65</v>
      </c>
      <c r="S81" s="100">
        <f t="shared" si="26"/>
        <v>100</v>
      </c>
      <c r="T81" s="100">
        <v>0</v>
      </c>
      <c r="U81" s="100">
        <v>0</v>
      </c>
      <c r="V81" s="99">
        <v>10</v>
      </c>
      <c r="W81" s="99">
        <v>13</v>
      </c>
      <c r="X81" s="99">
        <v>5</v>
      </c>
      <c r="Y81" s="100">
        <f t="shared" si="23"/>
        <v>71.428571428571431</v>
      </c>
      <c r="Z81" s="81">
        <v>8023.77</v>
      </c>
      <c r="AA81" s="100">
        <v>7349.3</v>
      </c>
      <c r="AB81" s="100">
        <f t="shared" si="24"/>
        <v>91.594101027322566</v>
      </c>
      <c r="AC81" s="100">
        <v>7349.3</v>
      </c>
      <c r="AD81" s="100">
        <f t="shared" si="27"/>
        <v>100</v>
      </c>
      <c r="AE81" s="100">
        <v>0</v>
      </c>
      <c r="AF81" s="100">
        <f t="shared" si="25"/>
        <v>0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8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0"/>
        <v>2991.8400000000006</v>
      </c>
      <c r="S82" s="100">
        <f t="shared" si="26"/>
        <v>100</v>
      </c>
      <c r="T82" s="100">
        <v>0</v>
      </c>
      <c r="U82" s="100">
        <v>0</v>
      </c>
      <c r="V82" s="99">
        <v>0</v>
      </c>
      <c r="W82" s="99">
        <v>0</v>
      </c>
      <c r="X82" s="99">
        <v>0</v>
      </c>
      <c r="Y82" s="100">
        <f t="shared" si="23"/>
        <v>0</v>
      </c>
      <c r="Z82" s="81">
        <v>0</v>
      </c>
      <c r="AA82" s="100">
        <v>0</v>
      </c>
      <c r="AB82" s="100">
        <f t="shared" si="24"/>
        <v>0</v>
      </c>
      <c r="AC82" s="100">
        <v>0</v>
      </c>
      <c r="AD82" s="100">
        <f t="shared" si="27"/>
        <v>0</v>
      </c>
      <c r="AE82" s="100">
        <v>0</v>
      </c>
      <c r="AF82" s="100">
        <f t="shared" si="25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8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0"/>
        <v>2291.38</v>
      </c>
      <c r="S83" s="100">
        <f t="shared" si="26"/>
        <v>100</v>
      </c>
      <c r="T83" s="100">
        <v>0</v>
      </c>
      <c r="U83" s="100">
        <v>0</v>
      </c>
      <c r="V83" s="99">
        <v>4</v>
      </c>
      <c r="W83" s="99">
        <v>5</v>
      </c>
      <c r="X83" s="99">
        <v>2</v>
      </c>
      <c r="Y83" s="100">
        <f t="shared" si="23"/>
        <v>33.333333333333329</v>
      </c>
      <c r="Z83" s="81">
        <v>2470.66</v>
      </c>
      <c r="AA83" s="100">
        <v>1432.92</v>
      </c>
      <c r="AB83" s="100">
        <f t="shared" si="24"/>
        <v>57.997458169072239</v>
      </c>
      <c r="AC83" s="100">
        <v>1432.92</v>
      </c>
      <c r="AD83" s="100">
        <f t="shared" si="27"/>
        <v>100</v>
      </c>
      <c r="AE83" s="100">
        <v>0</v>
      </c>
      <c r="AF83" s="100">
        <f t="shared" si="25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8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0"/>
        <v>48671.73</v>
      </c>
      <c r="S84" s="100">
        <f t="shared" si="26"/>
        <v>100</v>
      </c>
      <c r="T84" s="100">
        <v>0</v>
      </c>
      <c r="U84" s="100">
        <v>0</v>
      </c>
      <c r="V84" s="99">
        <v>11</v>
      </c>
      <c r="W84" s="99">
        <v>15</v>
      </c>
      <c r="X84" s="99">
        <v>1</v>
      </c>
      <c r="Y84" s="100">
        <f t="shared" si="23"/>
        <v>16.417910447761194</v>
      </c>
      <c r="Z84" s="81">
        <v>28098.09</v>
      </c>
      <c r="AA84" s="100">
        <v>24548.560000000001</v>
      </c>
      <c r="AB84" s="100">
        <f t="shared" si="24"/>
        <v>87.367361980832143</v>
      </c>
      <c r="AC84" s="100">
        <v>24548.560000000001</v>
      </c>
      <c r="AD84" s="100">
        <f t="shared" si="27"/>
        <v>100</v>
      </c>
      <c r="AE84" s="100">
        <v>0</v>
      </c>
      <c r="AF84" s="100">
        <f t="shared" si="25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8"/>
        <v>0</v>
      </c>
      <c r="O85" s="100">
        <v>0</v>
      </c>
      <c r="P85" s="100">
        <v>0</v>
      </c>
      <c r="Q85" s="100">
        <v>0</v>
      </c>
      <c r="R85" s="100">
        <f t="shared" si="10"/>
        <v>0</v>
      </c>
      <c r="S85" s="100">
        <v>0</v>
      </c>
      <c r="T85" s="100">
        <v>0</v>
      </c>
      <c r="U85" s="100">
        <v>0</v>
      </c>
      <c r="V85" s="99">
        <v>0</v>
      </c>
      <c r="W85" s="99">
        <v>0</v>
      </c>
      <c r="X85" s="99">
        <v>0</v>
      </c>
      <c r="Y85" s="100">
        <f t="shared" si="23"/>
        <v>0</v>
      </c>
      <c r="Z85" s="81">
        <v>0</v>
      </c>
      <c r="AA85" s="100">
        <v>0</v>
      </c>
      <c r="AB85" s="100">
        <f t="shared" si="24"/>
        <v>0</v>
      </c>
      <c r="AC85" s="100">
        <v>0</v>
      </c>
      <c r="AD85" s="100">
        <f t="shared" si="27"/>
        <v>0</v>
      </c>
      <c r="AE85" s="100">
        <v>0</v>
      </c>
      <c r="AF85" s="100">
        <f t="shared" si="25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8"/>
        <v>0</v>
      </c>
      <c r="O86" s="100">
        <v>0</v>
      </c>
      <c r="P86" s="100">
        <v>0</v>
      </c>
      <c r="Q86" s="100">
        <v>0</v>
      </c>
      <c r="R86" s="100">
        <f t="shared" ref="R86:R102" si="29">P86</f>
        <v>0</v>
      </c>
      <c r="S86" s="100">
        <v>0</v>
      </c>
      <c r="T86" s="100">
        <v>0</v>
      </c>
      <c r="U86" s="100">
        <v>0</v>
      </c>
      <c r="V86" s="99">
        <v>0</v>
      </c>
      <c r="W86" s="99">
        <v>0</v>
      </c>
      <c r="X86" s="99">
        <v>0</v>
      </c>
      <c r="Y86" s="100">
        <f t="shared" si="23"/>
        <v>0</v>
      </c>
      <c r="Z86" s="81">
        <v>0</v>
      </c>
      <c r="AA86" s="100">
        <v>0</v>
      </c>
      <c r="AB86" s="100">
        <f t="shared" si="24"/>
        <v>0</v>
      </c>
      <c r="AC86" s="100">
        <v>0</v>
      </c>
      <c r="AD86" s="100">
        <f t="shared" si="27"/>
        <v>0</v>
      </c>
      <c r="AE86" s="100">
        <v>0</v>
      </c>
      <c r="AF86" s="100">
        <f t="shared" si="25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8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29"/>
        <v>27394.17</v>
      </c>
      <c r="S87" s="100">
        <f t="shared" si="26"/>
        <v>100</v>
      </c>
      <c r="T87" s="100">
        <v>0</v>
      </c>
      <c r="U87" s="100">
        <v>0</v>
      </c>
      <c r="V87" s="99">
        <v>10</v>
      </c>
      <c r="W87" s="99">
        <v>10</v>
      </c>
      <c r="X87" s="99">
        <v>3</v>
      </c>
      <c r="Y87" s="100">
        <f t="shared" si="23"/>
        <v>30.303030303030305</v>
      </c>
      <c r="Z87" s="81">
        <v>8719.7999999999993</v>
      </c>
      <c r="AA87" s="100">
        <v>4344.63</v>
      </c>
      <c r="AB87" s="100">
        <f t="shared" si="24"/>
        <v>49.824881304617087</v>
      </c>
      <c r="AC87" s="100">
        <v>4344.63</v>
      </c>
      <c r="AD87" s="100">
        <f t="shared" si="27"/>
        <v>100</v>
      </c>
      <c r="AE87" s="100">
        <v>0</v>
      </c>
      <c r="AF87" s="100">
        <f t="shared" si="25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8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29"/>
        <v>7948</v>
      </c>
      <c r="S88" s="100">
        <f t="shared" si="26"/>
        <v>100</v>
      </c>
      <c r="T88" s="100">
        <v>0</v>
      </c>
      <c r="U88" s="100">
        <v>0</v>
      </c>
      <c r="V88" s="99">
        <v>3</v>
      </c>
      <c r="W88" s="99">
        <v>3</v>
      </c>
      <c r="X88" s="99">
        <v>0</v>
      </c>
      <c r="Y88" s="100">
        <f t="shared" si="23"/>
        <v>25</v>
      </c>
      <c r="Z88" s="81">
        <v>1636.38</v>
      </c>
      <c r="AA88" s="100">
        <v>0</v>
      </c>
      <c r="AB88" s="100">
        <f t="shared" si="24"/>
        <v>0</v>
      </c>
      <c r="AC88" s="100">
        <v>0</v>
      </c>
      <c r="AD88" s="100">
        <f t="shared" si="27"/>
        <v>0</v>
      </c>
      <c r="AE88" s="100">
        <v>0</v>
      </c>
      <c r="AF88" s="100">
        <f t="shared" si="25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8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29"/>
        <v>25249.41</v>
      </c>
      <c r="S89" s="100">
        <f t="shared" si="26"/>
        <v>100</v>
      </c>
      <c r="T89" s="100">
        <v>0</v>
      </c>
      <c r="U89" s="100">
        <v>0</v>
      </c>
      <c r="V89" s="99">
        <v>13</v>
      </c>
      <c r="W89" s="99">
        <v>13</v>
      </c>
      <c r="X89" s="99">
        <v>6</v>
      </c>
      <c r="Y89" s="100">
        <f t="shared" si="23"/>
        <v>26</v>
      </c>
      <c r="Z89" s="81">
        <v>8956.7099999999991</v>
      </c>
      <c r="AA89" s="100">
        <f>Z89</f>
        <v>8956.7099999999991</v>
      </c>
      <c r="AB89" s="100">
        <f t="shared" si="24"/>
        <v>100</v>
      </c>
      <c r="AC89" s="100">
        <f>AA89-AE89</f>
        <v>4585.4099999999989</v>
      </c>
      <c r="AD89" s="100">
        <f t="shared" si="27"/>
        <v>51.195249148403818</v>
      </c>
      <c r="AE89" s="100">
        <v>4371.3</v>
      </c>
      <c r="AF89" s="100">
        <f t="shared" si="25"/>
        <v>48.804750851596182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8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29"/>
        <v>16467.23</v>
      </c>
      <c r="S90" s="100">
        <f t="shared" si="26"/>
        <v>100</v>
      </c>
      <c r="T90" s="100">
        <v>0</v>
      </c>
      <c r="U90" s="100">
        <v>0</v>
      </c>
      <c r="V90" s="99">
        <v>11</v>
      </c>
      <c r="W90" s="99">
        <v>13</v>
      </c>
      <c r="X90" s="99">
        <v>5</v>
      </c>
      <c r="Y90" s="100">
        <f t="shared" si="23"/>
        <v>45.833333333333329</v>
      </c>
      <c r="Z90" s="81">
        <v>10482.94</v>
      </c>
      <c r="AA90" s="100">
        <v>8579.2199999999993</v>
      </c>
      <c r="AB90" s="100">
        <f t="shared" si="24"/>
        <v>81.839827376671039</v>
      </c>
      <c r="AC90" s="100">
        <v>8579.2199999999993</v>
      </c>
      <c r="AD90" s="100">
        <f t="shared" si="27"/>
        <v>100</v>
      </c>
      <c r="AE90" s="100">
        <v>0</v>
      </c>
      <c r="AF90" s="100">
        <f t="shared" si="25"/>
        <v>0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8"/>
        <v>0</v>
      </c>
      <c r="O91" s="100">
        <v>0</v>
      </c>
      <c r="P91" s="100">
        <v>0</v>
      </c>
      <c r="Q91" s="100">
        <v>0</v>
      </c>
      <c r="R91" s="100">
        <f t="shared" si="29"/>
        <v>0</v>
      </c>
      <c r="S91" s="100">
        <v>0</v>
      </c>
      <c r="T91" s="100">
        <v>0</v>
      </c>
      <c r="U91" s="100">
        <v>0</v>
      </c>
      <c r="V91" s="99">
        <v>3</v>
      </c>
      <c r="W91" s="99">
        <v>3</v>
      </c>
      <c r="X91" s="99">
        <v>3</v>
      </c>
      <c r="Y91" s="100">
        <f t="shared" si="23"/>
        <v>75</v>
      </c>
      <c r="Z91" s="81">
        <v>304.5</v>
      </c>
      <c r="AA91" s="100">
        <v>0</v>
      </c>
      <c r="AB91" s="100">
        <f t="shared" si="24"/>
        <v>0</v>
      </c>
      <c r="AC91" s="100">
        <v>0</v>
      </c>
      <c r="AD91" s="100">
        <f t="shared" si="27"/>
        <v>0</v>
      </c>
      <c r="AE91" s="100">
        <v>0</v>
      </c>
      <c r="AF91" s="100">
        <f t="shared" si="25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8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29"/>
        <v>9389.1600000000017</v>
      </c>
      <c r="S92" s="100">
        <f t="shared" si="26"/>
        <v>100</v>
      </c>
      <c r="T92" s="100">
        <v>0</v>
      </c>
      <c r="U92" s="100">
        <v>0</v>
      </c>
      <c r="V92" s="99">
        <v>1</v>
      </c>
      <c r="W92" s="99">
        <v>2</v>
      </c>
      <c r="X92" s="99">
        <v>0</v>
      </c>
      <c r="Y92" s="100">
        <f t="shared" si="23"/>
        <v>2.083333333333333</v>
      </c>
      <c r="Z92" s="81">
        <v>3268.23</v>
      </c>
      <c r="AA92" s="100">
        <v>0</v>
      </c>
      <c r="AB92" s="100">
        <f t="shared" si="24"/>
        <v>0</v>
      </c>
      <c r="AC92" s="100">
        <v>0</v>
      </c>
      <c r="AD92" s="100">
        <f t="shared" si="27"/>
        <v>0</v>
      </c>
      <c r="AE92" s="100">
        <v>0</v>
      </c>
      <c r="AF92" s="100">
        <f t="shared" si="25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8"/>
        <v>0</v>
      </c>
      <c r="O93" s="100">
        <v>0</v>
      </c>
      <c r="P93" s="100">
        <v>0</v>
      </c>
      <c r="Q93" s="100">
        <v>0</v>
      </c>
      <c r="R93" s="100">
        <f t="shared" si="29"/>
        <v>0</v>
      </c>
      <c r="S93" s="100">
        <v>0</v>
      </c>
      <c r="T93" s="100">
        <v>0</v>
      </c>
      <c r="U93" s="100">
        <v>0</v>
      </c>
      <c r="V93" s="99">
        <v>0</v>
      </c>
      <c r="W93" s="99">
        <v>0</v>
      </c>
      <c r="X93" s="99">
        <v>0</v>
      </c>
      <c r="Y93" s="100">
        <f t="shared" si="23"/>
        <v>0</v>
      </c>
      <c r="Z93" s="81">
        <v>0</v>
      </c>
      <c r="AA93" s="100">
        <v>0</v>
      </c>
      <c r="AB93" s="100">
        <f t="shared" si="24"/>
        <v>0</v>
      </c>
      <c r="AC93" s="100">
        <v>0</v>
      </c>
      <c r="AD93" s="100">
        <f t="shared" si="27"/>
        <v>0</v>
      </c>
      <c r="AE93" s="100">
        <v>0</v>
      </c>
      <c r="AF93" s="100">
        <f t="shared" si="25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8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29"/>
        <v>12376.46</v>
      </c>
      <c r="S94" s="100">
        <f t="shared" si="26"/>
        <v>100</v>
      </c>
      <c r="T94" s="100">
        <v>0</v>
      </c>
      <c r="U94" s="100">
        <v>0</v>
      </c>
      <c r="V94" s="99">
        <v>7</v>
      </c>
      <c r="W94" s="99">
        <v>9</v>
      </c>
      <c r="X94" s="99">
        <v>1</v>
      </c>
      <c r="Y94" s="100">
        <f t="shared" si="23"/>
        <v>35</v>
      </c>
      <c r="Z94" s="81">
        <v>6937.44</v>
      </c>
      <c r="AA94" s="100">
        <f>Z94</f>
        <v>6937.44</v>
      </c>
      <c r="AB94" s="100">
        <f t="shared" si="24"/>
        <v>100</v>
      </c>
      <c r="AC94" s="100">
        <f>AA94-AE94</f>
        <v>1206.3699999999999</v>
      </c>
      <c r="AD94" s="100">
        <f t="shared" si="27"/>
        <v>17.389267510782076</v>
      </c>
      <c r="AE94" s="100">
        <v>5731.07</v>
      </c>
      <c r="AF94" s="100">
        <f t="shared" si="25"/>
        <v>82.610732489217924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8"/>
        <v>0</v>
      </c>
      <c r="O95" s="100">
        <v>0</v>
      </c>
      <c r="P95" s="100">
        <v>0</v>
      </c>
      <c r="Q95" s="100">
        <v>0</v>
      </c>
      <c r="R95" s="100">
        <f t="shared" si="29"/>
        <v>0</v>
      </c>
      <c r="S95" s="100">
        <v>0</v>
      </c>
      <c r="T95" s="100">
        <v>0</v>
      </c>
      <c r="U95" s="100">
        <v>0</v>
      </c>
      <c r="V95" s="99">
        <v>0</v>
      </c>
      <c r="W95" s="99">
        <v>0</v>
      </c>
      <c r="X95" s="99">
        <v>0</v>
      </c>
      <c r="Y95" s="100">
        <f t="shared" si="23"/>
        <v>0</v>
      </c>
      <c r="Z95" s="81">
        <v>0</v>
      </c>
      <c r="AA95" s="100">
        <v>0</v>
      </c>
      <c r="AB95" s="100">
        <f t="shared" si="24"/>
        <v>0</v>
      </c>
      <c r="AC95" s="100">
        <v>0</v>
      </c>
      <c r="AD95" s="100">
        <f t="shared" si="27"/>
        <v>0</v>
      </c>
      <c r="AE95" s="100">
        <v>0</v>
      </c>
      <c r="AF95" s="100">
        <f t="shared" si="25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8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29"/>
        <v>24507.16</v>
      </c>
      <c r="S96" s="100">
        <f t="shared" si="26"/>
        <v>100</v>
      </c>
      <c r="T96" s="100">
        <v>0</v>
      </c>
      <c r="U96" s="100">
        <v>0</v>
      </c>
      <c r="V96" s="99">
        <v>0</v>
      </c>
      <c r="W96" s="99">
        <v>0</v>
      </c>
      <c r="X96" s="99">
        <v>0</v>
      </c>
      <c r="Y96" s="100">
        <f t="shared" si="23"/>
        <v>0</v>
      </c>
      <c r="Z96" s="81">
        <v>0</v>
      </c>
      <c r="AA96" s="100">
        <v>0</v>
      </c>
      <c r="AB96" s="100">
        <f t="shared" si="24"/>
        <v>0</v>
      </c>
      <c r="AC96" s="100">
        <v>0</v>
      </c>
      <c r="AD96" s="100">
        <f t="shared" si="27"/>
        <v>0</v>
      </c>
      <c r="AE96" s="100">
        <v>0</v>
      </c>
      <c r="AF96" s="100">
        <f t="shared" si="25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8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29"/>
        <v>5946.55</v>
      </c>
      <c r="S97" s="100">
        <f t="shared" si="26"/>
        <v>100</v>
      </c>
      <c r="T97" s="100">
        <v>0</v>
      </c>
      <c r="U97" s="100">
        <v>0</v>
      </c>
      <c r="V97" s="99">
        <v>2</v>
      </c>
      <c r="W97" s="99">
        <v>2</v>
      </c>
      <c r="X97" s="99">
        <v>0</v>
      </c>
      <c r="Y97" s="100">
        <f t="shared" si="23"/>
        <v>22.222222222222221</v>
      </c>
      <c r="Z97" s="81">
        <v>1930.88</v>
      </c>
      <c r="AA97" s="100">
        <v>1930.88</v>
      </c>
      <c r="AB97" s="100">
        <f t="shared" si="24"/>
        <v>100</v>
      </c>
      <c r="AC97" s="100">
        <v>1930.88</v>
      </c>
      <c r="AD97" s="100">
        <f t="shared" si="27"/>
        <v>100</v>
      </c>
      <c r="AE97" s="100">
        <v>0</v>
      </c>
      <c r="AF97" s="100">
        <f t="shared" si="25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8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29"/>
        <v>3487.89</v>
      </c>
      <c r="S98" s="100">
        <f t="shared" si="26"/>
        <v>100</v>
      </c>
      <c r="T98" s="100">
        <v>0</v>
      </c>
      <c r="U98" s="100">
        <v>0</v>
      </c>
      <c r="V98" s="99">
        <v>0</v>
      </c>
      <c r="W98" s="99">
        <v>0</v>
      </c>
      <c r="X98" s="99">
        <v>0</v>
      </c>
      <c r="Y98" s="100">
        <f t="shared" si="23"/>
        <v>0</v>
      </c>
      <c r="Z98" s="81">
        <v>0</v>
      </c>
      <c r="AA98" s="100">
        <v>0</v>
      </c>
      <c r="AB98" s="100">
        <f t="shared" si="24"/>
        <v>0</v>
      </c>
      <c r="AC98" s="100">
        <v>0</v>
      </c>
      <c r="AD98" s="100">
        <f t="shared" si="27"/>
        <v>0</v>
      </c>
      <c r="AE98" s="100">
        <v>0</v>
      </c>
      <c r="AF98" s="100">
        <f t="shared" si="25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8"/>
        <v>0</v>
      </c>
      <c r="O99" s="100">
        <v>0</v>
      </c>
      <c r="P99" s="100">
        <v>0</v>
      </c>
      <c r="Q99" s="100">
        <v>0</v>
      </c>
      <c r="R99" s="100">
        <f t="shared" si="29"/>
        <v>0</v>
      </c>
      <c r="S99" s="100">
        <v>0</v>
      </c>
      <c r="T99" s="100">
        <v>0</v>
      </c>
      <c r="U99" s="100">
        <v>0</v>
      </c>
      <c r="V99" s="99">
        <v>3</v>
      </c>
      <c r="W99" s="99">
        <v>3</v>
      </c>
      <c r="X99" s="99">
        <v>2</v>
      </c>
      <c r="Y99" s="100">
        <f t="shared" si="23"/>
        <v>100</v>
      </c>
      <c r="Z99" s="81">
        <v>4662.01</v>
      </c>
      <c r="AA99" s="100">
        <f t="shared" ref="AA99:AA100" si="30">Z99</f>
        <v>4662.01</v>
      </c>
      <c r="AB99" s="100">
        <f t="shared" si="24"/>
        <v>100</v>
      </c>
      <c r="AC99" s="100">
        <f t="shared" ref="AC99:AC100" si="31">AA99-AE99</f>
        <v>1133.8400000000001</v>
      </c>
      <c r="AD99" s="100">
        <f t="shared" si="27"/>
        <v>24.320840152638027</v>
      </c>
      <c r="AE99" s="100">
        <v>3528.17</v>
      </c>
      <c r="AF99" s="100">
        <f t="shared" si="25"/>
        <v>75.679159847361973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8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29"/>
        <v>18749.07</v>
      </c>
      <c r="S100" s="100">
        <f t="shared" si="26"/>
        <v>100</v>
      </c>
      <c r="T100" s="100">
        <v>0</v>
      </c>
      <c r="U100" s="100">
        <v>0</v>
      </c>
      <c r="V100" s="99">
        <v>12</v>
      </c>
      <c r="W100" s="99">
        <v>16</v>
      </c>
      <c r="X100" s="99">
        <v>8</v>
      </c>
      <c r="Y100" s="100">
        <f t="shared" si="23"/>
        <v>31.578947368421051</v>
      </c>
      <c r="Z100" s="81">
        <v>12567.05</v>
      </c>
      <c r="AA100" s="100">
        <f t="shared" si="30"/>
        <v>12567.05</v>
      </c>
      <c r="AB100" s="100">
        <f t="shared" si="24"/>
        <v>100</v>
      </c>
      <c r="AC100" s="100">
        <f t="shared" si="31"/>
        <v>12567.05</v>
      </c>
      <c r="AD100" s="100">
        <f t="shared" si="27"/>
        <v>100</v>
      </c>
      <c r="AE100" s="100">
        <v>0</v>
      </c>
      <c r="AF100" s="100">
        <f t="shared" si="25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8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29"/>
        <v>336.17</v>
      </c>
      <c r="S101" s="100">
        <f t="shared" si="26"/>
        <v>100</v>
      </c>
      <c r="T101" s="100">
        <v>0</v>
      </c>
      <c r="U101" s="100">
        <v>0</v>
      </c>
      <c r="V101" s="99">
        <v>0</v>
      </c>
      <c r="W101" s="99">
        <v>0</v>
      </c>
      <c r="X101" s="99">
        <v>0</v>
      </c>
      <c r="Y101" s="100">
        <f t="shared" si="23"/>
        <v>0</v>
      </c>
      <c r="Z101" s="81">
        <v>0</v>
      </c>
      <c r="AA101" s="100">
        <v>0</v>
      </c>
      <c r="AB101" s="100">
        <f t="shared" si="24"/>
        <v>0</v>
      </c>
      <c r="AC101" s="100">
        <v>0</v>
      </c>
      <c r="AD101" s="100">
        <f t="shared" si="27"/>
        <v>0</v>
      </c>
      <c r="AE101" s="100">
        <v>0</v>
      </c>
      <c r="AF101" s="100">
        <f t="shared" si="25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8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29"/>
        <v>19670.13</v>
      </c>
      <c r="S102" s="100">
        <f t="shared" si="26"/>
        <v>100</v>
      </c>
      <c r="T102" s="100">
        <v>0</v>
      </c>
      <c r="U102" s="100">
        <v>0</v>
      </c>
      <c r="V102" s="99">
        <v>0</v>
      </c>
      <c r="W102" s="99">
        <v>0</v>
      </c>
      <c r="X102" s="99">
        <v>0</v>
      </c>
      <c r="Y102" s="100">
        <f t="shared" si="23"/>
        <v>0</v>
      </c>
      <c r="Z102" s="81">
        <v>0</v>
      </c>
      <c r="AA102" s="100">
        <v>0</v>
      </c>
      <c r="AB102" s="100">
        <f t="shared" si="24"/>
        <v>0</v>
      </c>
      <c r="AC102" s="100">
        <v>0</v>
      </c>
      <c r="AD102" s="100">
        <f t="shared" si="27"/>
        <v>0</v>
      </c>
      <c r="AE102" s="100">
        <v>0</v>
      </c>
      <c r="AF102" s="100">
        <f t="shared" si="25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ref="N103" si="32">K103/H103*100</f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33">T103/P103*100</f>
        <v>0</v>
      </c>
      <c r="V103" s="89">
        <f t="shared" ref="V103:AC103" si="34">SUM(V7:V102)</f>
        <v>532</v>
      </c>
      <c r="W103" s="89">
        <f t="shared" si="34"/>
        <v>693</v>
      </c>
      <c r="X103" s="89">
        <f>SUM(X7:X102)</f>
        <v>179</v>
      </c>
      <c r="Y103" s="91">
        <f>X103/H103*100</f>
        <v>6.2653132656632833</v>
      </c>
      <c r="Z103" s="91">
        <f>SUM(Z7:Z102)</f>
        <v>728194.55000000016</v>
      </c>
      <c r="AA103" s="91">
        <f t="shared" si="34"/>
        <v>559383.57000000007</v>
      </c>
      <c r="AB103" s="90">
        <f t="shared" ref="AB103" si="35">IF((Z103+T103)=0,0,AA103/(Z103+T103)*100)</f>
        <v>76.817873739922931</v>
      </c>
      <c r="AC103" s="91">
        <f t="shared" si="34"/>
        <v>495190.54000000004</v>
      </c>
      <c r="AD103" s="90">
        <f t="shared" ref="AD103" si="36">IF(AA103=0,0,AC103/AA103)*100</f>
        <v>88.524326876457948</v>
      </c>
      <c r="AE103" s="91">
        <f>SUM(AE7:AE102)</f>
        <v>64193.03</v>
      </c>
      <c r="AF103" s="90">
        <f t="shared" ref="AF103" si="37">IF(AA103=0,0,AE103/AA103)*100</f>
        <v>11.475673123542043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  <pageSetup paperSize="9" orientation="portrait" horizontalDpi="1200" verticalDpi="12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topLeftCell="J1" workbookViewId="0">
      <selection activeCell="Z106" sqref="Z106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10" width="9.28515625" style="93" customWidth="1"/>
    <col min="11" max="13" width="6.7109375" style="106" customWidth="1"/>
    <col min="14" max="14" width="9.140625" style="106" customWidth="1"/>
    <col min="15" max="16" width="16.42578125" style="107" customWidth="1"/>
    <col min="17" max="17" width="9.28515625" style="107" customWidth="1"/>
    <col min="18" max="18" width="16.85546875" style="107" customWidth="1"/>
    <col min="19" max="19" width="10.42578125" style="107" customWidth="1"/>
    <col min="20" max="20" width="16.5703125" style="107" customWidth="1"/>
    <col min="21" max="21" width="9.28515625" style="107" customWidth="1"/>
    <col min="22" max="25" width="9.285156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5.5703125" style="106" customWidth="1"/>
    <col min="30" max="30" width="11.85546875" style="106" customWidth="1"/>
    <col min="31" max="31" width="13.85546875" style="106" customWidth="1"/>
    <col min="32" max="32" width="11.57031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261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15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17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 t="shared" si="0"/>
        <v>5</v>
      </c>
      <c r="F6" s="6">
        <f t="shared" si="0"/>
        <v>6</v>
      </c>
      <c r="G6" s="5">
        <f t="shared" si="0"/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99">
        <v>0</v>
      </c>
      <c r="W7" s="99">
        <v>0</v>
      </c>
      <c r="X7" s="99">
        <v>0</v>
      </c>
      <c r="Y7" s="100">
        <f t="shared" ref="Y7:Y70" si="2">IF(H7=0,0,V7/H7)*100</f>
        <v>0</v>
      </c>
      <c r="Z7" s="81">
        <v>0</v>
      </c>
      <c r="AA7" s="100">
        <f>Z7</f>
        <v>0</v>
      </c>
      <c r="AB7" s="100">
        <f t="shared" ref="AB7:AB70" si="3">IF((Z7+T7)=0,0,AA7/(Z7+T7)*100)</f>
        <v>0</v>
      </c>
      <c r="AC7" s="100">
        <f>AA7-AE7</f>
        <v>0</v>
      </c>
      <c r="AD7" s="100">
        <f>IF(AA7=0,0,AC7/AA7)*100</f>
        <v>0</v>
      </c>
      <c r="AE7" s="100">
        <v>0</v>
      </c>
      <c r="AF7" s="100">
        <f t="shared" ref="AF7:AF70" si="4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5">P8/O8*100</f>
        <v>100</v>
      </c>
      <c r="R8" s="100">
        <f t="shared" ref="R8:R20" si="6">P8</f>
        <v>8664.0299999999988</v>
      </c>
      <c r="S8" s="100">
        <f t="shared" ref="S8:S71" si="7">R8/P8*100</f>
        <v>100</v>
      </c>
      <c r="T8" s="100">
        <v>0</v>
      </c>
      <c r="U8" s="100">
        <v>0</v>
      </c>
      <c r="V8" s="99">
        <v>3</v>
      </c>
      <c r="W8" s="99">
        <v>3</v>
      </c>
      <c r="X8" s="99">
        <v>0</v>
      </c>
      <c r="Y8" s="100">
        <f t="shared" si="2"/>
        <v>15</v>
      </c>
      <c r="Z8" s="81">
        <v>5085.78</v>
      </c>
      <c r="AA8" s="100">
        <f t="shared" ref="AA8:AA71" si="8">Z8</f>
        <v>5085.78</v>
      </c>
      <c r="AB8" s="100">
        <f t="shared" si="3"/>
        <v>100</v>
      </c>
      <c r="AC8" s="100">
        <f t="shared" ref="AC8:AC71" si="9">AA8-AE8</f>
        <v>5085.78</v>
      </c>
      <c r="AD8" s="100">
        <f t="shared" ref="AD8:AD71" si="10">IF(AA8=0,0,AC8/AA8)*100</f>
        <v>100</v>
      </c>
      <c r="AE8" s="100">
        <v>0</v>
      </c>
      <c r="AF8" s="100">
        <f t="shared" si="4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5"/>
        <v>100</v>
      </c>
      <c r="R9" s="100">
        <f t="shared" si="6"/>
        <v>20412.350000000002</v>
      </c>
      <c r="S9" s="100">
        <f t="shared" si="7"/>
        <v>100</v>
      </c>
      <c r="T9" s="100">
        <v>0</v>
      </c>
      <c r="U9" s="100">
        <v>0</v>
      </c>
      <c r="V9" s="99">
        <v>1</v>
      </c>
      <c r="W9" s="99">
        <v>1</v>
      </c>
      <c r="X9" s="99">
        <v>1</v>
      </c>
      <c r="Y9" s="100">
        <f t="shared" si="2"/>
        <v>8.3333333333333321</v>
      </c>
      <c r="Z9" s="81">
        <v>142.03</v>
      </c>
      <c r="AA9" s="100">
        <f t="shared" si="8"/>
        <v>142.03</v>
      </c>
      <c r="AB9" s="100">
        <f t="shared" si="3"/>
        <v>100</v>
      </c>
      <c r="AC9" s="100">
        <f t="shared" si="9"/>
        <v>0</v>
      </c>
      <c r="AD9" s="100">
        <f t="shared" si="10"/>
        <v>0</v>
      </c>
      <c r="AE9" s="100">
        <v>142.03</v>
      </c>
      <c r="AF9" s="100">
        <f t="shared" si="4"/>
        <v>100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5"/>
        <v>100</v>
      </c>
      <c r="R10" s="100">
        <f t="shared" si="6"/>
        <v>58.36</v>
      </c>
      <c r="S10" s="100">
        <f t="shared" si="7"/>
        <v>100</v>
      </c>
      <c r="T10" s="100">
        <v>0</v>
      </c>
      <c r="U10" s="100">
        <v>0</v>
      </c>
      <c r="V10" s="99">
        <v>0</v>
      </c>
      <c r="W10" s="99">
        <v>0</v>
      </c>
      <c r="X10" s="99">
        <v>0</v>
      </c>
      <c r="Y10" s="100">
        <f t="shared" si="2"/>
        <v>0</v>
      </c>
      <c r="Z10" s="81">
        <v>0</v>
      </c>
      <c r="AA10" s="100">
        <f t="shared" si="8"/>
        <v>0</v>
      </c>
      <c r="AB10" s="100">
        <f t="shared" si="3"/>
        <v>0</v>
      </c>
      <c r="AC10" s="100">
        <f t="shared" si="9"/>
        <v>0</v>
      </c>
      <c r="AD10" s="100">
        <f t="shared" si="10"/>
        <v>0</v>
      </c>
      <c r="AE10" s="100">
        <v>0</v>
      </c>
      <c r="AF10" s="100">
        <f t="shared" si="4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5"/>
        <v>100</v>
      </c>
      <c r="R11" s="100">
        <f t="shared" si="6"/>
        <v>7226.18</v>
      </c>
      <c r="S11" s="100">
        <f t="shared" si="7"/>
        <v>100</v>
      </c>
      <c r="T11" s="100">
        <v>0</v>
      </c>
      <c r="U11" s="100">
        <v>0</v>
      </c>
      <c r="V11" s="99">
        <v>5</v>
      </c>
      <c r="W11" s="99">
        <v>5</v>
      </c>
      <c r="X11" s="99">
        <v>0</v>
      </c>
      <c r="Y11" s="100">
        <f t="shared" si="2"/>
        <v>29.411764705882355</v>
      </c>
      <c r="Z11" s="81">
        <f>868.69+5851.79</f>
        <v>6720.48</v>
      </c>
      <c r="AA11" s="100">
        <f t="shared" si="8"/>
        <v>6720.48</v>
      </c>
      <c r="AB11" s="100">
        <f t="shared" si="3"/>
        <v>100</v>
      </c>
      <c r="AC11" s="100">
        <f t="shared" si="9"/>
        <v>6720.48</v>
      </c>
      <c r="AD11" s="100">
        <f t="shared" si="10"/>
        <v>100</v>
      </c>
      <c r="AE11" s="100">
        <v>0</v>
      </c>
      <c r="AF11" s="100">
        <f t="shared" si="4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5"/>
        <v>100</v>
      </c>
      <c r="R12" s="100">
        <f t="shared" si="6"/>
        <v>10060.76</v>
      </c>
      <c r="S12" s="100">
        <f t="shared" si="7"/>
        <v>100</v>
      </c>
      <c r="T12" s="100">
        <v>0</v>
      </c>
      <c r="U12" s="100">
        <v>0</v>
      </c>
      <c r="V12" s="99">
        <v>3</v>
      </c>
      <c r="W12" s="99">
        <v>4</v>
      </c>
      <c r="X12" s="99">
        <v>0</v>
      </c>
      <c r="Y12" s="100">
        <f t="shared" si="2"/>
        <v>17.647058823529413</v>
      </c>
      <c r="Z12" s="81">
        <v>5969.86</v>
      </c>
      <c r="AA12" s="100">
        <f t="shared" si="8"/>
        <v>5969.86</v>
      </c>
      <c r="AB12" s="100">
        <f t="shared" si="3"/>
        <v>100</v>
      </c>
      <c r="AC12" s="100">
        <f t="shared" si="9"/>
        <v>4537.1899999999996</v>
      </c>
      <c r="AD12" s="100">
        <f t="shared" si="10"/>
        <v>76.001614778236004</v>
      </c>
      <c r="AE12" s="100">
        <v>1432.67</v>
      </c>
      <c r="AF12" s="100">
        <f t="shared" si="4"/>
        <v>23.998385221763996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5"/>
        <v>100</v>
      </c>
      <c r="R13" s="100">
        <f t="shared" si="6"/>
        <v>2679.6</v>
      </c>
      <c r="S13" s="100">
        <f t="shared" si="7"/>
        <v>100</v>
      </c>
      <c r="T13" s="100">
        <v>0</v>
      </c>
      <c r="U13" s="100">
        <v>0</v>
      </c>
      <c r="V13" s="99">
        <v>2</v>
      </c>
      <c r="W13" s="99">
        <v>2</v>
      </c>
      <c r="X13" s="99">
        <v>0</v>
      </c>
      <c r="Y13" s="100">
        <f t="shared" si="2"/>
        <v>66.666666666666657</v>
      </c>
      <c r="Z13" s="81">
        <v>10148.719999999999</v>
      </c>
      <c r="AA13" s="100">
        <f t="shared" si="8"/>
        <v>10148.719999999999</v>
      </c>
      <c r="AB13" s="100">
        <f t="shared" si="3"/>
        <v>100</v>
      </c>
      <c r="AC13" s="100">
        <f t="shared" si="9"/>
        <v>0</v>
      </c>
      <c r="AD13" s="100">
        <f t="shared" si="10"/>
        <v>0</v>
      </c>
      <c r="AE13" s="100">
        <v>10148.719999999999</v>
      </c>
      <c r="AF13" s="100">
        <f t="shared" si="4"/>
        <v>100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6"/>
        <v>0</v>
      </c>
      <c r="S14" s="100">
        <v>0</v>
      </c>
      <c r="T14" s="100">
        <v>0</v>
      </c>
      <c r="U14" s="100">
        <v>0</v>
      </c>
      <c r="V14" s="99">
        <v>0</v>
      </c>
      <c r="W14" s="99">
        <v>0</v>
      </c>
      <c r="X14" s="99">
        <v>0</v>
      </c>
      <c r="Y14" s="100">
        <f t="shared" si="2"/>
        <v>0</v>
      </c>
      <c r="Z14" s="81">
        <v>0</v>
      </c>
      <c r="AA14" s="100">
        <f t="shared" si="8"/>
        <v>0</v>
      </c>
      <c r="AB14" s="100">
        <f t="shared" si="3"/>
        <v>0</v>
      </c>
      <c r="AC14" s="100">
        <f t="shared" si="9"/>
        <v>0</v>
      </c>
      <c r="AD14" s="100">
        <f t="shared" si="10"/>
        <v>0</v>
      </c>
      <c r="AE14" s="100">
        <v>0</v>
      </c>
      <c r="AF14" s="100">
        <f t="shared" si="4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1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6"/>
        <v>51732.32</v>
      </c>
      <c r="S15" s="100">
        <f t="shared" si="7"/>
        <v>100</v>
      </c>
      <c r="T15" s="100">
        <v>0</v>
      </c>
      <c r="U15" s="100">
        <v>0</v>
      </c>
      <c r="V15" s="99">
        <v>12</v>
      </c>
      <c r="W15" s="99">
        <v>14</v>
      </c>
      <c r="X15" s="99">
        <v>3</v>
      </c>
      <c r="Y15" s="100">
        <f t="shared" si="2"/>
        <v>14.457831325301203</v>
      </c>
      <c r="Z15" s="81">
        <v>15948.59</v>
      </c>
      <c r="AA15" s="100">
        <f t="shared" si="8"/>
        <v>15948.59</v>
      </c>
      <c r="AB15" s="100">
        <f t="shared" si="3"/>
        <v>100</v>
      </c>
      <c r="AC15" s="100">
        <f t="shared" si="9"/>
        <v>12197.45</v>
      </c>
      <c r="AD15" s="100">
        <f t="shared" si="10"/>
        <v>76.479801662717534</v>
      </c>
      <c r="AE15" s="100">
        <v>3751.14</v>
      </c>
      <c r="AF15" s="100">
        <f t="shared" si="4"/>
        <v>23.52019833728248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1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6"/>
        <v>12706.95</v>
      </c>
      <c r="S16" s="100">
        <f t="shared" si="7"/>
        <v>100</v>
      </c>
      <c r="T16" s="100">
        <v>0</v>
      </c>
      <c r="U16" s="100">
        <v>0</v>
      </c>
      <c r="V16" s="99">
        <v>0</v>
      </c>
      <c r="W16" s="99">
        <v>0</v>
      </c>
      <c r="X16" s="99">
        <v>0</v>
      </c>
      <c r="Y16" s="100">
        <f t="shared" si="2"/>
        <v>0</v>
      </c>
      <c r="Z16" s="81">
        <v>0</v>
      </c>
      <c r="AA16" s="100">
        <f t="shared" si="8"/>
        <v>0</v>
      </c>
      <c r="AB16" s="100">
        <f t="shared" si="3"/>
        <v>0</v>
      </c>
      <c r="AC16" s="100">
        <f t="shared" si="9"/>
        <v>0</v>
      </c>
      <c r="AD16" s="100">
        <f t="shared" si="10"/>
        <v>0</v>
      </c>
      <c r="AE16" s="100">
        <v>0</v>
      </c>
      <c r="AF16" s="100">
        <f t="shared" si="4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1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6"/>
        <v>32504.67</v>
      </c>
      <c r="S17" s="100">
        <f t="shared" si="7"/>
        <v>100</v>
      </c>
      <c r="T17" s="100">
        <v>0</v>
      </c>
      <c r="U17" s="100">
        <v>0</v>
      </c>
      <c r="V17" s="99">
        <v>10</v>
      </c>
      <c r="W17" s="99">
        <v>15</v>
      </c>
      <c r="X17" s="99">
        <v>1</v>
      </c>
      <c r="Y17" s="100">
        <f t="shared" si="2"/>
        <v>20.408163265306122</v>
      </c>
      <c r="Z17" s="81">
        <v>32401.19</v>
      </c>
      <c r="AA17" s="100">
        <f t="shared" si="8"/>
        <v>32401.19</v>
      </c>
      <c r="AB17" s="100">
        <f t="shared" si="3"/>
        <v>100</v>
      </c>
      <c r="AC17" s="100">
        <f t="shared" si="9"/>
        <v>10130.64</v>
      </c>
      <c r="AD17" s="100">
        <f t="shared" si="10"/>
        <v>31.266259047892991</v>
      </c>
      <c r="AE17" s="100">
        <v>22270.55</v>
      </c>
      <c r="AF17" s="100">
        <f t="shared" si="4"/>
        <v>68.733740952106999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1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6"/>
        <v>15821.75</v>
      </c>
      <c r="S18" s="100">
        <f t="shared" si="7"/>
        <v>100</v>
      </c>
      <c r="T18" s="100">
        <v>0</v>
      </c>
      <c r="U18" s="100">
        <v>0</v>
      </c>
      <c r="V18" s="99">
        <v>4</v>
      </c>
      <c r="W18" s="99">
        <v>4</v>
      </c>
      <c r="X18" s="99">
        <v>0</v>
      </c>
      <c r="Y18" s="100">
        <f t="shared" si="2"/>
        <v>15.384615384615385</v>
      </c>
      <c r="Z18" s="81">
        <v>3496.6</v>
      </c>
      <c r="AA18" s="100">
        <f t="shared" si="8"/>
        <v>3496.6</v>
      </c>
      <c r="AB18" s="100">
        <f t="shared" si="3"/>
        <v>100</v>
      </c>
      <c r="AC18" s="100">
        <f t="shared" si="9"/>
        <v>3496.6</v>
      </c>
      <c r="AD18" s="100">
        <f t="shared" si="10"/>
        <v>100</v>
      </c>
      <c r="AE18" s="100">
        <v>0</v>
      </c>
      <c r="AF18" s="100">
        <f t="shared" si="4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1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6"/>
        <v>46398.919999999991</v>
      </c>
      <c r="S19" s="100">
        <f t="shared" si="7"/>
        <v>100</v>
      </c>
      <c r="T19" s="100">
        <v>0</v>
      </c>
      <c r="U19" s="100">
        <v>0</v>
      </c>
      <c r="V19" s="99">
        <v>18</v>
      </c>
      <c r="W19" s="99">
        <v>17</v>
      </c>
      <c r="X19" s="99">
        <v>6</v>
      </c>
      <c r="Y19" s="100">
        <f t="shared" si="2"/>
        <v>31.03448275862069</v>
      </c>
      <c r="Z19" s="81">
        <v>24807.99</v>
      </c>
      <c r="AA19" s="100">
        <f t="shared" si="8"/>
        <v>24807.99</v>
      </c>
      <c r="AB19" s="100">
        <f t="shared" si="3"/>
        <v>100</v>
      </c>
      <c r="AC19" s="100">
        <f t="shared" si="9"/>
        <v>17680.89</v>
      </c>
      <c r="AD19" s="100">
        <f t="shared" si="10"/>
        <v>71.270949399769989</v>
      </c>
      <c r="AE19" s="100">
        <v>7127.1</v>
      </c>
      <c r="AF19" s="100">
        <f t="shared" si="4"/>
        <v>28.729050600230003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1"/>
        <v>0</v>
      </c>
      <c r="O20" s="100">
        <v>0</v>
      </c>
      <c r="P20" s="100">
        <v>0</v>
      </c>
      <c r="Q20" s="100">
        <v>0</v>
      </c>
      <c r="R20" s="100">
        <f t="shared" si="6"/>
        <v>0</v>
      </c>
      <c r="S20" s="100">
        <v>0</v>
      </c>
      <c r="T20" s="100">
        <v>0</v>
      </c>
      <c r="U20" s="100">
        <v>0</v>
      </c>
      <c r="V20" s="99">
        <v>0</v>
      </c>
      <c r="W20" s="99">
        <v>0</v>
      </c>
      <c r="X20" s="99">
        <v>0</v>
      </c>
      <c r="Y20" s="100">
        <f t="shared" si="2"/>
        <v>0</v>
      </c>
      <c r="Z20" s="81">
        <v>0</v>
      </c>
      <c r="AA20" s="100">
        <f t="shared" si="8"/>
        <v>0</v>
      </c>
      <c r="AB20" s="100">
        <f t="shared" si="3"/>
        <v>0</v>
      </c>
      <c r="AC20" s="100">
        <f t="shared" si="9"/>
        <v>0</v>
      </c>
      <c r="AD20" s="100">
        <f t="shared" si="10"/>
        <v>0</v>
      </c>
      <c r="AE20" s="100">
        <v>0</v>
      </c>
      <c r="AF20" s="100">
        <f t="shared" si="4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1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 t="shared" si="7"/>
        <v>100</v>
      </c>
      <c r="T21" s="100">
        <v>0</v>
      </c>
      <c r="U21" s="100">
        <v>0</v>
      </c>
      <c r="V21" s="99">
        <v>0</v>
      </c>
      <c r="W21" s="99">
        <v>0</v>
      </c>
      <c r="X21" s="99">
        <v>0</v>
      </c>
      <c r="Y21" s="100">
        <f t="shared" si="2"/>
        <v>0</v>
      </c>
      <c r="Z21" s="81">
        <v>0</v>
      </c>
      <c r="AA21" s="100">
        <f t="shared" si="8"/>
        <v>0</v>
      </c>
      <c r="AB21" s="100">
        <f t="shared" si="3"/>
        <v>0</v>
      </c>
      <c r="AC21" s="100">
        <f t="shared" si="9"/>
        <v>0</v>
      </c>
      <c r="AD21" s="100">
        <f t="shared" si="10"/>
        <v>0</v>
      </c>
      <c r="AE21" s="100">
        <v>0</v>
      </c>
      <c r="AF21" s="100">
        <f t="shared" si="4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1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2">P22</f>
        <v>19091.53</v>
      </c>
      <c r="S22" s="100">
        <f t="shared" si="7"/>
        <v>100</v>
      </c>
      <c r="T22" s="100">
        <v>0</v>
      </c>
      <c r="U22" s="100">
        <v>0</v>
      </c>
      <c r="V22" s="99">
        <v>2</v>
      </c>
      <c r="W22" s="99">
        <v>3</v>
      </c>
      <c r="X22" s="99">
        <v>0</v>
      </c>
      <c r="Y22" s="100">
        <f t="shared" si="2"/>
        <v>4.8780487804878048</v>
      </c>
      <c r="Z22" s="81">
        <f>AA22</f>
        <v>5580.14</v>
      </c>
      <c r="AA22" s="100">
        <v>5580.14</v>
      </c>
      <c r="AB22" s="100">
        <f t="shared" si="3"/>
        <v>100</v>
      </c>
      <c r="AC22" s="100">
        <f t="shared" si="9"/>
        <v>5580.14</v>
      </c>
      <c r="AD22" s="100">
        <f t="shared" si="10"/>
        <v>100</v>
      </c>
      <c r="AE22" s="100">
        <v>0</v>
      </c>
      <c r="AF22" s="100">
        <f t="shared" si="4"/>
        <v>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1"/>
        <v>0</v>
      </c>
      <c r="O23" s="100">
        <v>0</v>
      </c>
      <c r="P23" s="100">
        <v>0</v>
      </c>
      <c r="Q23" s="100">
        <v>0</v>
      </c>
      <c r="R23" s="100">
        <f t="shared" si="12"/>
        <v>0</v>
      </c>
      <c r="S23" s="100">
        <v>0</v>
      </c>
      <c r="T23" s="100">
        <v>0</v>
      </c>
      <c r="U23" s="100">
        <v>0</v>
      </c>
      <c r="V23" s="99">
        <v>0</v>
      </c>
      <c r="W23" s="99">
        <v>0</v>
      </c>
      <c r="X23" s="99">
        <v>0</v>
      </c>
      <c r="Y23" s="100">
        <f t="shared" si="2"/>
        <v>0</v>
      </c>
      <c r="Z23" s="81">
        <v>0</v>
      </c>
      <c r="AA23" s="100">
        <f t="shared" si="8"/>
        <v>0</v>
      </c>
      <c r="AB23" s="100">
        <f t="shared" si="3"/>
        <v>0</v>
      </c>
      <c r="AC23" s="100">
        <f t="shared" si="9"/>
        <v>0</v>
      </c>
      <c r="AD23" s="100">
        <f t="shared" si="10"/>
        <v>0</v>
      </c>
      <c r="AE23" s="100">
        <v>0</v>
      </c>
      <c r="AF23" s="100">
        <f t="shared" si="4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1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2"/>
        <v>31605.72</v>
      </c>
      <c r="S24" s="100">
        <f t="shared" si="7"/>
        <v>100</v>
      </c>
      <c r="T24" s="100">
        <v>0</v>
      </c>
      <c r="U24" s="100">
        <v>0</v>
      </c>
      <c r="V24" s="99">
        <v>31</v>
      </c>
      <c r="W24" s="99">
        <v>41</v>
      </c>
      <c r="X24" s="99">
        <v>21</v>
      </c>
      <c r="Y24" s="100">
        <f t="shared" si="2"/>
        <v>43.661971830985912</v>
      </c>
      <c r="Z24" s="81">
        <v>28306.48</v>
      </c>
      <c r="AA24" s="100">
        <f t="shared" si="8"/>
        <v>28306.48</v>
      </c>
      <c r="AB24" s="100">
        <f t="shared" si="3"/>
        <v>100</v>
      </c>
      <c r="AC24" s="100">
        <f t="shared" si="9"/>
        <v>27710.43</v>
      </c>
      <c r="AD24" s="100">
        <f t="shared" si="10"/>
        <v>97.894298407997042</v>
      </c>
      <c r="AE24" s="100">
        <v>596.04999999999995</v>
      </c>
      <c r="AF24" s="100">
        <f t="shared" si="4"/>
        <v>2.1057015920029616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1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2"/>
        <v>43809.06</v>
      </c>
      <c r="S25" s="100">
        <f t="shared" si="7"/>
        <v>100</v>
      </c>
      <c r="T25" s="100">
        <v>0</v>
      </c>
      <c r="U25" s="100">
        <v>0</v>
      </c>
      <c r="V25" s="99">
        <v>24</v>
      </c>
      <c r="W25" s="99">
        <v>32</v>
      </c>
      <c r="X25" s="99">
        <v>7</v>
      </c>
      <c r="Y25" s="100">
        <f t="shared" si="2"/>
        <v>11.650485436893204</v>
      </c>
      <c r="Z25" s="81">
        <v>27767.72</v>
      </c>
      <c r="AA25" s="100">
        <f t="shared" si="8"/>
        <v>27767.72</v>
      </c>
      <c r="AB25" s="100">
        <f t="shared" si="3"/>
        <v>100</v>
      </c>
      <c r="AC25" s="100">
        <f t="shared" si="9"/>
        <v>27767.72</v>
      </c>
      <c r="AD25" s="100">
        <f t="shared" si="10"/>
        <v>100</v>
      </c>
      <c r="AE25" s="100">
        <v>0</v>
      </c>
      <c r="AF25" s="100">
        <f t="shared" si="4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1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2"/>
        <v>13200.15</v>
      </c>
      <c r="S26" s="100">
        <f t="shared" si="7"/>
        <v>100</v>
      </c>
      <c r="T26" s="100">
        <v>0</v>
      </c>
      <c r="U26" s="100">
        <v>0</v>
      </c>
      <c r="V26" s="99">
        <v>6</v>
      </c>
      <c r="W26" s="99">
        <v>8</v>
      </c>
      <c r="X26" s="99">
        <v>1</v>
      </c>
      <c r="Y26" s="100">
        <f t="shared" si="2"/>
        <v>25</v>
      </c>
      <c r="Z26" s="81">
        <v>9301.44</v>
      </c>
      <c r="AA26" s="100">
        <f t="shared" si="8"/>
        <v>9301.44</v>
      </c>
      <c r="AB26" s="100">
        <f t="shared" si="3"/>
        <v>100</v>
      </c>
      <c r="AC26" s="100">
        <f t="shared" si="9"/>
        <v>9301.44</v>
      </c>
      <c r="AD26" s="100">
        <f t="shared" si="10"/>
        <v>100</v>
      </c>
      <c r="AE26" s="100">
        <v>0</v>
      </c>
      <c r="AF26" s="100">
        <f t="shared" si="4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1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2"/>
        <v>12723.78</v>
      </c>
      <c r="S27" s="100">
        <f t="shared" si="7"/>
        <v>100</v>
      </c>
      <c r="T27" s="100">
        <v>0</v>
      </c>
      <c r="U27" s="100">
        <v>0</v>
      </c>
      <c r="V27" s="99">
        <v>4</v>
      </c>
      <c r="W27" s="99">
        <v>6</v>
      </c>
      <c r="X27" s="99">
        <v>1</v>
      </c>
      <c r="Y27" s="100">
        <f t="shared" si="2"/>
        <v>25</v>
      </c>
      <c r="Z27" s="81">
        <v>3466.92</v>
      </c>
      <c r="AA27" s="100">
        <f t="shared" si="8"/>
        <v>3466.92</v>
      </c>
      <c r="AB27" s="100">
        <f t="shared" si="3"/>
        <v>100</v>
      </c>
      <c r="AC27" s="100">
        <f t="shared" si="9"/>
        <v>3466.92</v>
      </c>
      <c r="AD27" s="100">
        <f t="shared" si="10"/>
        <v>100</v>
      </c>
      <c r="AE27" s="100">
        <v>0</v>
      </c>
      <c r="AF27" s="100">
        <f t="shared" si="4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1"/>
        <v>0</v>
      </c>
      <c r="O28" s="100">
        <v>0</v>
      </c>
      <c r="P28" s="100">
        <v>0</v>
      </c>
      <c r="Q28" s="100">
        <v>0</v>
      </c>
      <c r="R28" s="100">
        <f t="shared" si="12"/>
        <v>0</v>
      </c>
      <c r="S28" s="100">
        <v>0</v>
      </c>
      <c r="T28" s="100">
        <v>0</v>
      </c>
      <c r="U28" s="100">
        <v>0</v>
      </c>
      <c r="V28" s="99">
        <v>5</v>
      </c>
      <c r="W28" s="99">
        <v>6</v>
      </c>
      <c r="X28" s="99">
        <v>4</v>
      </c>
      <c r="Y28" s="100">
        <f t="shared" si="2"/>
        <v>55.555555555555557</v>
      </c>
      <c r="Z28" s="81">
        <v>3007.13</v>
      </c>
      <c r="AA28" s="100">
        <f t="shared" si="8"/>
        <v>3007.13</v>
      </c>
      <c r="AB28" s="100">
        <f t="shared" si="3"/>
        <v>100</v>
      </c>
      <c r="AC28" s="100">
        <f t="shared" si="9"/>
        <v>3007.13</v>
      </c>
      <c r="AD28" s="100">
        <f t="shared" si="10"/>
        <v>100</v>
      </c>
      <c r="AE28" s="100">
        <v>0</v>
      </c>
      <c r="AF28" s="100">
        <f t="shared" si="4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1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2"/>
        <v>5460.41</v>
      </c>
      <c r="S29" s="100">
        <f t="shared" si="7"/>
        <v>100</v>
      </c>
      <c r="T29" s="100">
        <v>0</v>
      </c>
      <c r="U29" s="100">
        <v>0</v>
      </c>
      <c r="V29" s="99">
        <v>3</v>
      </c>
      <c r="W29" s="99">
        <v>5</v>
      </c>
      <c r="X29" s="99">
        <v>0</v>
      </c>
      <c r="Y29" s="100">
        <f t="shared" si="2"/>
        <v>37.5</v>
      </c>
      <c r="Z29" s="81">
        <v>2108.6999999999998</v>
      </c>
      <c r="AA29" s="100">
        <f t="shared" si="8"/>
        <v>2108.6999999999998</v>
      </c>
      <c r="AB29" s="100">
        <f t="shared" si="3"/>
        <v>100</v>
      </c>
      <c r="AC29" s="100">
        <f t="shared" si="9"/>
        <v>2108.6999999999998</v>
      </c>
      <c r="AD29" s="100">
        <f t="shared" si="10"/>
        <v>100</v>
      </c>
      <c r="AE29" s="100">
        <v>0</v>
      </c>
      <c r="AF29" s="100">
        <f t="shared" si="4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2"/>
        <v>0</v>
      </c>
      <c r="S30" s="100">
        <v>0</v>
      </c>
      <c r="T30" s="100">
        <v>0</v>
      </c>
      <c r="U30" s="100">
        <v>0</v>
      </c>
      <c r="V30" s="99">
        <v>0</v>
      </c>
      <c r="W30" s="99">
        <v>0</v>
      </c>
      <c r="X30" s="99">
        <v>0</v>
      </c>
      <c r="Y30" s="100">
        <f t="shared" si="2"/>
        <v>0</v>
      </c>
      <c r="Z30" s="81">
        <v>0</v>
      </c>
      <c r="AA30" s="100">
        <f t="shared" si="8"/>
        <v>0</v>
      </c>
      <c r="AB30" s="100">
        <f t="shared" si="3"/>
        <v>0</v>
      </c>
      <c r="AC30" s="100">
        <f t="shared" si="9"/>
        <v>0</v>
      </c>
      <c r="AD30" s="100">
        <f t="shared" si="10"/>
        <v>0</v>
      </c>
      <c r="AE30" s="100">
        <v>0</v>
      </c>
      <c r="AF30" s="100">
        <f t="shared" si="4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3">K31/H31*100</f>
        <v>88.043478260869563</v>
      </c>
      <c r="O31" s="100">
        <v>84151.14</v>
      </c>
      <c r="P31" s="100">
        <v>84151.14</v>
      </c>
      <c r="Q31" s="100">
        <f t="shared" ref="Q31:Q38" si="14">P31/O31*100</f>
        <v>100</v>
      </c>
      <c r="R31" s="100">
        <f t="shared" si="12"/>
        <v>84151.14</v>
      </c>
      <c r="S31" s="100">
        <f t="shared" si="7"/>
        <v>100</v>
      </c>
      <c r="T31" s="100">
        <v>0</v>
      </c>
      <c r="U31" s="100">
        <v>0</v>
      </c>
      <c r="V31" s="99">
        <v>17</v>
      </c>
      <c r="W31" s="99">
        <v>21</v>
      </c>
      <c r="X31" s="99">
        <v>3</v>
      </c>
      <c r="Y31" s="100">
        <f t="shared" si="2"/>
        <v>18.478260869565215</v>
      </c>
      <c r="Z31" s="81">
        <v>28303.27</v>
      </c>
      <c r="AA31" s="100">
        <v>19533.439999999999</v>
      </c>
      <c r="AB31" s="100">
        <f t="shared" si="3"/>
        <v>69.014781684236482</v>
      </c>
      <c r="AC31" s="100">
        <f t="shared" si="9"/>
        <v>19533.439999999999</v>
      </c>
      <c r="AD31" s="100">
        <f t="shared" si="10"/>
        <v>100</v>
      </c>
      <c r="AE31" s="100">
        <v>0</v>
      </c>
      <c r="AF31" s="100">
        <f t="shared" si="4"/>
        <v>0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3"/>
        <v>45</v>
      </c>
      <c r="O32" s="100">
        <v>3061.7499999999995</v>
      </c>
      <c r="P32" s="100">
        <v>3061.7499999999995</v>
      </c>
      <c r="Q32" s="100">
        <f t="shared" si="14"/>
        <v>100</v>
      </c>
      <c r="R32" s="100">
        <f t="shared" si="12"/>
        <v>3061.7499999999995</v>
      </c>
      <c r="S32" s="100">
        <f t="shared" si="7"/>
        <v>100</v>
      </c>
      <c r="T32" s="100">
        <v>0</v>
      </c>
      <c r="U32" s="100">
        <v>0</v>
      </c>
      <c r="V32" s="99">
        <v>0</v>
      </c>
      <c r="W32" s="99">
        <v>0</v>
      </c>
      <c r="X32" s="99">
        <v>0</v>
      </c>
      <c r="Y32" s="100">
        <f t="shared" si="2"/>
        <v>0</v>
      </c>
      <c r="Z32" s="81">
        <v>0</v>
      </c>
      <c r="AA32" s="100">
        <f t="shared" si="8"/>
        <v>0</v>
      </c>
      <c r="AB32" s="100">
        <f t="shared" si="3"/>
        <v>0</v>
      </c>
      <c r="AC32" s="100">
        <f t="shared" si="9"/>
        <v>0</v>
      </c>
      <c r="AD32" s="100">
        <f t="shared" si="10"/>
        <v>0</v>
      </c>
      <c r="AE32" s="100">
        <v>0</v>
      </c>
      <c r="AF32" s="100">
        <f t="shared" si="4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3"/>
        <v>50</v>
      </c>
      <c r="O33" s="100">
        <v>215.69</v>
      </c>
      <c r="P33" s="100">
        <v>215.69</v>
      </c>
      <c r="Q33" s="100">
        <f t="shared" si="14"/>
        <v>100</v>
      </c>
      <c r="R33" s="100">
        <f t="shared" si="12"/>
        <v>215.69</v>
      </c>
      <c r="S33" s="100">
        <f t="shared" si="7"/>
        <v>100</v>
      </c>
      <c r="T33" s="100">
        <v>0</v>
      </c>
      <c r="U33" s="100">
        <v>0</v>
      </c>
      <c r="V33" s="99">
        <v>2</v>
      </c>
      <c r="W33" s="99">
        <v>4</v>
      </c>
      <c r="X33" s="99">
        <v>0</v>
      </c>
      <c r="Y33" s="100">
        <f t="shared" si="2"/>
        <v>50</v>
      </c>
      <c r="Z33" s="81">
        <v>3317.11</v>
      </c>
      <c r="AA33" s="100">
        <f t="shared" si="8"/>
        <v>3317.11</v>
      </c>
      <c r="AB33" s="100">
        <f t="shared" si="3"/>
        <v>100</v>
      </c>
      <c r="AC33" s="100">
        <f t="shared" si="9"/>
        <v>342.75</v>
      </c>
      <c r="AD33" s="100">
        <f t="shared" si="10"/>
        <v>10.332789687408617</v>
      </c>
      <c r="AE33" s="100">
        <v>2974.36</v>
      </c>
      <c r="AF33" s="100">
        <f t="shared" si="4"/>
        <v>89.667210312591379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3"/>
        <v>80.769230769230774</v>
      </c>
      <c r="O34" s="100">
        <v>17458.7</v>
      </c>
      <c r="P34" s="100">
        <v>17458.7</v>
      </c>
      <c r="Q34" s="100">
        <f t="shared" si="14"/>
        <v>100</v>
      </c>
      <c r="R34" s="100">
        <f t="shared" si="12"/>
        <v>17458.7</v>
      </c>
      <c r="S34" s="100">
        <f t="shared" si="7"/>
        <v>100</v>
      </c>
      <c r="T34" s="100">
        <v>0</v>
      </c>
      <c r="U34" s="100">
        <v>0</v>
      </c>
      <c r="V34" s="99">
        <v>1</v>
      </c>
      <c r="W34" s="99">
        <v>1</v>
      </c>
      <c r="X34" s="99">
        <v>1</v>
      </c>
      <c r="Y34" s="100">
        <f t="shared" si="2"/>
        <v>1.9230769230769231</v>
      </c>
      <c r="Z34" s="81">
        <v>182.7</v>
      </c>
      <c r="AA34" s="100">
        <f t="shared" si="8"/>
        <v>182.7</v>
      </c>
      <c r="AB34" s="100">
        <f t="shared" si="3"/>
        <v>100</v>
      </c>
      <c r="AC34" s="100">
        <f t="shared" si="9"/>
        <v>0</v>
      </c>
      <c r="AD34" s="100">
        <f t="shared" si="10"/>
        <v>0</v>
      </c>
      <c r="AE34" s="100">
        <v>182.7</v>
      </c>
      <c r="AF34" s="100">
        <f t="shared" si="4"/>
        <v>100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3"/>
        <v>75.862068965517238</v>
      </c>
      <c r="O35" s="100">
        <v>31182.29</v>
      </c>
      <c r="P35" s="100">
        <v>31182.29</v>
      </c>
      <c r="Q35" s="100">
        <f t="shared" si="14"/>
        <v>100</v>
      </c>
      <c r="R35" s="100">
        <f t="shared" si="12"/>
        <v>31182.29</v>
      </c>
      <c r="S35" s="100">
        <f t="shared" si="7"/>
        <v>100</v>
      </c>
      <c r="T35" s="100">
        <v>0</v>
      </c>
      <c r="U35" s="100">
        <v>0</v>
      </c>
      <c r="V35" s="99">
        <v>14</v>
      </c>
      <c r="W35" s="99">
        <v>16</v>
      </c>
      <c r="X35" s="99">
        <v>2</v>
      </c>
      <c r="Y35" s="100">
        <f t="shared" si="2"/>
        <v>24.137931034482758</v>
      </c>
      <c r="Z35" s="81">
        <v>11094</v>
      </c>
      <c r="AA35" s="100">
        <v>11094</v>
      </c>
      <c r="AB35" s="100">
        <f t="shared" si="3"/>
        <v>100</v>
      </c>
      <c r="AC35" s="100">
        <f t="shared" si="9"/>
        <v>9841.76</v>
      </c>
      <c r="AD35" s="100">
        <f t="shared" si="10"/>
        <v>88.712457184063467</v>
      </c>
      <c r="AE35" s="100">
        <v>1252.24</v>
      </c>
      <c r="AF35" s="100">
        <f t="shared" si="4"/>
        <v>11.287542815936542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3"/>
        <v>63.636363636363633</v>
      </c>
      <c r="O36" s="100">
        <v>837.48</v>
      </c>
      <c r="P36" s="100">
        <v>837.48</v>
      </c>
      <c r="Q36" s="100">
        <f t="shared" si="14"/>
        <v>100</v>
      </c>
      <c r="R36" s="100">
        <f t="shared" si="12"/>
        <v>837.48</v>
      </c>
      <c r="S36" s="100">
        <f t="shared" si="7"/>
        <v>100</v>
      </c>
      <c r="T36" s="100">
        <v>0</v>
      </c>
      <c r="U36" s="100">
        <v>0</v>
      </c>
      <c r="V36" s="99">
        <v>0</v>
      </c>
      <c r="W36" s="99">
        <v>0</v>
      </c>
      <c r="X36" s="99">
        <v>0</v>
      </c>
      <c r="Y36" s="100">
        <f t="shared" si="2"/>
        <v>0</v>
      </c>
      <c r="Z36" s="81">
        <v>0</v>
      </c>
      <c r="AA36" s="100">
        <f t="shared" si="8"/>
        <v>0</v>
      </c>
      <c r="AB36" s="100">
        <f t="shared" si="3"/>
        <v>0</v>
      </c>
      <c r="AC36" s="100">
        <f t="shared" si="9"/>
        <v>0</v>
      </c>
      <c r="AD36" s="100">
        <f t="shared" si="10"/>
        <v>0</v>
      </c>
      <c r="AE36" s="100">
        <v>0</v>
      </c>
      <c r="AF36" s="100">
        <f t="shared" si="4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3"/>
        <v>93.333333333333329</v>
      </c>
      <c r="O37" s="100">
        <v>8820.61</v>
      </c>
      <c r="P37" s="100">
        <v>8820.61</v>
      </c>
      <c r="Q37" s="100">
        <f t="shared" si="14"/>
        <v>100</v>
      </c>
      <c r="R37" s="100">
        <f t="shared" si="12"/>
        <v>8820.61</v>
      </c>
      <c r="S37" s="100">
        <f t="shared" si="7"/>
        <v>100</v>
      </c>
      <c r="T37" s="100">
        <v>0</v>
      </c>
      <c r="U37" s="100">
        <v>0</v>
      </c>
      <c r="V37" s="99">
        <v>0</v>
      </c>
      <c r="W37" s="99">
        <v>0</v>
      </c>
      <c r="X37" s="99">
        <v>0</v>
      </c>
      <c r="Y37" s="100">
        <f t="shared" si="2"/>
        <v>0</v>
      </c>
      <c r="Z37" s="81">
        <v>0</v>
      </c>
      <c r="AA37" s="100">
        <v>0</v>
      </c>
      <c r="AB37" s="100">
        <f t="shared" si="3"/>
        <v>0</v>
      </c>
      <c r="AC37" s="100">
        <f t="shared" si="9"/>
        <v>0</v>
      </c>
      <c r="AD37" s="100">
        <f t="shared" si="10"/>
        <v>0</v>
      </c>
      <c r="AE37" s="100">
        <v>0</v>
      </c>
      <c r="AF37" s="100">
        <f t="shared" si="4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3"/>
        <v>44.827586206896555</v>
      </c>
      <c r="O38" s="100">
        <v>17539.870000000003</v>
      </c>
      <c r="P38" s="100">
        <v>17539.870000000003</v>
      </c>
      <c r="Q38" s="100">
        <f t="shared" si="14"/>
        <v>100</v>
      </c>
      <c r="R38" s="100">
        <f t="shared" si="12"/>
        <v>17539.870000000003</v>
      </c>
      <c r="S38" s="100">
        <f t="shared" si="7"/>
        <v>100</v>
      </c>
      <c r="T38" s="100">
        <v>0</v>
      </c>
      <c r="U38" s="100">
        <v>0</v>
      </c>
      <c r="V38" s="99">
        <v>20</v>
      </c>
      <c r="W38" s="99">
        <v>24</v>
      </c>
      <c r="X38" s="99">
        <v>4</v>
      </c>
      <c r="Y38" s="100">
        <f t="shared" si="2"/>
        <v>68.965517241379317</v>
      </c>
      <c r="Z38" s="81">
        <v>30733.52</v>
      </c>
      <c r="AA38" s="100">
        <v>0</v>
      </c>
      <c r="AB38" s="100">
        <f t="shared" si="3"/>
        <v>0</v>
      </c>
      <c r="AC38" s="100">
        <f t="shared" si="9"/>
        <v>0</v>
      </c>
      <c r="AD38" s="100">
        <f t="shared" si="10"/>
        <v>0</v>
      </c>
      <c r="AE38" s="100">
        <v>0</v>
      </c>
      <c r="AF38" s="100">
        <f t="shared" si="4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3"/>
        <v>0</v>
      </c>
      <c r="O39" s="100">
        <v>0</v>
      </c>
      <c r="P39" s="100">
        <v>0</v>
      </c>
      <c r="Q39" s="100">
        <v>0</v>
      </c>
      <c r="R39" s="100">
        <f t="shared" si="12"/>
        <v>0</v>
      </c>
      <c r="S39" s="100">
        <v>0</v>
      </c>
      <c r="T39" s="100">
        <v>0</v>
      </c>
      <c r="U39" s="100">
        <v>0</v>
      </c>
      <c r="V39" s="99">
        <v>0</v>
      </c>
      <c r="W39" s="99">
        <v>0</v>
      </c>
      <c r="X39" s="99">
        <v>0</v>
      </c>
      <c r="Y39" s="100">
        <f t="shared" si="2"/>
        <v>0</v>
      </c>
      <c r="Z39" s="81">
        <v>0</v>
      </c>
      <c r="AA39" s="100">
        <f t="shared" si="8"/>
        <v>0</v>
      </c>
      <c r="AB39" s="100">
        <f t="shared" si="3"/>
        <v>0</v>
      </c>
      <c r="AC39" s="100">
        <f t="shared" si="9"/>
        <v>0</v>
      </c>
      <c r="AD39" s="100">
        <f t="shared" si="10"/>
        <v>0</v>
      </c>
      <c r="AE39" s="100">
        <v>0</v>
      </c>
      <c r="AF39" s="100">
        <f t="shared" si="4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3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2"/>
        <v>81.2</v>
      </c>
      <c r="S40" s="100">
        <f t="shared" si="7"/>
        <v>100</v>
      </c>
      <c r="T40" s="100">
        <v>0</v>
      </c>
      <c r="U40" s="100">
        <v>0</v>
      </c>
      <c r="V40" s="99">
        <v>0</v>
      </c>
      <c r="W40" s="99">
        <v>0</v>
      </c>
      <c r="X40" s="99">
        <v>0</v>
      </c>
      <c r="Y40" s="100">
        <f t="shared" si="2"/>
        <v>0</v>
      </c>
      <c r="Z40" s="81">
        <v>0</v>
      </c>
      <c r="AA40" s="100">
        <f t="shared" si="8"/>
        <v>0</v>
      </c>
      <c r="AB40" s="100">
        <f t="shared" si="3"/>
        <v>0</v>
      </c>
      <c r="AC40" s="100">
        <f t="shared" si="9"/>
        <v>0</v>
      </c>
      <c r="AD40" s="100">
        <f t="shared" si="10"/>
        <v>0</v>
      </c>
      <c r="AE40" s="100">
        <v>0</v>
      </c>
      <c r="AF40" s="100">
        <f t="shared" si="4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3"/>
        <v>0</v>
      </c>
      <c r="O41" s="100">
        <v>0</v>
      </c>
      <c r="P41" s="100">
        <v>0</v>
      </c>
      <c r="Q41" s="100">
        <v>0</v>
      </c>
      <c r="R41" s="100">
        <f t="shared" si="12"/>
        <v>0</v>
      </c>
      <c r="S41" s="100">
        <v>0</v>
      </c>
      <c r="T41" s="100">
        <v>0</v>
      </c>
      <c r="U41" s="100">
        <v>0</v>
      </c>
      <c r="V41" s="99">
        <v>1</v>
      </c>
      <c r="W41" s="99">
        <v>1</v>
      </c>
      <c r="X41" s="99">
        <v>1</v>
      </c>
      <c r="Y41" s="100">
        <f t="shared" si="2"/>
        <v>50</v>
      </c>
      <c r="Z41" s="81">
        <v>570.94000000000005</v>
      </c>
      <c r="AA41" s="100">
        <f t="shared" si="8"/>
        <v>570.94000000000005</v>
      </c>
      <c r="AB41" s="100">
        <f t="shared" si="3"/>
        <v>100</v>
      </c>
      <c r="AC41" s="100">
        <f t="shared" si="9"/>
        <v>570.94000000000005</v>
      </c>
      <c r="AD41" s="100">
        <f t="shared" si="10"/>
        <v>100</v>
      </c>
      <c r="AE41" s="100">
        <v>0</v>
      </c>
      <c r="AF41" s="100">
        <f t="shared" si="4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3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2"/>
        <v>51486.1</v>
      </c>
      <c r="S42" s="100">
        <f t="shared" si="7"/>
        <v>100</v>
      </c>
      <c r="T42" s="100">
        <v>0</v>
      </c>
      <c r="U42" s="100">
        <v>0</v>
      </c>
      <c r="V42" s="99">
        <v>19</v>
      </c>
      <c r="W42" s="99">
        <v>34</v>
      </c>
      <c r="X42" s="99">
        <v>8</v>
      </c>
      <c r="Y42" s="100">
        <f t="shared" si="2"/>
        <v>35.849056603773583</v>
      </c>
      <c r="Z42" s="81">
        <v>41466.11</v>
      </c>
      <c r="AA42" s="100">
        <f t="shared" si="8"/>
        <v>41466.11</v>
      </c>
      <c r="AB42" s="100">
        <f t="shared" si="3"/>
        <v>100</v>
      </c>
      <c r="AC42" s="100">
        <f t="shared" si="9"/>
        <v>30003.61</v>
      </c>
      <c r="AD42" s="100">
        <f t="shared" si="10"/>
        <v>72.35694402006844</v>
      </c>
      <c r="AE42" s="100">
        <v>11462.5</v>
      </c>
      <c r="AF42" s="100">
        <f t="shared" si="4"/>
        <v>27.643055979931564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3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2"/>
        <v>16141.45</v>
      </c>
      <c r="S43" s="100">
        <f t="shared" si="7"/>
        <v>100</v>
      </c>
      <c r="T43" s="100">
        <v>0</v>
      </c>
      <c r="U43" s="100">
        <v>0</v>
      </c>
      <c r="V43" s="99">
        <v>8</v>
      </c>
      <c r="W43" s="99">
        <v>9</v>
      </c>
      <c r="X43" s="99">
        <v>3</v>
      </c>
      <c r="Y43" s="100">
        <f t="shared" si="2"/>
        <v>28.571428571428569</v>
      </c>
      <c r="Z43" s="81">
        <v>7515.68</v>
      </c>
      <c r="AA43" s="100">
        <f t="shared" si="8"/>
        <v>7515.68</v>
      </c>
      <c r="AB43" s="100">
        <f t="shared" si="3"/>
        <v>100</v>
      </c>
      <c r="AC43" s="100">
        <f t="shared" si="9"/>
        <v>7515.68</v>
      </c>
      <c r="AD43" s="100">
        <f t="shared" si="10"/>
        <v>100</v>
      </c>
      <c r="AE43" s="100">
        <v>0</v>
      </c>
      <c r="AF43" s="100">
        <f t="shared" si="4"/>
        <v>0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3"/>
        <v>0</v>
      </c>
      <c r="O44" s="100">
        <v>0</v>
      </c>
      <c r="P44" s="100">
        <v>0</v>
      </c>
      <c r="Q44" s="100">
        <v>0</v>
      </c>
      <c r="R44" s="100">
        <f t="shared" si="12"/>
        <v>0</v>
      </c>
      <c r="S44" s="100">
        <v>0</v>
      </c>
      <c r="T44" s="100">
        <v>0</v>
      </c>
      <c r="U44" s="100">
        <v>0</v>
      </c>
      <c r="V44" s="99">
        <v>0</v>
      </c>
      <c r="W44" s="99">
        <v>0</v>
      </c>
      <c r="X44" s="99">
        <v>0</v>
      </c>
      <c r="Y44" s="100">
        <f t="shared" si="2"/>
        <v>0</v>
      </c>
      <c r="Z44" s="81">
        <v>0</v>
      </c>
      <c r="AA44" s="100">
        <f t="shared" si="8"/>
        <v>0</v>
      </c>
      <c r="AB44" s="100">
        <f t="shared" si="3"/>
        <v>0</v>
      </c>
      <c r="AC44" s="100">
        <f t="shared" si="9"/>
        <v>0</v>
      </c>
      <c r="AD44" s="100">
        <f t="shared" si="10"/>
        <v>0</v>
      </c>
      <c r="AE44" s="100">
        <v>0</v>
      </c>
      <c r="AF44" s="100">
        <f t="shared" si="4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3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2"/>
        <v>18630.71</v>
      </c>
      <c r="S45" s="100">
        <f t="shared" si="7"/>
        <v>100</v>
      </c>
      <c r="T45" s="100">
        <v>0</v>
      </c>
      <c r="U45" s="100">
        <v>0</v>
      </c>
      <c r="V45" s="99">
        <v>9</v>
      </c>
      <c r="W45" s="99">
        <v>9</v>
      </c>
      <c r="X45" s="99">
        <v>9</v>
      </c>
      <c r="Y45" s="100">
        <f t="shared" si="2"/>
        <v>42.857142857142854</v>
      </c>
      <c r="Z45" s="81">
        <f>3029.71+9510.45</f>
        <v>12540.16</v>
      </c>
      <c r="AA45" s="100">
        <f t="shared" si="8"/>
        <v>12540.16</v>
      </c>
      <c r="AB45" s="100">
        <f t="shared" si="3"/>
        <v>100</v>
      </c>
      <c r="AC45" s="100">
        <f t="shared" si="9"/>
        <v>12540.16</v>
      </c>
      <c r="AD45" s="100">
        <f t="shared" si="10"/>
        <v>100</v>
      </c>
      <c r="AE45" s="100">
        <v>0</v>
      </c>
      <c r="AF45" s="100">
        <f t="shared" si="4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3"/>
        <v>0</v>
      </c>
      <c r="O46" s="100">
        <v>0</v>
      </c>
      <c r="P46" s="100">
        <v>0</v>
      </c>
      <c r="Q46" s="100">
        <v>0</v>
      </c>
      <c r="R46" s="100">
        <f t="shared" si="12"/>
        <v>0</v>
      </c>
      <c r="S46" s="100">
        <v>0</v>
      </c>
      <c r="T46" s="100">
        <v>0</v>
      </c>
      <c r="U46" s="100">
        <v>0</v>
      </c>
      <c r="V46" s="99">
        <v>1</v>
      </c>
      <c r="W46" s="99">
        <v>1</v>
      </c>
      <c r="X46" s="99">
        <v>1</v>
      </c>
      <c r="Y46" s="100">
        <f t="shared" si="2"/>
        <v>100</v>
      </c>
      <c r="Z46" s="81">
        <v>121.8</v>
      </c>
      <c r="AA46" s="100">
        <f t="shared" si="8"/>
        <v>121.8</v>
      </c>
      <c r="AB46" s="100">
        <f t="shared" si="3"/>
        <v>100</v>
      </c>
      <c r="AC46" s="100">
        <f t="shared" si="9"/>
        <v>121.8</v>
      </c>
      <c r="AD46" s="100">
        <f t="shared" si="10"/>
        <v>100</v>
      </c>
      <c r="AE46" s="100">
        <v>0</v>
      </c>
      <c r="AF46" s="100">
        <f t="shared" si="4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3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2"/>
        <v>29395.079999999998</v>
      </c>
      <c r="S47" s="100">
        <f t="shared" si="7"/>
        <v>100</v>
      </c>
      <c r="T47" s="100">
        <v>0</v>
      </c>
      <c r="U47" s="100">
        <v>0</v>
      </c>
      <c r="V47" s="99">
        <v>9</v>
      </c>
      <c r="W47" s="99">
        <v>12</v>
      </c>
      <c r="X47" s="99">
        <v>5</v>
      </c>
      <c r="Y47" s="100">
        <f t="shared" si="2"/>
        <v>24.324324324324326</v>
      </c>
      <c r="Z47" s="81">
        <v>7141.97</v>
      </c>
      <c r="AA47" s="100">
        <f t="shared" si="8"/>
        <v>7141.97</v>
      </c>
      <c r="AB47" s="100">
        <f t="shared" si="3"/>
        <v>100</v>
      </c>
      <c r="AC47" s="100">
        <f t="shared" si="9"/>
        <v>5320.52</v>
      </c>
      <c r="AD47" s="100">
        <f t="shared" si="10"/>
        <v>74.496532469332692</v>
      </c>
      <c r="AE47" s="100">
        <v>1821.45</v>
      </c>
      <c r="AF47" s="100">
        <f t="shared" si="4"/>
        <v>25.503467530667308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3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2"/>
        <v>13283.6</v>
      </c>
      <c r="S48" s="100">
        <f t="shared" si="7"/>
        <v>100</v>
      </c>
      <c r="T48" s="100">
        <v>0</v>
      </c>
      <c r="U48" s="100">
        <v>0</v>
      </c>
      <c r="V48" s="99">
        <v>9</v>
      </c>
      <c r="W48" s="99">
        <v>11</v>
      </c>
      <c r="X48" s="99">
        <v>3</v>
      </c>
      <c r="Y48" s="100">
        <f t="shared" si="2"/>
        <v>14.0625</v>
      </c>
      <c r="Z48" s="81">
        <v>16877.34</v>
      </c>
      <c r="AA48" s="100">
        <f t="shared" si="8"/>
        <v>16877.34</v>
      </c>
      <c r="AB48" s="100">
        <f t="shared" si="3"/>
        <v>100</v>
      </c>
      <c r="AC48" s="100">
        <f t="shared" si="9"/>
        <v>16877.34</v>
      </c>
      <c r="AD48" s="100">
        <f t="shared" si="10"/>
        <v>100</v>
      </c>
      <c r="AE48" s="100">
        <v>0</v>
      </c>
      <c r="AF48" s="100">
        <f t="shared" si="4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3"/>
        <v>0</v>
      </c>
      <c r="O49" s="100">
        <v>0</v>
      </c>
      <c r="P49" s="100">
        <v>0</v>
      </c>
      <c r="Q49" s="100">
        <v>0</v>
      </c>
      <c r="R49" s="100">
        <f t="shared" si="12"/>
        <v>0</v>
      </c>
      <c r="S49" s="100">
        <v>0</v>
      </c>
      <c r="T49" s="100">
        <v>0</v>
      </c>
      <c r="U49" s="100">
        <v>0</v>
      </c>
      <c r="V49" s="99">
        <v>0</v>
      </c>
      <c r="W49" s="99">
        <v>0</v>
      </c>
      <c r="X49" s="99">
        <v>0</v>
      </c>
      <c r="Y49" s="100">
        <f t="shared" si="2"/>
        <v>0</v>
      </c>
      <c r="Z49" s="81">
        <v>0</v>
      </c>
      <c r="AA49" s="100">
        <f t="shared" si="8"/>
        <v>0</v>
      </c>
      <c r="AB49" s="100">
        <f t="shared" si="3"/>
        <v>0</v>
      </c>
      <c r="AC49" s="100">
        <f t="shared" si="9"/>
        <v>0</v>
      </c>
      <c r="AD49" s="100">
        <f t="shared" si="10"/>
        <v>0</v>
      </c>
      <c r="AE49" s="100">
        <v>0</v>
      </c>
      <c r="AF49" s="100">
        <f t="shared" si="4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3"/>
        <v>93.333333333333329</v>
      </c>
      <c r="O50" s="100">
        <v>28019.85</v>
      </c>
      <c r="P50" s="100">
        <v>28019.85</v>
      </c>
      <c r="Q50" s="100">
        <f t="shared" ref="Q50:Q61" si="15">P50/O50*100</f>
        <v>100</v>
      </c>
      <c r="R50" s="100">
        <f t="shared" si="12"/>
        <v>28019.85</v>
      </c>
      <c r="S50" s="100">
        <f t="shared" si="7"/>
        <v>100</v>
      </c>
      <c r="T50" s="100">
        <v>0</v>
      </c>
      <c r="U50" s="100">
        <v>0</v>
      </c>
      <c r="V50" s="99">
        <v>4</v>
      </c>
      <c r="W50" s="99">
        <v>6</v>
      </c>
      <c r="X50" s="99">
        <v>0</v>
      </c>
      <c r="Y50" s="100">
        <f t="shared" si="2"/>
        <v>8.8888888888888893</v>
      </c>
      <c r="Z50" s="81">
        <v>9696.89</v>
      </c>
      <c r="AA50" s="100">
        <f t="shared" si="8"/>
        <v>9696.89</v>
      </c>
      <c r="AB50" s="100">
        <f t="shared" si="3"/>
        <v>100</v>
      </c>
      <c r="AC50" s="100">
        <f t="shared" si="9"/>
        <v>5913.23</v>
      </c>
      <c r="AD50" s="100">
        <f t="shared" si="10"/>
        <v>60.980685560009441</v>
      </c>
      <c r="AE50" s="100">
        <v>3783.66</v>
      </c>
      <c r="AF50" s="100">
        <f t="shared" si="4"/>
        <v>39.019314439990552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3"/>
        <v>74.285714285714292</v>
      </c>
      <c r="O51" s="100">
        <v>24374.81</v>
      </c>
      <c r="P51" s="100">
        <v>24374.81</v>
      </c>
      <c r="Q51" s="100">
        <f t="shared" si="15"/>
        <v>100</v>
      </c>
      <c r="R51" s="100">
        <f t="shared" si="12"/>
        <v>24374.81</v>
      </c>
      <c r="S51" s="100">
        <f t="shared" si="7"/>
        <v>100</v>
      </c>
      <c r="T51" s="100">
        <v>0</v>
      </c>
      <c r="U51" s="100">
        <v>0</v>
      </c>
      <c r="V51" s="99">
        <v>8</v>
      </c>
      <c r="W51" s="99">
        <v>10</v>
      </c>
      <c r="X51" s="99">
        <v>3</v>
      </c>
      <c r="Y51" s="100">
        <f t="shared" si="2"/>
        <v>22.857142857142858</v>
      </c>
      <c r="Z51" s="81">
        <f>1813.66+1853.19</f>
        <v>3666.8500000000004</v>
      </c>
      <c r="AA51" s="100">
        <f t="shared" si="8"/>
        <v>3666.8500000000004</v>
      </c>
      <c r="AB51" s="100">
        <f t="shared" si="3"/>
        <v>100</v>
      </c>
      <c r="AC51" s="100">
        <f t="shared" si="9"/>
        <v>3666.8500000000004</v>
      </c>
      <c r="AD51" s="100">
        <f t="shared" si="10"/>
        <v>100</v>
      </c>
      <c r="AE51" s="100">
        <v>0</v>
      </c>
      <c r="AF51" s="100">
        <f t="shared" si="4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3"/>
        <v>80.952380952380949</v>
      </c>
      <c r="O52" s="100">
        <v>15413.759999999998</v>
      </c>
      <c r="P52" s="100">
        <v>15413.759999999998</v>
      </c>
      <c r="Q52" s="100">
        <f t="shared" si="15"/>
        <v>100</v>
      </c>
      <c r="R52" s="100">
        <f t="shared" si="12"/>
        <v>15413.759999999998</v>
      </c>
      <c r="S52" s="100">
        <f t="shared" si="7"/>
        <v>100</v>
      </c>
      <c r="T52" s="100">
        <v>0</v>
      </c>
      <c r="U52" s="100">
        <v>0</v>
      </c>
      <c r="V52" s="99">
        <v>4</v>
      </c>
      <c r="W52" s="99">
        <v>4</v>
      </c>
      <c r="X52" s="99">
        <v>0</v>
      </c>
      <c r="Y52" s="100">
        <f t="shared" si="2"/>
        <v>19.047619047619047</v>
      </c>
      <c r="Z52" s="81">
        <f>6438.63+1649.35</f>
        <v>8087.98</v>
      </c>
      <c r="AA52" s="100">
        <f t="shared" si="8"/>
        <v>8087.98</v>
      </c>
      <c r="AB52" s="100">
        <f t="shared" si="3"/>
        <v>100</v>
      </c>
      <c r="AC52" s="100">
        <f t="shared" si="9"/>
        <v>8087.98</v>
      </c>
      <c r="AD52" s="100">
        <f t="shared" si="10"/>
        <v>100</v>
      </c>
      <c r="AE52" s="100">
        <v>0</v>
      </c>
      <c r="AF52" s="100">
        <f t="shared" si="4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3"/>
        <v>74.468085106382972</v>
      </c>
      <c r="O53" s="100">
        <v>42972.38</v>
      </c>
      <c r="P53" s="100">
        <v>42972.38</v>
      </c>
      <c r="Q53" s="100">
        <f t="shared" si="15"/>
        <v>100</v>
      </c>
      <c r="R53" s="100">
        <f t="shared" si="12"/>
        <v>42972.38</v>
      </c>
      <c r="S53" s="100">
        <f t="shared" si="7"/>
        <v>100</v>
      </c>
      <c r="T53" s="100">
        <v>0</v>
      </c>
      <c r="U53" s="100">
        <v>0</v>
      </c>
      <c r="V53" s="99">
        <v>10</v>
      </c>
      <c r="W53" s="99">
        <v>17</v>
      </c>
      <c r="X53" s="99">
        <v>2</v>
      </c>
      <c r="Y53" s="100">
        <f t="shared" si="2"/>
        <v>21.276595744680851</v>
      </c>
      <c r="Z53" s="81">
        <v>28041.56</v>
      </c>
      <c r="AA53" s="100">
        <f t="shared" si="8"/>
        <v>28041.56</v>
      </c>
      <c r="AB53" s="100">
        <f t="shared" si="3"/>
        <v>100</v>
      </c>
      <c r="AC53" s="100">
        <f t="shared" si="9"/>
        <v>28041.56</v>
      </c>
      <c r="AD53" s="100">
        <f t="shared" si="10"/>
        <v>100</v>
      </c>
      <c r="AE53" s="100">
        <v>0</v>
      </c>
      <c r="AF53" s="100">
        <f t="shared" si="4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3"/>
        <v>87.5</v>
      </c>
      <c r="O54" s="100">
        <v>11942.29</v>
      </c>
      <c r="P54" s="100">
        <v>11942.29</v>
      </c>
      <c r="Q54" s="100">
        <f t="shared" si="15"/>
        <v>100</v>
      </c>
      <c r="R54" s="100">
        <f t="shared" si="12"/>
        <v>11942.29</v>
      </c>
      <c r="S54" s="100">
        <f t="shared" si="7"/>
        <v>100</v>
      </c>
      <c r="T54" s="100">
        <v>0</v>
      </c>
      <c r="U54" s="100">
        <v>0</v>
      </c>
      <c r="V54" s="99">
        <v>6</v>
      </c>
      <c r="W54" s="99">
        <v>6</v>
      </c>
      <c r="X54" s="99">
        <v>1</v>
      </c>
      <c r="Y54" s="100">
        <f t="shared" si="2"/>
        <v>37.5</v>
      </c>
      <c r="Z54" s="81">
        <f>3212.69+1942.71</f>
        <v>5155.3999999999996</v>
      </c>
      <c r="AA54" s="100">
        <f t="shared" si="8"/>
        <v>5155.3999999999996</v>
      </c>
      <c r="AB54" s="100">
        <f t="shared" si="3"/>
        <v>100</v>
      </c>
      <c r="AC54" s="100">
        <f t="shared" si="9"/>
        <v>5155.3999999999996</v>
      </c>
      <c r="AD54" s="100">
        <f t="shared" si="10"/>
        <v>100</v>
      </c>
      <c r="AE54" s="100">
        <v>0</v>
      </c>
      <c r="AF54" s="100">
        <f t="shared" si="4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3"/>
        <v>50</v>
      </c>
      <c r="O55" s="100">
        <v>2319.79</v>
      </c>
      <c r="P55" s="100">
        <v>2319.79</v>
      </c>
      <c r="Q55" s="100">
        <f t="shared" si="15"/>
        <v>100</v>
      </c>
      <c r="R55" s="100">
        <f t="shared" si="12"/>
        <v>2319.79</v>
      </c>
      <c r="S55" s="100">
        <f t="shared" si="7"/>
        <v>100</v>
      </c>
      <c r="T55" s="100">
        <v>0</v>
      </c>
      <c r="U55" s="100">
        <v>0</v>
      </c>
      <c r="V55" s="99">
        <v>0</v>
      </c>
      <c r="W55" s="99">
        <v>0</v>
      </c>
      <c r="X55" s="99">
        <v>0</v>
      </c>
      <c r="Y55" s="100">
        <f t="shared" si="2"/>
        <v>0</v>
      </c>
      <c r="Z55" s="81">
        <v>0</v>
      </c>
      <c r="AA55" s="100">
        <f t="shared" si="8"/>
        <v>0</v>
      </c>
      <c r="AB55" s="100">
        <f t="shared" si="3"/>
        <v>0</v>
      </c>
      <c r="AC55" s="100">
        <f t="shared" si="9"/>
        <v>0</v>
      </c>
      <c r="AD55" s="100">
        <f t="shared" si="10"/>
        <v>0</v>
      </c>
      <c r="AE55" s="100">
        <v>0</v>
      </c>
      <c r="AF55" s="100">
        <f t="shared" si="4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3"/>
        <v>69.642857142857139</v>
      </c>
      <c r="O56" s="100">
        <v>33646.5</v>
      </c>
      <c r="P56" s="100">
        <v>33646.5</v>
      </c>
      <c r="Q56" s="100">
        <f t="shared" si="15"/>
        <v>100</v>
      </c>
      <c r="R56" s="100">
        <f t="shared" si="12"/>
        <v>33646.5</v>
      </c>
      <c r="S56" s="100">
        <f t="shared" si="7"/>
        <v>100</v>
      </c>
      <c r="T56" s="100">
        <v>0</v>
      </c>
      <c r="U56" s="100">
        <v>0</v>
      </c>
      <c r="V56" s="99">
        <v>15</v>
      </c>
      <c r="W56" s="99">
        <v>22</v>
      </c>
      <c r="X56" s="99">
        <v>4</v>
      </c>
      <c r="Y56" s="100">
        <f t="shared" si="2"/>
        <v>26.785714285714285</v>
      </c>
      <c r="Z56" s="81">
        <v>10925.3</v>
      </c>
      <c r="AA56" s="100">
        <f t="shared" si="8"/>
        <v>10925.3</v>
      </c>
      <c r="AB56" s="100">
        <f t="shared" si="3"/>
        <v>100</v>
      </c>
      <c r="AC56" s="100">
        <f t="shared" si="9"/>
        <v>1426.6499999999996</v>
      </c>
      <c r="AD56" s="100">
        <f t="shared" si="10"/>
        <v>13.058222657501393</v>
      </c>
      <c r="AE56" s="100">
        <v>9498.65</v>
      </c>
      <c r="AF56" s="100">
        <f t="shared" si="4"/>
        <v>86.941777342498611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3"/>
        <v>94.117647058823522</v>
      </c>
      <c r="O57" s="100">
        <v>5389.26</v>
      </c>
      <c r="P57" s="100">
        <v>5389.26</v>
      </c>
      <c r="Q57" s="100">
        <f t="shared" si="15"/>
        <v>100</v>
      </c>
      <c r="R57" s="100">
        <f t="shared" si="12"/>
        <v>5389.26</v>
      </c>
      <c r="S57" s="100">
        <f t="shared" si="7"/>
        <v>100</v>
      </c>
      <c r="T57" s="100">
        <v>0</v>
      </c>
      <c r="U57" s="100">
        <v>0</v>
      </c>
      <c r="V57" s="99">
        <v>2</v>
      </c>
      <c r="W57" s="99">
        <v>2</v>
      </c>
      <c r="X57" s="99">
        <v>0</v>
      </c>
      <c r="Y57" s="100">
        <f t="shared" si="2"/>
        <v>11.76470588235294</v>
      </c>
      <c r="Z57" s="81">
        <v>1403.51</v>
      </c>
      <c r="AA57" s="100">
        <f t="shared" si="8"/>
        <v>1403.51</v>
      </c>
      <c r="AB57" s="100">
        <f t="shared" si="3"/>
        <v>100</v>
      </c>
      <c r="AC57" s="100">
        <f t="shared" si="9"/>
        <v>1403.51</v>
      </c>
      <c r="AD57" s="100">
        <f t="shared" si="10"/>
        <v>100</v>
      </c>
      <c r="AE57" s="100">
        <v>0</v>
      </c>
      <c r="AF57" s="100">
        <f t="shared" si="4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3"/>
        <v>76.271186440677965</v>
      </c>
      <c r="O58" s="100">
        <v>51157.919999999998</v>
      </c>
      <c r="P58" s="100">
        <v>51157.919999999998</v>
      </c>
      <c r="Q58" s="100">
        <f t="shared" si="15"/>
        <v>100</v>
      </c>
      <c r="R58" s="100">
        <f t="shared" si="12"/>
        <v>51157.919999999998</v>
      </c>
      <c r="S58" s="100">
        <f t="shared" si="7"/>
        <v>100</v>
      </c>
      <c r="T58" s="100">
        <v>0</v>
      </c>
      <c r="U58" s="100">
        <v>0</v>
      </c>
      <c r="V58" s="99">
        <v>16</v>
      </c>
      <c r="W58" s="99">
        <v>18</v>
      </c>
      <c r="X58" s="99">
        <v>9</v>
      </c>
      <c r="Y58" s="100">
        <f t="shared" si="2"/>
        <v>27.118644067796609</v>
      </c>
      <c r="Z58" s="81">
        <v>25338.36</v>
      </c>
      <c r="AA58" s="100">
        <f t="shared" si="8"/>
        <v>25338.36</v>
      </c>
      <c r="AB58" s="100">
        <f t="shared" si="3"/>
        <v>100</v>
      </c>
      <c r="AC58" s="100">
        <f t="shared" si="9"/>
        <v>16533.980000000003</v>
      </c>
      <c r="AD58" s="100">
        <f t="shared" si="10"/>
        <v>65.252763004393358</v>
      </c>
      <c r="AE58" s="100">
        <v>8804.3799999999992</v>
      </c>
      <c r="AF58" s="100">
        <f t="shared" si="4"/>
        <v>34.747236995606656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3"/>
        <v>51.724137931034484</v>
      </c>
      <c r="O59" s="100">
        <v>2869.51</v>
      </c>
      <c r="P59" s="100">
        <v>2869.51</v>
      </c>
      <c r="Q59" s="100">
        <f t="shared" si="15"/>
        <v>100</v>
      </c>
      <c r="R59" s="100">
        <f t="shared" si="12"/>
        <v>2869.51</v>
      </c>
      <c r="S59" s="100">
        <f t="shared" si="7"/>
        <v>100</v>
      </c>
      <c r="T59" s="100">
        <v>0</v>
      </c>
      <c r="U59" s="100">
        <v>0</v>
      </c>
      <c r="V59" s="99">
        <v>8</v>
      </c>
      <c r="W59" s="99">
        <v>12</v>
      </c>
      <c r="X59" s="99">
        <v>3</v>
      </c>
      <c r="Y59" s="100">
        <f t="shared" si="2"/>
        <v>27.586206896551722</v>
      </c>
      <c r="Z59" s="81">
        <v>9392.68</v>
      </c>
      <c r="AA59" s="100">
        <f t="shared" si="8"/>
        <v>9392.68</v>
      </c>
      <c r="AB59" s="100">
        <f t="shared" si="3"/>
        <v>100</v>
      </c>
      <c r="AC59" s="100">
        <f t="shared" si="9"/>
        <v>9392.68</v>
      </c>
      <c r="AD59" s="100">
        <f t="shared" si="10"/>
        <v>100</v>
      </c>
      <c r="AE59" s="100">
        <v>0</v>
      </c>
      <c r="AF59" s="100">
        <f t="shared" si="4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3"/>
        <v>91.525423728813564</v>
      </c>
      <c r="O60" s="100">
        <v>15158.790000000003</v>
      </c>
      <c r="P60" s="100">
        <v>15158.790000000003</v>
      </c>
      <c r="Q60" s="100">
        <f t="shared" si="15"/>
        <v>100</v>
      </c>
      <c r="R60" s="100">
        <f t="shared" si="12"/>
        <v>15158.790000000003</v>
      </c>
      <c r="S60" s="100">
        <f t="shared" si="7"/>
        <v>100</v>
      </c>
      <c r="T60" s="100">
        <v>0</v>
      </c>
      <c r="U60" s="100">
        <v>0</v>
      </c>
      <c r="V60" s="99">
        <v>0</v>
      </c>
      <c r="W60" s="99">
        <v>0</v>
      </c>
      <c r="X60" s="99">
        <v>0</v>
      </c>
      <c r="Y60" s="100">
        <f t="shared" si="2"/>
        <v>0</v>
      </c>
      <c r="Z60" s="81">
        <v>0</v>
      </c>
      <c r="AA60" s="100">
        <f t="shared" si="8"/>
        <v>0</v>
      </c>
      <c r="AB60" s="100">
        <f t="shared" si="3"/>
        <v>0</v>
      </c>
      <c r="AC60" s="100">
        <f t="shared" si="9"/>
        <v>0</v>
      </c>
      <c r="AD60" s="100">
        <f t="shared" si="10"/>
        <v>0</v>
      </c>
      <c r="AE60" s="100">
        <v>0</v>
      </c>
      <c r="AF60" s="100">
        <f t="shared" si="4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3"/>
        <v>67.901234567901241</v>
      </c>
      <c r="O61" s="100">
        <v>71249.460000000036</v>
      </c>
      <c r="P61" s="100">
        <v>71249.460000000036</v>
      </c>
      <c r="Q61" s="100">
        <f t="shared" si="15"/>
        <v>100</v>
      </c>
      <c r="R61" s="100">
        <f t="shared" si="12"/>
        <v>71249.460000000036</v>
      </c>
      <c r="S61" s="100">
        <f t="shared" si="7"/>
        <v>100</v>
      </c>
      <c r="T61" s="100">
        <v>0</v>
      </c>
      <c r="U61" s="100">
        <v>0</v>
      </c>
      <c r="V61" s="99">
        <v>34</v>
      </c>
      <c r="W61" s="99">
        <v>48</v>
      </c>
      <c r="X61" s="99">
        <v>18</v>
      </c>
      <c r="Y61" s="100">
        <f t="shared" si="2"/>
        <v>20.987654320987652</v>
      </c>
      <c r="Z61" s="81">
        <f>121.8+16750.75+12419.17</f>
        <v>29291.72</v>
      </c>
      <c r="AA61" s="100">
        <f t="shared" si="8"/>
        <v>29291.72</v>
      </c>
      <c r="AB61" s="100">
        <f t="shared" si="3"/>
        <v>100</v>
      </c>
      <c r="AC61" s="100">
        <f t="shared" si="9"/>
        <v>29291.72</v>
      </c>
      <c r="AD61" s="100">
        <f t="shared" si="10"/>
        <v>100</v>
      </c>
      <c r="AE61" s="100">
        <v>0</v>
      </c>
      <c r="AF61" s="100">
        <f t="shared" si="4"/>
        <v>0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2"/>
        <v>0</v>
      </c>
      <c r="S62" s="100">
        <v>0</v>
      </c>
      <c r="T62" s="100">
        <v>0</v>
      </c>
      <c r="U62" s="100">
        <v>0</v>
      </c>
      <c r="V62" s="99">
        <v>0</v>
      </c>
      <c r="W62" s="99">
        <v>0</v>
      </c>
      <c r="X62" s="99">
        <v>0</v>
      </c>
      <c r="Y62" s="100">
        <f t="shared" si="2"/>
        <v>0</v>
      </c>
      <c r="Z62" s="81">
        <v>0</v>
      </c>
      <c r="AA62" s="100">
        <f t="shared" si="8"/>
        <v>0</v>
      </c>
      <c r="AB62" s="100">
        <f t="shared" si="3"/>
        <v>0</v>
      </c>
      <c r="AC62" s="100">
        <f t="shared" si="9"/>
        <v>0</v>
      </c>
      <c r="AD62" s="100">
        <f t="shared" si="10"/>
        <v>0</v>
      </c>
      <c r="AE62" s="100">
        <v>0</v>
      </c>
      <c r="AF62" s="100">
        <f t="shared" si="4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6">K63/H63*100</f>
        <v>0</v>
      </c>
      <c r="O63" s="100">
        <v>0</v>
      </c>
      <c r="P63" s="100">
        <v>0</v>
      </c>
      <c r="Q63" s="100">
        <v>0</v>
      </c>
      <c r="R63" s="100">
        <f t="shared" si="12"/>
        <v>0</v>
      </c>
      <c r="S63" s="100">
        <v>0</v>
      </c>
      <c r="T63" s="100">
        <v>0</v>
      </c>
      <c r="U63" s="100">
        <v>0</v>
      </c>
      <c r="V63" s="99">
        <v>1</v>
      </c>
      <c r="W63" s="99">
        <v>2</v>
      </c>
      <c r="X63" s="99">
        <v>0</v>
      </c>
      <c r="Y63" s="100">
        <f t="shared" si="2"/>
        <v>3.5714285714285712</v>
      </c>
      <c r="Z63" s="81">
        <f>4106.82+2605.07</f>
        <v>6711.8899999999994</v>
      </c>
      <c r="AA63" s="100">
        <f t="shared" si="8"/>
        <v>6711.8899999999994</v>
      </c>
      <c r="AB63" s="100">
        <f t="shared" si="3"/>
        <v>100</v>
      </c>
      <c r="AC63" s="100">
        <f t="shared" si="9"/>
        <v>6711.8899999999994</v>
      </c>
      <c r="AD63" s="100">
        <f t="shared" si="10"/>
        <v>100</v>
      </c>
      <c r="AE63" s="100">
        <v>0</v>
      </c>
      <c r="AF63" s="100">
        <f t="shared" si="4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6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2"/>
        <v>8254.4500000000007</v>
      </c>
      <c r="S64" s="100">
        <f t="shared" si="7"/>
        <v>100</v>
      </c>
      <c r="T64" s="100">
        <v>0</v>
      </c>
      <c r="U64" s="100">
        <v>0</v>
      </c>
      <c r="V64" s="99">
        <v>0</v>
      </c>
      <c r="W64" s="99">
        <v>0</v>
      </c>
      <c r="X64" s="99">
        <v>0</v>
      </c>
      <c r="Y64" s="100">
        <f t="shared" si="2"/>
        <v>0</v>
      </c>
      <c r="Z64" s="81">
        <v>0</v>
      </c>
      <c r="AA64" s="100">
        <f t="shared" si="8"/>
        <v>0</v>
      </c>
      <c r="AB64" s="100">
        <f t="shared" si="3"/>
        <v>0</v>
      </c>
      <c r="AC64" s="100">
        <f t="shared" si="9"/>
        <v>0</v>
      </c>
      <c r="AD64" s="100">
        <f t="shared" si="10"/>
        <v>0</v>
      </c>
      <c r="AE64" s="100">
        <v>0</v>
      </c>
      <c r="AF64" s="100">
        <f t="shared" si="4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6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2"/>
        <v>16142.51</v>
      </c>
      <c r="S65" s="100">
        <f t="shared" si="7"/>
        <v>100</v>
      </c>
      <c r="T65" s="100">
        <v>0</v>
      </c>
      <c r="U65" s="100">
        <v>0</v>
      </c>
      <c r="V65" s="99">
        <v>9</v>
      </c>
      <c r="W65" s="99">
        <v>9</v>
      </c>
      <c r="X65" s="99">
        <v>2</v>
      </c>
      <c r="Y65" s="100">
        <f t="shared" si="2"/>
        <v>25.714285714285712</v>
      </c>
      <c r="Z65" s="81">
        <v>9548.6</v>
      </c>
      <c r="AA65" s="100">
        <f t="shared" si="8"/>
        <v>9548.6</v>
      </c>
      <c r="AB65" s="100">
        <f t="shared" si="3"/>
        <v>100</v>
      </c>
      <c r="AC65" s="100">
        <f t="shared" si="9"/>
        <v>3870.46</v>
      </c>
      <c r="AD65" s="100">
        <f t="shared" si="10"/>
        <v>40.534319167207755</v>
      </c>
      <c r="AE65" s="100">
        <v>5678.14</v>
      </c>
      <c r="AF65" s="100">
        <f t="shared" si="4"/>
        <v>59.465680832792245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6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2"/>
        <v>94844.19</v>
      </c>
      <c r="S66" s="100">
        <f t="shared" si="7"/>
        <v>100</v>
      </c>
      <c r="T66" s="100">
        <v>0</v>
      </c>
      <c r="U66" s="100">
        <v>0</v>
      </c>
      <c r="V66" s="99">
        <v>15</v>
      </c>
      <c r="W66" s="99">
        <v>17</v>
      </c>
      <c r="X66" s="99">
        <v>5</v>
      </c>
      <c r="Y66" s="100">
        <f t="shared" si="2"/>
        <v>17.045454545454543</v>
      </c>
      <c r="Z66" s="81">
        <v>15440.39</v>
      </c>
      <c r="AA66" s="100">
        <f t="shared" si="8"/>
        <v>15440.39</v>
      </c>
      <c r="AB66" s="100">
        <f t="shared" si="3"/>
        <v>100</v>
      </c>
      <c r="AC66" s="100">
        <f t="shared" si="9"/>
        <v>15440.39</v>
      </c>
      <c r="AD66" s="100">
        <f t="shared" si="10"/>
        <v>100</v>
      </c>
      <c r="AE66" s="100">
        <v>0</v>
      </c>
      <c r="AF66" s="100">
        <f t="shared" si="4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6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2"/>
        <v>1370.25</v>
      </c>
      <c r="S67" s="100">
        <f t="shared" si="7"/>
        <v>100</v>
      </c>
      <c r="T67" s="100">
        <v>0</v>
      </c>
      <c r="U67" s="100">
        <v>0</v>
      </c>
      <c r="V67" s="99">
        <v>0</v>
      </c>
      <c r="W67" s="99">
        <v>0</v>
      </c>
      <c r="X67" s="99">
        <v>0</v>
      </c>
      <c r="Y67" s="100">
        <f t="shared" si="2"/>
        <v>0</v>
      </c>
      <c r="Z67" s="81">
        <v>0</v>
      </c>
      <c r="AA67" s="100">
        <f t="shared" si="8"/>
        <v>0</v>
      </c>
      <c r="AB67" s="100">
        <f t="shared" si="3"/>
        <v>0</v>
      </c>
      <c r="AC67" s="100">
        <f t="shared" si="9"/>
        <v>0</v>
      </c>
      <c r="AD67" s="100">
        <f t="shared" si="10"/>
        <v>0</v>
      </c>
      <c r="AE67" s="100">
        <v>0</v>
      </c>
      <c r="AF67" s="100">
        <f t="shared" si="4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6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2"/>
        <v>62158.37</v>
      </c>
      <c r="S68" s="100">
        <f t="shared" si="7"/>
        <v>100</v>
      </c>
      <c r="T68" s="100">
        <v>0</v>
      </c>
      <c r="U68" s="100">
        <v>0</v>
      </c>
      <c r="V68" s="99">
        <v>13</v>
      </c>
      <c r="W68" s="99">
        <v>14</v>
      </c>
      <c r="X68" s="99">
        <v>2</v>
      </c>
      <c r="Y68" s="100">
        <f t="shared" si="2"/>
        <v>27.659574468085108</v>
      </c>
      <c r="Z68" s="81">
        <v>25360.959999999999</v>
      </c>
      <c r="AA68" s="100">
        <f t="shared" si="8"/>
        <v>25360.959999999999</v>
      </c>
      <c r="AB68" s="100">
        <f t="shared" si="3"/>
        <v>100</v>
      </c>
      <c r="AC68" s="100">
        <f t="shared" si="9"/>
        <v>25360.959999999999</v>
      </c>
      <c r="AD68" s="100">
        <f t="shared" si="10"/>
        <v>100</v>
      </c>
      <c r="AE68" s="100">
        <v>0</v>
      </c>
      <c r="AF68" s="100">
        <f t="shared" si="4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6"/>
        <v>0</v>
      </c>
      <c r="O69" s="100">
        <v>0</v>
      </c>
      <c r="P69" s="100">
        <v>0</v>
      </c>
      <c r="Q69" s="100">
        <v>0</v>
      </c>
      <c r="R69" s="100">
        <f t="shared" si="12"/>
        <v>0</v>
      </c>
      <c r="S69" s="100">
        <v>0</v>
      </c>
      <c r="T69" s="100">
        <v>0</v>
      </c>
      <c r="U69" s="100">
        <v>0</v>
      </c>
      <c r="V69" s="99">
        <v>0</v>
      </c>
      <c r="W69" s="99">
        <v>0</v>
      </c>
      <c r="X69" s="99">
        <v>0</v>
      </c>
      <c r="Y69" s="100">
        <f t="shared" si="2"/>
        <v>0</v>
      </c>
      <c r="Z69" s="81">
        <v>0</v>
      </c>
      <c r="AA69" s="100">
        <f t="shared" si="8"/>
        <v>0</v>
      </c>
      <c r="AB69" s="100">
        <f t="shared" si="3"/>
        <v>0</v>
      </c>
      <c r="AC69" s="100">
        <f t="shared" si="9"/>
        <v>0</v>
      </c>
      <c r="AD69" s="100">
        <f t="shared" si="10"/>
        <v>0</v>
      </c>
      <c r="AE69" s="100">
        <v>0</v>
      </c>
      <c r="AF69" s="100">
        <f t="shared" si="4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6"/>
        <v>79.411764705882348</v>
      </c>
      <c r="O70" s="100">
        <v>27386.58</v>
      </c>
      <c r="P70" s="100">
        <v>27386.58</v>
      </c>
      <c r="Q70" s="100">
        <f t="shared" ref="Q70:Q75" si="17">P70/O70*100</f>
        <v>100</v>
      </c>
      <c r="R70" s="100">
        <f t="shared" si="12"/>
        <v>27386.58</v>
      </c>
      <c r="S70" s="100">
        <f t="shared" si="7"/>
        <v>100</v>
      </c>
      <c r="T70" s="100">
        <v>0</v>
      </c>
      <c r="U70" s="100">
        <v>0</v>
      </c>
      <c r="V70" s="99">
        <v>10</v>
      </c>
      <c r="W70" s="99">
        <v>13</v>
      </c>
      <c r="X70" s="99">
        <v>2</v>
      </c>
      <c r="Y70" s="100">
        <f t="shared" si="2"/>
        <v>29.411764705882355</v>
      </c>
      <c r="Z70" s="81">
        <v>10671.74</v>
      </c>
      <c r="AA70" s="100">
        <f t="shared" si="8"/>
        <v>10671.74</v>
      </c>
      <c r="AB70" s="100">
        <f t="shared" si="3"/>
        <v>100</v>
      </c>
      <c r="AC70" s="100">
        <f t="shared" si="9"/>
        <v>10671.74</v>
      </c>
      <c r="AD70" s="100">
        <f t="shared" si="10"/>
        <v>100</v>
      </c>
      <c r="AE70" s="100">
        <v>0</v>
      </c>
      <c r="AF70" s="100">
        <f t="shared" si="4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6"/>
        <v>61.904761904761905</v>
      </c>
      <c r="O71" s="100">
        <v>7195.07</v>
      </c>
      <c r="P71" s="100">
        <v>7195.07</v>
      </c>
      <c r="Q71" s="100">
        <f t="shared" si="17"/>
        <v>100</v>
      </c>
      <c r="R71" s="100">
        <f t="shared" si="12"/>
        <v>7195.07</v>
      </c>
      <c r="S71" s="100">
        <f t="shared" si="7"/>
        <v>100</v>
      </c>
      <c r="T71" s="100">
        <v>0</v>
      </c>
      <c r="U71" s="100">
        <v>0</v>
      </c>
      <c r="V71" s="99">
        <v>6</v>
      </c>
      <c r="W71" s="99">
        <v>8</v>
      </c>
      <c r="X71" s="99">
        <v>1</v>
      </c>
      <c r="Y71" s="100">
        <f t="shared" ref="Y71:Y102" si="18">IF(H71=0,0,V71/H71)*100</f>
        <v>28.571428571428569</v>
      </c>
      <c r="Z71" s="81">
        <v>10448.35</v>
      </c>
      <c r="AA71" s="100">
        <f t="shared" si="8"/>
        <v>10448.35</v>
      </c>
      <c r="AB71" s="100">
        <f t="shared" ref="AB71:AB102" si="19">IF((Z71+T71)=0,0,AA71/(Z71+T71)*100)</f>
        <v>100</v>
      </c>
      <c r="AC71" s="100">
        <f t="shared" si="9"/>
        <v>10448.35</v>
      </c>
      <c r="AD71" s="100">
        <f t="shared" si="10"/>
        <v>100</v>
      </c>
      <c r="AE71" s="100">
        <v>0</v>
      </c>
      <c r="AF71" s="100">
        <f t="shared" ref="AF71:AF102" si="20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6"/>
        <v>77.89473684210526</v>
      </c>
      <c r="O72" s="100">
        <v>52440.76</v>
      </c>
      <c r="P72" s="100">
        <v>52440.76</v>
      </c>
      <c r="Q72" s="100">
        <f t="shared" si="17"/>
        <v>100</v>
      </c>
      <c r="R72" s="100">
        <f t="shared" si="12"/>
        <v>52440.76</v>
      </c>
      <c r="S72" s="100">
        <f t="shared" ref="S72:S102" si="21">R72/P72*100</f>
        <v>100</v>
      </c>
      <c r="T72" s="100">
        <v>0</v>
      </c>
      <c r="U72" s="100">
        <v>0</v>
      </c>
      <c r="V72" s="99">
        <v>20</v>
      </c>
      <c r="W72" s="99">
        <v>35</v>
      </c>
      <c r="X72" s="99">
        <v>3</v>
      </c>
      <c r="Y72" s="100">
        <f t="shared" si="18"/>
        <v>21.052631578947366</v>
      </c>
      <c r="Z72" s="81">
        <v>54995.08</v>
      </c>
      <c r="AA72" s="100">
        <f t="shared" ref="AA72:AA102" si="22">Z72</f>
        <v>54995.08</v>
      </c>
      <c r="AB72" s="100">
        <f t="shared" si="19"/>
        <v>100</v>
      </c>
      <c r="AC72" s="100">
        <f t="shared" ref="AC72:AC102" si="23">AA72-AE72</f>
        <v>42648.590000000004</v>
      </c>
      <c r="AD72" s="100">
        <f t="shared" ref="AD72:AD102" si="24">IF(AA72=0,0,AC72/AA72)*100</f>
        <v>77.549828093713117</v>
      </c>
      <c r="AE72" s="100">
        <v>12346.49</v>
      </c>
      <c r="AF72" s="100">
        <f t="shared" si="20"/>
        <v>22.45017190628689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6"/>
        <v>78.94736842105263</v>
      </c>
      <c r="O73" s="100">
        <v>26374.26</v>
      </c>
      <c r="P73" s="100">
        <v>26374.26</v>
      </c>
      <c r="Q73" s="100">
        <f t="shared" si="17"/>
        <v>100</v>
      </c>
      <c r="R73" s="100">
        <f t="shared" si="12"/>
        <v>26374.26</v>
      </c>
      <c r="S73" s="100">
        <f t="shared" si="21"/>
        <v>100</v>
      </c>
      <c r="T73" s="100">
        <v>0</v>
      </c>
      <c r="U73" s="100">
        <v>0</v>
      </c>
      <c r="V73" s="99">
        <v>7</v>
      </c>
      <c r="W73" s="99">
        <v>11</v>
      </c>
      <c r="X73" s="99">
        <v>1</v>
      </c>
      <c r="Y73" s="100">
        <f t="shared" si="18"/>
        <v>18.421052631578945</v>
      </c>
      <c r="Z73" s="81">
        <f>AA73</f>
        <v>5975.11</v>
      </c>
      <c r="AA73" s="100">
        <v>5975.11</v>
      </c>
      <c r="AB73" s="100">
        <f t="shared" si="19"/>
        <v>100</v>
      </c>
      <c r="AC73" s="100">
        <f t="shared" si="23"/>
        <v>4017.3399999999997</v>
      </c>
      <c r="AD73" s="100">
        <f t="shared" si="24"/>
        <v>67.234578108185445</v>
      </c>
      <c r="AE73" s="100">
        <v>1957.77</v>
      </c>
      <c r="AF73" s="100">
        <f t="shared" si="20"/>
        <v>32.765421891814547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6"/>
        <v>96.875</v>
      </c>
      <c r="O74" s="100">
        <v>28592.3</v>
      </c>
      <c r="P74" s="100">
        <v>28592.3</v>
      </c>
      <c r="Q74" s="100">
        <f t="shared" si="17"/>
        <v>100</v>
      </c>
      <c r="R74" s="100">
        <f t="shared" si="12"/>
        <v>28592.3</v>
      </c>
      <c r="S74" s="100">
        <f t="shared" si="21"/>
        <v>100</v>
      </c>
      <c r="T74" s="100">
        <v>0</v>
      </c>
      <c r="U74" s="100">
        <v>0</v>
      </c>
      <c r="V74" s="99">
        <v>6</v>
      </c>
      <c r="W74" s="99">
        <v>8</v>
      </c>
      <c r="X74" s="99">
        <v>1</v>
      </c>
      <c r="Y74" s="100">
        <f t="shared" si="18"/>
        <v>18.75</v>
      </c>
      <c r="Z74" s="81">
        <v>12418.06</v>
      </c>
      <c r="AA74" s="100">
        <v>7615.63</v>
      </c>
      <c r="AB74" s="100">
        <f t="shared" si="19"/>
        <v>61.327051085274199</v>
      </c>
      <c r="AC74" s="100">
        <f t="shared" si="23"/>
        <v>7615.63</v>
      </c>
      <c r="AD74" s="100">
        <f t="shared" si="24"/>
        <v>100</v>
      </c>
      <c r="AE74" s="100">
        <v>0</v>
      </c>
      <c r="AF74" s="100">
        <f t="shared" si="20"/>
        <v>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6"/>
        <v>66.666666666666657</v>
      </c>
      <c r="O75" s="100">
        <v>1981.3</v>
      </c>
      <c r="P75" s="100">
        <v>1981.3</v>
      </c>
      <c r="Q75" s="100">
        <f t="shared" si="17"/>
        <v>100</v>
      </c>
      <c r="R75" s="100">
        <f t="shared" si="12"/>
        <v>1981.3</v>
      </c>
      <c r="S75" s="100">
        <f t="shared" si="21"/>
        <v>100</v>
      </c>
      <c r="T75" s="100">
        <v>0</v>
      </c>
      <c r="U75" s="100">
        <v>0</v>
      </c>
      <c r="V75" s="99">
        <v>0</v>
      </c>
      <c r="W75" s="99">
        <v>0</v>
      </c>
      <c r="X75" s="99">
        <v>0</v>
      </c>
      <c r="Y75" s="100">
        <f t="shared" si="18"/>
        <v>0</v>
      </c>
      <c r="Z75" s="81">
        <v>0</v>
      </c>
      <c r="AA75" s="100">
        <f t="shared" si="22"/>
        <v>0</v>
      </c>
      <c r="AB75" s="100">
        <f t="shared" si="19"/>
        <v>0</v>
      </c>
      <c r="AC75" s="100">
        <f t="shared" si="23"/>
        <v>0</v>
      </c>
      <c r="AD75" s="100">
        <f t="shared" si="24"/>
        <v>0</v>
      </c>
      <c r="AE75" s="100">
        <v>0</v>
      </c>
      <c r="AF75" s="100">
        <f t="shared" si="20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6"/>
        <v>0</v>
      </c>
      <c r="O76" s="100">
        <v>0</v>
      </c>
      <c r="P76" s="100">
        <v>0</v>
      </c>
      <c r="Q76" s="100">
        <v>0</v>
      </c>
      <c r="R76" s="100">
        <f t="shared" si="12"/>
        <v>0</v>
      </c>
      <c r="S76" s="100">
        <v>0</v>
      </c>
      <c r="T76" s="100">
        <v>0</v>
      </c>
      <c r="U76" s="100">
        <v>0</v>
      </c>
      <c r="V76" s="99">
        <v>2</v>
      </c>
      <c r="W76" s="99">
        <v>3</v>
      </c>
      <c r="X76" s="99">
        <v>1</v>
      </c>
      <c r="Y76" s="100">
        <f t="shared" si="18"/>
        <v>66.666666666666657</v>
      </c>
      <c r="Z76" s="81">
        <f>825.08+91.35</f>
        <v>916.43000000000006</v>
      </c>
      <c r="AA76" s="100">
        <f t="shared" si="22"/>
        <v>916.43000000000006</v>
      </c>
      <c r="AB76" s="100">
        <f t="shared" si="19"/>
        <v>100</v>
      </c>
      <c r="AC76" s="100">
        <f t="shared" si="23"/>
        <v>916.43000000000006</v>
      </c>
      <c r="AD76" s="100">
        <f t="shared" si="24"/>
        <v>100</v>
      </c>
      <c r="AE76" s="100">
        <v>0</v>
      </c>
      <c r="AF76" s="100">
        <f t="shared" si="20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6"/>
        <v>0</v>
      </c>
      <c r="O77" s="100">
        <v>0</v>
      </c>
      <c r="P77" s="100">
        <v>0</v>
      </c>
      <c r="Q77" s="100">
        <v>0</v>
      </c>
      <c r="R77" s="100">
        <f t="shared" si="12"/>
        <v>0</v>
      </c>
      <c r="S77" s="100">
        <v>0</v>
      </c>
      <c r="T77" s="100">
        <v>0</v>
      </c>
      <c r="U77" s="100">
        <v>0</v>
      </c>
      <c r="V77" s="99">
        <v>0</v>
      </c>
      <c r="W77" s="99">
        <v>0</v>
      </c>
      <c r="X77" s="99">
        <v>0</v>
      </c>
      <c r="Y77" s="100">
        <f t="shared" si="18"/>
        <v>0</v>
      </c>
      <c r="Z77" s="81">
        <v>0</v>
      </c>
      <c r="AA77" s="100">
        <f t="shared" si="22"/>
        <v>0</v>
      </c>
      <c r="AB77" s="100">
        <f t="shared" si="19"/>
        <v>0</v>
      </c>
      <c r="AC77" s="100">
        <f t="shared" si="23"/>
        <v>0</v>
      </c>
      <c r="AD77" s="100">
        <f t="shared" si="24"/>
        <v>0</v>
      </c>
      <c r="AE77" s="100">
        <v>0</v>
      </c>
      <c r="AF77" s="100">
        <f t="shared" si="20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6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2"/>
        <v>3715.8299999999995</v>
      </c>
      <c r="S78" s="100">
        <f t="shared" si="21"/>
        <v>100</v>
      </c>
      <c r="T78" s="100">
        <v>0</v>
      </c>
      <c r="U78" s="100">
        <v>0</v>
      </c>
      <c r="V78" s="99">
        <v>3</v>
      </c>
      <c r="W78" s="99">
        <v>5</v>
      </c>
      <c r="X78" s="99">
        <v>1</v>
      </c>
      <c r="Y78" s="100">
        <f t="shared" si="18"/>
        <v>23.076923076923077</v>
      </c>
      <c r="Z78" s="81">
        <v>6047.81</v>
      </c>
      <c r="AA78" s="100">
        <f t="shared" si="22"/>
        <v>6047.81</v>
      </c>
      <c r="AB78" s="100">
        <f t="shared" si="19"/>
        <v>100</v>
      </c>
      <c r="AC78" s="100">
        <f t="shared" si="23"/>
        <v>0</v>
      </c>
      <c r="AD78" s="100">
        <f t="shared" si="24"/>
        <v>0</v>
      </c>
      <c r="AE78" s="100">
        <v>6047.81</v>
      </c>
      <c r="AF78" s="100">
        <f t="shared" si="20"/>
        <v>100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2"/>
        <v>0</v>
      </c>
      <c r="S79" s="100">
        <v>0</v>
      </c>
      <c r="T79" s="100">
        <v>0</v>
      </c>
      <c r="U79" s="100">
        <v>0</v>
      </c>
      <c r="V79" s="99">
        <v>0</v>
      </c>
      <c r="W79" s="99">
        <v>0</v>
      </c>
      <c r="X79" s="99">
        <v>0</v>
      </c>
      <c r="Y79" s="100">
        <f t="shared" si="18"/>
        <v>0</v>
      </c>
      <c r="Z79" s="81">
        <v>0</v>
      </c>
      <c r="AA79" s="100">
        <f t="shared" si="22"/>
        <v>0</v>
      </c>
      <c r="AB79" s="100">
        <f t="shared" si="19"/>
        <v>0</v>
      </c>
      <c r="AC79" s="100">
        <f t="shared" si="23"/>
        <v>0</v>
      </c>
      <c r="AD79" s="100">
        <f t="shared" si="24"/>
        <v>0</v>
      </c>
      <c r="AE79" s="100">
        <v>0</v>
      </c>
      <c r="AF79" s="100">
        <f t="shared" si="20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5">K80/H80*100</f>
        <v>0</v>
      </c>
      <c r="O80" s="100">
        <v>0</v>
      </c>
      <c r="P80" s="100">
        <v>0</v>
      </c>
      <c r="Q80" s="100">
        <v>0</v>
      </c>
      <c r="R80" s="100">
        <f t="shared" si="12"/>
        <v>0</v>
      </c>
      <c r="S80" s="100">
        <v>0</v>
      </c>
      <c r="T80" s="100">
        <v>0</v>
      </c>
      <c r="U80" s="100">
        <v>0</v>
      </c>
      <c r="V80" s="99">
        <v>0</v>
      </c>
      <c r="W80" s="99">
        <v>0</v>
      </c>
      <c r="X80" s="99">
        <v>0</v>
      </c>
      <c r="Y80" s="100">
        <f t="shared" si="18"/>
        <v>0</v>
      </c>
      <c r="Z80" s="81">
        <v>0</v>
      </c>
      <c r="AA80" s="100">
        <f t="shared" si="22"/>
        <v>0</v>
      </c>
      <c r="AB80" s="100">
        <f t="shared" si="19"/>
        <v>0</v>
      </c>
      <c r="AC80" s="100">
        <f t="shared" si="23"/>
        <v>0</v>
      </c>
      <c r="AD80" s="100">
        <f t="shared" si="24"/>
        <v>0</v>
      </c>
      <c r="AE80" s="100">
        <v>0</v>
      </c>
      <c r="AF80" s="100">
        <f t="shared" si="20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5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2"/>
        <v>2194.65</v>
      </c>
      <c r="S81" s="100">
        <f t="shared" si="21"/>
        <v>100</v>
      </c>
      <c r="T81" s="100">
        <v>0</v>
      </c>
      <c r="U81" s="100">
        <v>0</v>
      </c>
      <c r="V81" s="99">
        <v>10</v>
      </c>
      <c r="W81" s="99">
        <v>13</v>
      </c>
      <c r="X81" s="99">
        <v>5</v>
      </c>
      <c r="Y81" s="100">
        <f t="shared" si="18"/>
        <v>71.428571428571431</v>
      </c>
      <c r="Z81" s="81">
        <v>8414.75</v>
      </c>
      <c r="AA81" s="100">
        <f t="shared" si="22"/>
        <v>8414.75</v>
      </c>
      <c r="AB81" s="100">
        <f t="shared" si="19"/>
        <v>100</v>
      </c>
      <c r="AC81" s="100">
        <f t="shared" si="23"/>
        <v>7349.3</v>
      </c>
      <c r="AD81" s="100">
        <f t="shared" si="24"/>
        <v>87.338304762470671</v>
      </c>
      <c r="AE81" s="100">
        <v>1065.45</v>
      </c>
      <c r="AF81" s="100">
        <f t="shared" si="20"/>
        <v>12.661695237529338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5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2"/>
        <v>2991.8400000000006</v>
      </c>
      <c r="S82" s="100">
        <f t="shared" si="21"/>
        <v>100</v>
      </c>
      <c r="T82" s="100">
        <v>0</v>
      </c>
      <c r="U82" s="100">
        <v>0</v>
      </c>
      <c r="V82" s="99">
        <v>0</v>
      </c>
      <c r="W82" s="99">
        <v>0</v>
      </c>
      <c r="X82" s="99">
        <v>0</v>
      </c>
      <c r="Y82" s="100">
        <f t="shared" si="18"/>
        <v>0</v>
      </c>
      <c r="Z82" s="81">
        <v>0</v>
      </c>
      <c r="AA82" s="100">
        <f t="shared" si="22"/>
        <v>0</v>
      </c>
      <c r="AB82" s="100">
        <f t="shared" si="19"/>
        <v>0</v>
      </c>
      <c r="AC82" s="100">
        <f t="shared" si="23"/>
        <v>0</v>
      </c>
      <c r="AD82" s="100">
        <f t="shared" si="24"/>
        <v>0</v>
      </c>
      <c r="AE82" s="100">
        <v>0</v>
      </c>
      <c r="AF82" s="100">
        <f t="shared" si="20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5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2"/>
        <v>2291.38</v>
      </c>
      <c r="S83" s="100">
        <f t="shared" si="21"/>
        <v>100</v>
      </c>
      <c r="T83" s="100">
        <v>0</v>
      </c>
      <c r="U83" s="100">
        <v>0</v>
      </c>
      <c r="V83" s="99">
        <v>4</v>
      </c>
      <c r="W83" s="99">
        <v>5</v>
      </c>
      <c r="X83" s="99">
        <v>2</v>
      </c>
      <c r="Y83" s="100">
        <f t="shared" si="18"/>
        <v>33.333333333333329</v>
      </c>
      <c r="Z83" s="81">
        <v>2361.4</v>
      </c>
      <c r="AA83" s="100">
        <v>1432.92</v>
      </c>
      <c r="AB83" s="100">
        <f t="shared" si="19"/>
        <v>60.680951977640383</v>
      </c>
      <c r="AC83" s="100">
        <f t="shared" si="23"/>
        <v>1432.92</v>
      </c>
      <c r="AD83" s="100">
        <f t="shared" si="24"/>
        <v>100</v>
      </c>
      <c r="AE83" s="100">
        <v>0</v>
      </c>
      <c r="AF83" s="100">
        <f t="shared" si="20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5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2"/>
        <v>48671.73</v>
      </c>
      <c r="S84" s="100">
        <f t="shared" si="21"/>
        <v>100</v>
      </c>
      <c r="T84" s="100">
        <v>0</v>
      </c>
      <c r="U84" s="100">
        <v>0</v>
      </c>
      <c r="V84" s="99">
        <v>11</v>
      </c>
      <c r="W84" s="99">
        <v>15</v>
      </c>
      <c r="X84" s="99">
        <v>1</v>
      </c>
      <c r="Y84" s="100">
        <f t="shared" si="18"/>
        <v>16.417910447761194</v>
      </c>
      <c r="Z84" s="81">
        <v>29885.83</v>
      </c>
      <c r="AA84" s="100">
        <v>24548.560000000001</v>
      </c>
      <c r="AB84" s="100">
        <f t="shared" si="19"/>
        <v>82.141135113195787</v>
      </c>
      <c r="AC84" s="100">
        <f t="shared" si="23"/>
        <v>24548.560000000001</v>
      </c>
      <c r="AD84" s="100">
        <f t="shared" si="24"/>
        <v>100</v>
      </c>
      <c r="AE84" s="100">
        <v>0</v>
      </c>
      <c r="AF84" s="100">
        <f t="shared" si="20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5"/>
        <v>0</v>
      </c>
      <c r="O85" s="100">
        <v>0</v>
      </c>
      <c r="P85" s="100">
        <v>0</v>
      </c>
      <c r="Q85" s="100">
        <v>0</v>
      </c>
      <c r="R85" s="100">
        <f t="shared" si="12"/>
        <v>0</v>
      </c>
      <c r="S85" s="100">
        <v>0</v>
      </c>
      <c r="T85" s="100">
        <v>0</v>
      </c>
      <c r="U85" s="100">
        <v>0</v>
      </c>
      <c r="V85" s="99">
        <v>0</v>
      </c>
      <c r="W85" s="99">
        <v>0</v>
      </c>
      <c r="X85" s="99">
        <v>0</v>
      </c>
      <c r="Y85" s="100">
        <f t="shared" si="18"/>
        <v>0</v>
      </c>
      <c r="Z85" s="81">
        <v>0</v>
      </c>
      <c r="AA85" s="100">
        <f t="shared" si="22"/>
        <v>0</v>
      </c>
      <c r="AB85" s="100">
        <f t="shared" si="19"/>
        <v>0</v>
      </c>
      <c r="AC85" s="100">
        <f t="shared" si="23"/>
        <v>0</v>
      </c>
      <c r="AD85" s="100">
        <f t="shared" si="24"/>
        <v>0</v>
      </c>
      <c r="AE85" s="100">
        <v>0</v>
      </c>
      <c r="AF85" s="100">
        <f t="shared" si="20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5"/>
        <v>0</v>
      </c>
      <c r="O86" s="100">
        <v>0</v>
      </c>
      <c r="P86" s="100">
        <v>0</v>
      </c>
      <c r="Q86" s="100">
        <v>0</v>
      </c>
      <c r="R86" s="100">
        <f t="shared" ref="R86:R102" si="26">P86</f>
        <v>0</v>
      </c>
      <c r="S86" s="100">
        <v>0</v>
      </c>
      <c r="T86" s="100">
        <v>0</v>
      </c>
      <c r="U86" s="100">
        <v>0</v>
      </c>
      <c r="V86" s="99">
        <v>0</v>
      </c>
      <c r="W86" s="99">
        <v>0</v>
      </c>
      <c r="X86" s="99">
        <v>0</v>
      </c>
      <c r="Y86" s="100">
        <f t="shared" si="18"/>
        <v>0</v>
      </c>
      <c r="Z86" s="81">
        <v>0</v>
      </c>
      <c r="AA86" s="100">
        <f t="shared" si="22"/>
        <v>0</v>
      </c>
      <c r="AB86" s="100">
        <f t="shared" si="19"/>
        <v>0</v>
      </c>
      <c r="AC86" s="100">
        <f t="shared" si="23"/>
        <v>0</v>
      </c>
      <c r="AD86" s="100">
        <f t="shared" si="24"/>
        <v>0</v>
      </c>
      <c r="AE86" s="100">
        <v>0</v>
      </c>
      <c r="AF86" s="100">
        <f t="shared" si="20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5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26"/>
        <v>27394.17</v>
      </c>
      <c r="S87" s="100">
        <f t="shared" si="21"/>
        <v>100</v>
      </c>
      <c r="T87" s="100">
        <v>0</v>
      </c>
      <c r="U87" s="100">
        <v>0</v>
      </c>
      <c r="V87" s="99">
        <v>9</v>
      </c>
      <c r="W87" s="99">
        <v>9</v>
      </c>
      <c r="X87" s="99">
        <v>3</v>
      </c>
      <c r="Y87" s="100">
        <f t="shared" si="18"/>
        <v>27.27272727272727</v>
      </c>
      <c r="Z87" s="81">
        <v>5929.48</v>
      </c>
      <c r="AA87" s="100">
        <v>4344.63</v>
      </c>
      <c r="AB87" s="100">
        <f t="shared" si="19"/>
        <v>73.271686555988055</v>
      </c>
      <c r="AC87" s="100">
        <f t="shared" si="23"/>
        <v>4344.63</v>
      </c>
      <c r="AD87" s="100">
        <f t="shared" si="24"/>
        <v>100</v>
      </c>
      <c r="AE87" s="100">
        <v>0</v>
      </c>
      <c r="AF87" s="100">
        <f t="shared" si="20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5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26"/>
        <v>7948</v>
      </c>
      <c r="S88" s="100">
        <f t="shared" si="21"/>
        <v>100</v>
      </c>
      <c r="T88" s="100">
        <v>0</v>
      </c>
      <c r="U88" s="100">
        <v>0</v>
      </c>
      <c r="V88" s="99">
        <v>1</v>
      </c>
      <c r="W88" s="99">
        <v>1</v>
      </c>
      <c r="X88" s="99">
        <v>0</v>
      </c>
      <c r="Y88" s="100">
        <f t="shared" si="18"/>
        <v>8.3333333333333321</v>
      </c>
      <c r="Z88" s="81">
        <v>301.45999999999998</v>
      </c>
      <c r="AA88" s="100">
        <f t="shared" si="22"/>
        <v>301.45999999999998</v>
      </c>
      <c r="AB88" s="100">
        <f t="shared" si="19"/>
        <v>100</v>
      </c>
      <c r="AC88" s="100">
        <f t="shared" si="23"/>
        <v>0</v>
      </c>
      <c r="AD88" s="100">
        <f t="shared" si="24"/>
        <v>0</v>
      </c>
      <c r="AE88" s="100">
        <v>301.45999999999998</v>
      </c>
      <c r="AF88" s="100">
        <f t="shared" si="20"/>
        <v>100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5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26"/>
        <v>25249.41</v>
      </c>
      <c r="S89" s="100">
        <f t="shared" si="21"/>
        <v>100</v>
      </c>
      <c r="T89" s="100">
        <v>0</v>
      </c>
      <c r="U89" s="100">
        <v>0</v>
      </c>
      <c r="V89" s="99">
        <v>13</v>
      </c>
      <c r="W89" s="99">
        <v>13</v>
      </c>
      <c r="X89" s="99">
        <v>6</v>
      </c>
      <c r="Y89" s="100">
        <f t="shared" si="18"/>
        <v>26</v>
      </c>
      <c r="Z89" s="81">
        <v>8956.7099999999991</v>
      </c>
      <c r="AA89" s="100">
        <f t="shared" si="22"/>
        <v>8956.7099999999991</v>
      </c>
      <c r="AB89" s="100">
        <f t="shared" si="19"/>
        <v>100</v>
      </c>
      <c r="AC89" s="100">
        <f t="shared" si="23"/>
        <v>8956.7099999999991</v>
      </c>
      <c r="AD89" s="100">
        <f t="shared" si="24"/>
        <v>100</v>
      </c>
      <c r="AE89" s="100">
        <v>0</v>
      </c>
      <c r="AF89" s="100">
        <f t="shared" si="20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5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26"/>
        <v>16467.23</v>
      </c>
      <c r="S90" s="100">
        <f t="shared" si="21"/>
        <v>100</v>
      </c>
      <c r="T90" s="100">
        <v>0</v>
      </c>
      <c r="U90" s="100">
        <v>0</v>
      </c>
      <c r="V90" s="99">
        <v>12</v>
      </c>
      <c r="W90" s="99">
        <v>15</v>
      </c>
      <c r="X90" s="99">
        <v>5</v>
      </c>
      <c r="Y90" s="100">
        <f t="shared" si="18"/>
        <v>50</v>
      </c>
      <c r="Z90" s="81">
        <v>12679.38</v>
      </c>
      <c r="AA90" s="100">
        <v>8579.2199999999993</v>
      </c>
      <c r="AB90" s="100">
        <f t="shared" si="19"/>
        <v>67.662772154474425</v>
      </c>
      <c r="AC90" s="100">
        <f t="shared" si="23"/>
        <v>8579.2199999999993</v>
      </c>
      <c r="AD90" s="100">
        <f t="shared" si="24"/>
        <v>100</v>
      </c>
      <c r="AE90" s="100">
        <v>0</v>
      </c>
      <c r="AF90" s="100">
        <f t="shared" si="20"/>
        <v>0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5"/>
        <v>0</v>
      </c>
      <c r="O91" s="100">
        <v>0</v>
      </c>
      <c r="P91" s="100">
        <v>0</v>
      </c>
      <c r="Q91" s="100">
        <v>0</v>
      </c>
      <c r="R91" s="100">
        <f t="shared" si="26"/>
        <v>0</v>
      </c>
      <c r="S91" s="100">
        <v>0</v>
      </c>
      <c r="T91" s="100">
        <v>0</v>
      </c>
      <c r="U91" s="100">
        <v>0</v>
      </c>
      <c r="V91" s="99">
        <v>4</v>
      </c>
      <c r="W91" s="99">
        <v>4</v>
      </c>
      <c r="X91" s="99">
        <v>3</v>
      </c>
      <c r="Y91" s="100">
        <f t="shared" si="18"/>
        <v>100</v>
      </c>
      <c r="Z91" s="81">
        <v>839.08</v>
      </c>
      <c r="AA91" s="100">
        <f t="shared" si="22"/>
        <v>839.08</v>
      </c>
      <c r="AB91" s="100">
        <f t="shared" si="19"/>
        <v>100</v>
      </c>
      <c r="AC91" s="100">
        <f t="shared" si="23"/>
        <v>0</v>
      </c>
      <c r="AD91" s="100">
        <f t="shared" si="24"/>
        <v>0</v>
      </c>
      <c r="AE91" s="100">
        <v>839.08</v>
      </c>
      <c r="AF91" s="100">
        <f t="shared" si="20"/>
        <v>100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5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26"/>
        <v>9389.1600000000017</v>
      </c>
      <c r="S92" s="100">
        <f t="shared" si="21"/>
        <v>100</v>
      </c>
      <c r="T92" s="100">
        <v>0</v>
      </c>
      <c r="U92" s="100">
        <v>0</v>
      </c>
      <c r="V92" s="99">
        <v>3</v>
      </c>
      <c r="W92" s="99">
        <v>6</v>
      </c>
      <c r="X92" s="99">
        <v>0</v>
      </c>
      <c r="Y92" s="100">
        <f t="shared" si="18"/>
        <v>6.25</v>
      </c>
      <c r="Z92" s="81">
        <v>8718.14</v>
      </c>
      <c r="AA92" s="100">
        <f t="shared" si="22"/>
        <v>8718.14</v>
      </c>
      <c r="AB92" s="100">
        <f t="shared" si="19"/>
        <v>100</v>
      </c>
      <c r="AC92" s="100">
        <f t="shared" si="23"/>
        <v>0</v>
      </c>
      <c r="AD92" s="100">
        <f t="shared" si="24"/>
        <v>0</v>
      </c>
      <c r="AE92" s="100">
        <v>8718.14</v>
      </c>
      <c r="AF92" s="100">
        <f t="shared" si="20"/>
        <v>100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5"/>
        <v>0</v>
      </c>
      <c r="O93" s="100">
        <v>0</v>
      </c>
      <c r="P93" s="100">
        <v>0</v>
      </c>
      <c r="Q93" s="100">
        <v>0</v>
      </c>
      <c r="R93" s="100">
        <f t="shared" si="26"/>
        <v>0</v>
      </c>
      <c r="S93" s="100">
        <v>0</v>
      </c>
      <c r="T93" s="100">
        <v>0</v>
      </c>
      <c r="U93" s="100">
        <v>0</v>
      </c>
      <c r="V93" s="99">
        <v>0</v>
      </c>
      <c r="W93" s="99">
        <v>0</v>
      </c>
      <c r="X93" s="99">
        <v>0</v>
      </c>
      <c r="Y93" s="100">
        <f t="shared" si="18"/>
        <v>0</v>
      </c>
      <c r="Z93" s="81">
        <v>0</v>
      </c>
      <c r="AA93" s="100">
        <f t="shared" si="22"/>
        <v>0</v>
      </c>
      <c r="AB93" s="100">
        <f t="shared" si="19"/>
        <v>0</v>
      </c>
      <c r="AC93" s="100">
        <f t="shared" si="23"/>
        <v>0</v>
      </c>
      <c r="AD93" s="100">
        <f t="shared" si="24"/>
        <v>0</v>
      </c>
      <c r="AE93" s="100">
        <v>0</v>
      </c>
      <c r="AF93" s="100">
        <f t="shared" si="20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5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26"/>
        <v>12376.46</v>
      </c>
      <c r="S94" s="100">
        <f t="shared" si="21"/>
        <v>100</v>
      </c>
      <c r="T94" s="100">
        <v>0</v>
      </c>
      <c r="U94" s="100">
        <v>0</v>
      </c>
      <c r="V94" s="99">
        <v>7</v>
      </c>
      <c r="W94" s="99">
        <v>9</v>
      </c>
      <c r="X94" s="99">
        <v>1</v>
      </c>
      <c r="Y94" s="100">
        <f t="shared" si="18"/>
        <v>35</v>
      </c>
      <c r="Z94" s="81">
        <v>6937.44</v>
      </c>
      <c r="AA94" s="100">
        <f t="shared" si="22"/>
        <v>6937.44</v>
      </c>
      <c r="AB94" s="100">
        <f t="shared" si="19"/>
        <v>100</v>
      </c>
      <c r="AC94" s="100">
        <f t="shared" si="23"/>
        <v>6937.44</v>
      </c>
      <c r="AD94" s="100">
        <f t="shared" si="24"/>
        <v>100</v>
      </c>
      <c r="AE94" s="100">
        <v>0</v>
      </c>
      <c r="AF94" s="100">
        <f t="shared" si="20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5"/>
        <v>0</v>
      </c>
      <c r="O95" s="100">
        <v>0</v>
      </c>
      <c r="P95" s="100">
        <v>0</v>
      </c>
      <c r="Q95" s="100">
        <v>0</v>
      </c>
      <c r="R95" s="100">
        <f t="shared" si="26"/>
        <v>0</v>
      </c>
      <c r="S95" s="100">
        <v>0</v>
      </c>
      <c r="T95" s="100">
        <v>0</v>
      </c>
      <c r="U95" s="100">
        <v>0</v>
      </c>
      <c r="V95" s="99">
        <v>0</v>
      </c>
      <c r="W95" s="99">
        <v>0</v>
      </c>
      <c r="X95" s="99">
        <v>0</v>
      </c>
      <c r="Y95" s="100">
        <f t="shared" si="18"/>
        <v>0</v>
      </c>
      <c r="Z95" s="81">
        <v>0</v>
      </c>
      <c r="AA95" s="100">
        <f t="shared" si="22"/>
        <v>0</v>
      </c>
      <c r="AB95" s="100">
        <f t="shared" si="19"/>
        <v>0</v>
      </c>
      <c r="AC95" s="100">
        <f t="shared" si="23"/>
        <v>0</v>
      </c>
      <c r="AD95" s="100">
        <f t="shared" si="24"/>
        <v>0</v>
      </c>
      <c r="AE95" s="100">
        <v>0</v>
      </c>
      <c r="AF95" s="100">
        <f t="shared" si="20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5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26"/>
        <v>24507.16</v>
      </c>
      <c r="S96" s="100">
        <f t="shared" si="21"/>
        <v>100</v>
      </c>
      <c r="T96" s="100">
        <v>0</v>
      </c>
      <c r="U96" s="100">
        <v>0</v>
      </c>
      <c r="V96" s="99">
        <v>0</v>
      </c>
      <c r="W96" s="99">
        <v>0</v>
      </c>
      <c r="X96" s="99">
        <v>0</v>
      </c>
      <c r="Y96" s="100">
        <f t="shared" si="18"/>
        <v>0</v>
      </c>
      <c r="Z96" s="81">
        <v>0</v>
      </c>
      <c r="AA96" s="100">
        <f t="shared" si="22"/>
        <v>0</v>
      </c>
      <c r="AB96" s="100">
        <f t="shared" si="19"/>
        <v>0</v>
      </c>
      <c r="AC96" s="100">
        <f t="shared" si="23"/>
        <v>0</v>
      </c>
      <c r="AD96" s="100">
        <f t="shared" si="24"/>
        <v>0</v>
      </c>
      <c r="AE96" s="100">
        <v>0</v>
      </c>
      <c r="AF96" s="100">
        <f t="shared" si="20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5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26"/>
        <v>5946.55</v>
      </c>
      <c r="S97" s="100">
        <f t="shared" si="21"/>
        <v>100</v>
      </c>
      <c r="T97" s="100">
        <v>0</v>
      </c>
      <c r="U97" s="100">
        <v>0</v>
      </c>
      <c r="V97" s="99">
        <v>2</v>
      </c>
      <c r="W97" s="99">
        <v>2</v>
      </c>
      <c r="X97" s="99">
        <v>0</v>
      </c>
      <c r="Y97" s="100">
        <f t="shared" si="18"/>
        <v>22.222222222222221</v>
      </c>
      <c r="Z97" s="81">
        <v>1930.88</v>
      </c>
      <c r="AA97" s="100">
        <f t="shared" si="22"/>
        <v>1930.88</v>
      </c>
      <c r="AB97" s="100">
        <f t="shared" si="19"/>
        <v>100</v>
      </c>
      <c r="AC97" s="100">
        <f t="shared" si="23"/>
        <v>1930.88</v>
      </c>
      <c r="AD97" s="100">
        <f t="shared" si="24"/>
        <v>100</v>
      </c>
      <c r="AE97" s="100">
        <v>0</v>
      </c>
      <c r="AF97" s="100">
        <f t="shared" si="20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5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26"/>
        <v>3487.89</v>
      </c>
      <c r="S98" s="100">
        <f t="shared" si="21"/>
        <v>100</v>
      </c>
      <c r="T98" s="100">
        <v>0</v>
      </c>
      <c r="U98" s="100">
        <v>0</v>
      </c>
      <c r="V98" s="99">
        <v>0</v>
      </c>
      <c r="W98" s="99">
        <v>0</v>
      </c>
      <c r="X98" s="99">
        <v>0</v>
      </c>
      <c r="Y98" s="100">
        <f t="shared" si="18"/>
        <v>0</v>
      </c>
      <c r="Z98" s="81">
        <v>0</v>
      </c>
      <c r="AA98" s="100">
        <f t="shared" si="22"/>
        <v>0</v>
      </c>
      <c r="AB98" s="100">
        <f t="shared" si="19"/>
        <v>0</v>
      </c>
      <c r="AC98" s="100">
        <f t="shared" si="23"/>
        <v>0</v>
      </c>
      <c r="AD98" s="100">
        <f t="shared" si="24"/>
        <v>0</v>
      </c>
      <c r="AE98" s="100">
        <v>0</v>
      </c>
      <c r="AF98" s="100">
        <f t="shared" si="20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5"/>
        <v>0</v>
      </c>
      <c r="O99" s="100">
        <v>0</v>
      </c>
      <c r="P99" s="100">
        <v>0</v>
      </c>
      <c r="Q99" s="100">
        <v>0</v>
      </c>
      <c r="R99" s="100">
        <f t="shared" si="26"/>
        <v>0</v>
      </c>
      <c r="S99" s="100">
        <v>0</v>
      </c>
      <c r="T99" s="100">
        <v>0</v>
      </c>
      <c r="U99" s="100">
        <v>0</v>
      </c>
      <c r="V99" s="99">
        <v>3</v>
      </c>
      <c r="W99" s="99">
        <v>3</v>
      </c>
      <c r="X99" s="99">
        <v>2</v>
      </c>
      <c r="Y99" s="100">
        <f t="shared" si="18"/>
        <v>100</v>
      </c>
      <c r="Z99" s="81">
        <v>4662.01</v>
      </c>
      <c r="AA99" s="100">
        <f t="shared" si="22"/>
        <v>4662.01</v>
      </c>
      <c r="AB99" s="100">
        <f t="shared" si="19"/>
        <v>100</v>
      </c>
      <c r="AC99" s="100">
        <f t="shared" si="23"/>
        <v>4662.01</v>
      </c>
      <c r="AD99" s="100">
        <f t="shared" si="24"/>
        <v>100</v>
      </c>
      <c r="AE99" s="100">
        <v>0</v>
      </c>
      <c r="AF99" s="100">
        <f t="shared" si="20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5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26"/>
        <v>18749.07</v>
      </c>
      <c r="S100" s="100">
        <f t="shared" si="21"/>
        <v>100</v>
      </c>
      <c r="T100" s="100">
        <v>0</v>
      </c>
      <c r="U100" s="100">
        <v>0</v>
      </c>
      <c r="V100" s="99">
        <v>12</v>
      </c>
      <c r="W100" s="99">
        <v>16</v>
      </c>
      <c r="X100" s="99">
        <v>8</v>
      </c>
      <c r="Y100" s="100">
        <f t="shared" si="18"/>
        <v>31.578947368421051</v>
      </c>
      <c r="Z100" s="81">
        <v>12567.05</v>
      </c>
      <c r="AA100" s="100">
        <f t="shared" si="22"/>
        <v>12567.05</v>
      </c>
      <c r="AB100" s="100">
        <f t="shared" si="19"/>
        <v>100</v>
      </c>
      <c r="AC100" s="100">
        <f t="shared" si="23"/>
        <v>12567.05</v>
      </c>
      <c r="AD100" s="100">
        <f t="shared" si="24"/>
        <v>100</v>
      </c>
      <c r="AE100" s="100">
        <v>0</v>
      </c>
      <c r="AF100" s="100">
        <f t="shared" si="20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5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26"/>
        <v>336.17</v>
      </c>
      <c r="S101" s="100">
        <f t="shared" si="21"/>
        <v>100</v>
      </c>
      <c r="T101" s="100">
        <v>0</v>
      </c>
      <c r="U101" s="100">
        <v>0</v>
      </c>
      <c r="V101" s="99">
        <v>0</v>
      </c>
      <c r="W101" s="99">
        <v>0</v>
      </c>
      <c r="X101" s="99">
        <v>0</v>
      </c>
      <c r="Y101" s="100">
        <f t="shared" si="18"/>
        <v>0</v>
      </c>
      <c r="Z101" s="81">
        <v>3756.73</v>
      </c>
      <c r="AA101" s="100">
        <v>0</v>
      </c>
      <c r="AB101" s="100">
        <f t="shared" si="19"/>
        <v>0</v>
      </c>
      <c r="AC101" s="100">
        <f t="shared" si="23"/>
        <v>0</v>
      </c>
      <c r="AD101" s="100">
        <f t="shared" si="24"/>
        <v>0</v>
      </c>
      <c r="AE101" s="100">
        <v>0</v>
      </c>
      <c r="AF101" s="100">
        <f t="shared" si="20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5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26"/>
        <v>19670.13</v>
      </c>
      <c r="S102" s="100">
        <f t="shared" si="21"/>
        <v>100</v>
      </c>
      <c r="T102" s="100">
        <v>0</v>
      </c>
      <c r="U102" s="100">
        <v>0</v>
      </c>
      <c r="V102" s="99">
        <v>0</v>
      </c>
      <c r="W102" s="99">
        <v>0</v>
      </c>
      <c r="X102" s="99">
        <v>0</v>
      </c>
      <c r="Y102" s="100">
        <f t="shared" si="18"/>
        <v>0</v>
      </c>
      <c r="Z102" s="81">
        <v>0</v>
      </c>
      <c r="AA102" s="100">
        <f t="shared" si="22"/>
        <v>0</v>
      </c>
      <c r="AB102" s="100">
        <f t="shared" si="19"/>
        <v>0</v>
      </c>
      <c r="AC102" s="100">
        <f t="shared" si="23"/>
        <v>0</v>
      </c>
      <c r="AD102" s="100">
        <f t="shared" si="24"/>
        <v>0</v>
      </c>
      <c r="AE102" s="100">
        <v>0</v>
      </c>
      <c r="AF102" s="100">
        <f t="shared" si="20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5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27">T103/P103*100</f>
        <v>0</v>
      </c>
      <c r="V103" s="89">
        <f t="shared" ref="V103:AC103" si="28">SUM(V7:V102)</f>
        <v>533</v>
      </c>
      <c r="W103" s="89">
        <f t="shared" si="28"/>
        <v>690</v>
      </c>
      <c r="X103" s="89">
        <f>SUM(X7:X102)</f>
        <v>180</v>
      </c>
      <c r="Y103" s="91">
        <f>X103/H103*100</f>
        <v>6.3003150157507877</v>
      </c>
      <c r="Z103" s="91">
        <f>SUM(Z7:Z102)</f>
        <v>741599.37999999989</v>
      </c>
      <c r="AA103" s="91">
        <f t="shared" si="28"/>
        <v>681586.1100000001</v>
      </c>
      <c r="AB103" s="90">
        <f t="shared" ref="AB103" si="29">IF((Z103+T103)=0,0,AA103/(Z103+T103)*100)</f>
        <v>91.907588973442799</v>
      </c>
      <c r="AC103" s="91">
        <f t="shared" si="28"/>
        <v>559383.57000000007</v>
      </c>
      <c r="AD103" s="90">
        <f t="shared" ref="AD103" si="30">IF(AA103=0,0,AC103/AA103)*100</f>
        <v>82.070858222154783</v>
      </c>
      <c r="AE103" s="91">
        <f>SUM(AE7:AE102)</f>
        <v>122202.54000000001</v>
      </c>
      <c r="AF103" s="90">
        <f t="shared" ref="AF103" si="31">IF(AA103=0,0,AE103/AA103)*100</f>
        <v>17.929141777845206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horizontalDpi="1200" verticalDpi="12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workbookViewId="0">
      <selection activeCell="G2" sqref="G2:G5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10" width="9.28515625" style="93" customWidth="1"/>
    <col min="11" max="13" width="6.7109375" style="106" customWidth="1"/>
    <col min="14" max="14" width="9.140625" style="106" customWidth="1"/>
    <col min="15" max="15" width="16.42578125" style="107" customWidth="1"/>
    <col min="16" max="16" width="13.7109375" style="107" customWidth="1"/>
    <col min="17" max="17" width="11" style="107" customWidth="1"/>
    <col min="18" max="18" width="12.85546875" style="107" customWidth="1"/>
    <col min="19" max="19" width="10.42578125" style="107" customWidth="1"/>
    <col min="20" max="20" width="12.28515625" style="107" customWidth="1"/>
    <col min="21" max="21" width="15.42578125" style="107" customWidth="1"/>
    <col min="22" max="24" width="9.28515625" style="106" customWidth="1"/>
    <col min="25" max="25" width="12.57031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2.85546875" style="106" customWidth="1"/>
    <col min="30" max="30" width="14" style="106" customWidth="1"/>
    <col min="31" max="31" width="11.85546875" style="106" customWidth="1"/>
    <col min="32" max="32" width="14.285156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262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15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17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 t="shared" si="0"/>
        <v>5</v>
      </c>
      <c r="F6" s="6">
        <f t="shared" si="0"/>
        <v>6</v>
      </c>
      <c r="G6" s="5">
        <f t="shared" si="0"/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99">
        <v>0</v>
      </c>
      <c r="W7" s="99">
        <v>0</v>
      </c>
      <c r="X7" s="99">
        <v>0</v>
      </c>
      <c r="Y7" s="100">
        <f t="shared" ref="Y7:Y70" si="2">IF(H7=0,0,V7/H7)*100</f>
        <v>0</v>
      </c>
      <c r="Z7" s="81">
        <v>0</v>
      </c>
      <c r="AA7" s="100">
        <v>0</v>
      </c>
      <c r="AB7" s="100">
        <f t="shared" ref="AB7:AB70" si="3">IF((Z7+T7)=0,0,AA7/(Z7+T7)*100)</f>
        <v>0</v>
      </c>
      <c r="AC7" s="100">
        <v>0</v>
      </c>
      <c r="AD7" s="100">
        <f t="shared" ref="AD7:AD70" si="4">IF(AA7=0,0,AC7/AA7)*100</f>
        <v>0</v>
      </c>
      <c r="AE7" s="100">
        <f>AA7-AC7</f>
        <v>0</v>
      </c>
      <c r="AF7" s="100">
        <f t="shared" ref="AF7:AF70" si="5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6">P8/O8*100</f>
        <v>100</v>
      </c>
      <c r="R8" s="100">
        <f t="shared" ref="R8:R20" si="7">P8</f>
        <v>8664.0299999999988</v>
      </c>
      <c r="S8" s="100">
        <f t="shared" ref="S8:S71" si="8">R8/P8*100</f>
        <v>100</v>
      </c>
      <c r="T8" s="100">
        <v>0</v>
      </c>
      <c r="U8" s="100">
        <v>0</v>
      </c>
      <c r="V8" s="99">
        <v>3</v>
      </c>
      <c r="W8" s="99">
        <v>3</v>
      </c>
      <c r="X8" s="99">
        <v>0</v>
      </c>
      <c r="Y8" s="100">
        <f t="shared" si="2"/>
        <v>15</v>
      </c>
      <c r="Z8" s="81">
        <v>5085.78</v>
      </c>
      <c r="AA8" s="100">
        <v>5085.78</v>
      </c>
      <c r="AB8" s="100">
        <f t="shared" si="3"/>
        <v>100</v>
      </c>
      <c r="AC8" s="100">
        <v>5085.78</v>
      </c>
      <c r="AD8" s="100">
        <f t="shared" si="4"/>
        <v>100</v>
      </c>
      <c r="AE8" s="100">
        <f t="shared" ref="AE8:AE71" si="9">AA8-AC8</f>
        <v>0</v>
      </c>
      <c r="AF8" s="100">
        <f t="shared" si="5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6"/>
        <v>100</v>
      </c>
      <c r="R9" s="100">
        <f t="shared" si="7"/>
        <v>20412.350000000002</v>
      </c>
      <c r="S9" s="100">
        <f t="shared" si="8"/>
        <v>100</v>
      </c>
      <c r="T9" s="100">
        <v>0</v>
      </c>
      <c r="U9" s="100">
        <v>0</v>
      </c>
      <c r="V9" s="99">
        <v>1</v>
      </c>
      <c r="W9" s="99">
        <v>1</v>
      </c>
      <c r="X9" s="99">
        <v>1</v>
      </c>
      <c r="Y9" s="100">
        <f t="shared" si="2"/>
        <v>8.3333333333333321</v>
      </c>
      <c r="Z9" s="81">
        <v>142.03</v>
      </c>
      <c r="AA9" s="100">
        <v>142.03</v>
      </c>
      <c r="AB9" s="100">
        <f t="shared" si="3"/>
        <v>100</v>
      </c>
      <c r="AC9" s="100">
        <v>0</v>
      </c>
      <c r="AD9" s="100">
        <f t="shared" si="4"/>
        <v>0</v>
      </c>
      <c r="AE9" s="100">
        <f t="shared" si="9"/>
        <v>142.03</v>
      </c>
      <c r="AF9" s="100">
        <f t="shared" si="5"/>
        <v>100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6"/>
        <v>100</v>
      </c>
      <c r="R10" s="100">
        <f t="shared" si="7"/>
        <v>58.36</v>
      </c>
      <c r="S10" s="100">
        <f t="shared" si="8"/>
        <v>100</v>
      </c>
      <c r="T10" s="100">
        <v>0</v>
      </c>
      <c r="U10" s="100">
        <v>0</v>
      </c>
      <c r="V10" s="99">
        <v>0</v>
      </c>
      <c r="W10" s="99">
        <v>0</v>
      </c>
      <c r="X10" s="99">
        <v>0</v>
      </c>
      <c r="Y10" s="100">
        <f t="shared" si="2"/>
        <v>0</v>
      </c>
      <c r="Z10" s="81">
        <v>0</v>
      </c>
      <c r="AA10" s="100">
        <v>0</v>
      </c>
      <c r="AB10" s="100">
        <f t="shared" si="3"/>
        <v>0</v>
      </c>
      <c r="AC10" s="100">
        <v>0</v>
      </c>
      <c r="AD10" s="100">
        <f t="shared" si="4"/>
        <v>0</v>
      </c>
      <c r="AE10" s="100">
        <f t="shared" si="9"/>
        <v>0</v>
      </c>
      <c r="AF10" s="100">
        <f t="shared" si="5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6"/>
        <v>100</v>
      </c>
      <c r="R11" s="100">
        <f t="shared" si="7"/>
        <v>7226.18</v>
      </c>
      <c r="S11" s="100">
        <f t="shared" si="8"/>
        <v>100</v>
      </c>
      <c r="T11" s="100">
        <v>0</v>
      </c>
      <c r="U11" s="100">
        <v>0</v>
      </c>
      <c r="V11" s="99">
        <v>5</v>
      </c>
      <c r="W11" s="99">
        <v>5</v>
      </c>
      <c r="X11" s="99">
        <v>0</v>
      </c>
      <c r="Y11" s="100">
        <f t="shared" si="2"/>
        <v>29.411764705882355</v>
      </c>
      <c r="Z11" s="81">
        <f>868.69+5851.79</f>
        <v>6720.48</v>
      </c>
      <c r="AA11" s="100">
        <v>6720.48</v>
      </c>
      <c r="AB11" s="100">
        <f t="shared" si="3"/>
        <v>100</v>
      </c>
      <c r="AC11" s="100">
        <v>6720.48</v>
      </c>
      <c r="AD11" s="100">
        <f t="shared" si="4"/>
        <v>100</v>
      </c>
      <c r="AE11" s="100">
        <f t="shared" si="9"/>
        <v>0</v>
      </c>
      <c r="AF11" s="100">
        <f t="shared" si="5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6"/>
        <v>100</v>
      </c>
      <c r="R12" s="100">
        <f t="shared" si="7"/>
        <v>10060.76</v>
      </c>
      <c r="S12" s="100">
        <f t="shared" si="8"/>
        <v>100</v>
      </c>
      <c r="T12" s="100">
        <v>0</v>
      </c>
      <c r="U12" s="100">
        <v>0</v>
      </c>
      <c r="V12" s="99">
        <v>3</v>
      </c>
      <c r="W12" s="99">
        <v>4</v>
      </c>
      <c r="X12" s="99">
        <v>0</v>
      </c>
      <c r="Y12" s="100">
        <f t="shared" si="2"/>
        <v>17.647058823529413</v>
      </c>
      <c r="Z12" s="81">
        <v>5969.86</v>
      </c>
      <c r="AA12" s="100">
        <v>5969.86</v>
      </c>
      <c r="AB12" s="100">
        <f t="shared" si="3"/>
        <v>100</v>
      </c>
      <c r="AC12" s="100">
        <f>AA12</f>
        <v>5969.86</v>
      </c>
      <c r="AD12" s="100">
        <f t="shared" si="4"/>
        <v>100</v>
      </c>
      <c r="AE12" s="100">
        <v>0</v>
      </c>
      <c r="AF12" s="100">
        <f t="shared" si="5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6"/>
        <v>100</v>
      </c>
      <c r="R13" s="100">
        <f t="shared" si="7"/>
        <v>2679.6</v>
      </c>
      <c r="S13" s="100">
        <f t="shared" si="8"/>
        <v>100</v>
      </c>
      <c r="T13" s="100">
        <v>0</v>
      </c>
      <c r="U13" s="100">
        <v>0</v>
      </c>
      <c r="V13" s="99">
        <v>2</v>
      </c>
      <c r="W13" s="99">
        <v>2</v>
      </c>
      <c r="X13" s="99">
        <v>0</v>
      </c>
      <c r="Y13" s="100">
        <f t="shared" si="2"/>
        <v>66.666666666666657</v>
      </c>
      <c r="Z13" s="81">
        <v>10148.719999999999</v>
      </c>
      <c r="AA13" s="100">
        <v>10148.719999999999</v>
      </c>
      <c r="AB13" s="100">
        <f t="shared" si="3"/>
        <v>100</v>
      </c>
      <c r="AC13" s="100">
        <v>0</v>
      </c>
      <c r="AD13" s="100">
        <f t="shared" si="4"/>
        <v>0</v>
      </c>
      <c r="AE13" s="100">
        <f t="shared" si="9"/>
        <v>10148.719999999999</v>
      </c>
      <c r="AF13" s="100">
        <f t="shared" si="5"/>
        <v>100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7"/>
        <v>0</v>
      </c>
      <c r="S14" s="100">
        <v>0</v>
      </c>
      <c r="T14" s="100">
        <v>0</v>
      </c>
      <c r="U14" s="100">
        <v>0</v>
      </c>
      <c r="V14" s="99">
        <v>0</v>
      </c>
      <c r="W14" s="99">
        <v>0</v>
      </c>
      <c r="X14" s="99">
        <v>0</v>
      </c>
      <c r="Y14" s="100">
        <f t="shared" si="2"/>
        <v>0</v>
      </c>
      <c r="Z14" s="81">
        <v>0</v>
      </c>
      <c r="AA14" s="100">
        <v>0</v>
      </c>
      <c r="AB14" s="100">
        <f t="shared" si="3"/>
        <v>0</v>
      </c>
      <c r="AC14" s="100">
        <v>0</v>
      </c>
      <c r="AD14" s="100">
        <f t="shared" si="4"/>
        <v>0</v>
      </c>
      <c r="AE14" s="100">
        <f t="shared" si="9"/>
        <v>0</v>
      </c>
      <c r="AF14" s="100">
        <f t="shared" si="5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0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7"/>
        <v>51732.32</v>
      </c>
      <c r="S15" s="100">
        <f t="shared" si="8"/>
        <v>100</v>
      </c>
      <c r="T15" s="100">
        <v>0</v>
      </c>
      <c r="U15" s="100">
        <v>0</v>
      </c>
      <c r="V15" s="99">
        <v>12</v>
      </c>
      <c r="W15" s="99">
        <v>14</v>
      </c>
      <c r="X15" s="99">
        <v>3</v>
      </c>
      <c r="Y15" s="100">
        <f t="shared" si="2"/>
        <v>14.457831325301203</v>
      </c>
      <c r="Z15" s="81">
        <v>15948.59</v>
      </c>
      <c r="AA15" s="100">
        <v>15948.59</v>
      </c>
      <c r="AB15" s="100">
        <f t="shared" si="3"/>
        <v>100</v>
      </c>
      <c r="AC15" s="100">
        <v>12197.45</v>
      </c>
      <c r="AD15" s="100">
        <f t="shared" si="4"/>
        <v>76.479801662717534</v>
      </c>
      <c r="AE15" s="100">
        <f t="shared" si="9"/>
        <v>3751.1399999999994</v>
      </c>
      <c r="AF15" s="100">
        <f t="shared" si="5"/>
        <v>23.520198337282476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0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7"/>
        <v>12706.95</v>
      </c>
      <c r="S16" s="100">
        <f t="shared" si="8"/>
        <v>100</v>
      </c>
      <c r="T16" s="100">
        <v>0</v>
      </c>
      <c r="U16" s="100">
        <v>0</v>
      </c>
      <c r="V16" s="99">
        <v>0</v>
      </c>
      <c r="W16" s="99">
        <v>0</v>
      </c>
      <c r="X16" s="99">
        <v>0</v>
      </c>
      <c r="Y16" s="100">
        <f t="shared" si="2"/>
        <v>0</v>
      </c>
      <c r="Z16" s="81">
        <v>0</v>
      </c>
      <c r="AA16" s="100">
        <v>0</v>
      </c>
      <c r="AB16" s="100">
        <f t="shared" si="3"/>
        <v>0</v>
      </c>
      <c r="AC16" s="100">
        <v>0</v>
      </c>
      <c r="AD16" s="100">
        <f t="shared" si="4"/>
        <v>0</v>
      </c>
      <c r="AE16" s="100">
        <f t="shared" si="9"/>
        <v>0</v>
      </c>
      <c r="AF16" s="100">
        <f t="shared" si="5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0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7"/>
        <v>32504.67</v>
      </c>
      <c r="S17" s="100">
        <f t="shared" si="8"/>
        <v>100</v>
      </c>
      <c r="T17" s="100">
        <v>0</v>
      </c>
      <c r="U17" s="100">
        <v>0</v>
      </c>
      <c r="V17" s="99">
        <v>10</v>
      </c>
      <c r="W17" s="99">
        <v>15</v>
      </c>
      <c r="X17" s="99">
        <v>1</v>
      </c>
      <c r="Y17" s="100">
        <f t="shared" si="2"/>
        <v>20.408163265306122</v>
      </c>
      <c r="Z17" s="81">
        <v>32401.19</v>
      </c>
      <c r="AA17" s="100">
        <v>32401.19</v>
      </c>
      <c r="AB17" s="100">
        <f t="shared" si="3"/>
        <v>100</v>
      </c>
      <c r="AC17" s="100">
        <f>AA17</f>
        <v>32401.19</v>
      </c>
      <c r="AD17" s="100">
        <f t="shared" si="4"/>
        <v>100</v>
      </c>
      <c r="AE17" s="100">
        <v>0</v>
      </c>
      <c r="AF17" s="100">
        <f t="shared" si="5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0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7"/>
        <v>15821.75</v>
      </c>
      <c r="S18" s="100">
        <f t="shared" si="8"/>
        <v>100</v>
      </c>
      <c r="T18" s="100">
        <v>0</v>
      </c>
      <c r="U18" s="100">
        <v>0</v>
      </c>
      <c r="V18" s="99">
        <v>4</v>
      </c>
      <c r="W18" s="99">
        <v>4</v>
      </c>
      <c r="X18" s="99">
        <v>0</v>
      </c>
      <c r="Y18" s="100">
        <f t="shared" si="2"/>
        <v>15.384615384615385</v>
      </c>
      <c r="Z18" s="81">
        <v>3496.6</v>
      </c>
      <c r="AA18" s="100">
        <v>3496.6</v>
      </c>
      <c r="AB18" s="100">
        <f t="shared" si="3"/>
        <v>100</v>
      </c>
      <c r="AC18" s="100">
        <v>3496.6</v>
      </c>
      <c r="AD18" s="100">
        <f t="shared" si="4"/>
        <v>100</v>
      </c>
      <c r="AE18" s="100">
        <f t="shared" si="9"/>
        <v>0</v>
      </c>
      <c r="AF18" s="100">
        <f t="shared" si="5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0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7"/>
        <v>46398.919999999991</v>
      </c>
      <c r="S19" s="100">
        <f t="shared" si="8"/>
        <v>100</v>
      </c>
      <c r="T19" s="100">
        <v>0</v>
      </c>
      <c r="U19" s="100">
        <v>0</v>
      </c>
      <c r="V19" s="99">
        <v>18</v>
      </c>
      <c r="W19" s="99">
        <v>17</v>
      </c>
      <c r="X19" s="99">
        <v>6</v>
      </c>
      <c r="Y19" s="100">
        <f t="shared" si="2"/>
        <v>31.03448275862069</v>
      </c>
      <c r="Z19" s="81">
        <v>24807.99</v>
      </c>
      <c r="AA19" s="100">
        <v>24807.99</v>
      </c>
      <c r="AB19" s="100">
        <f t="shared" si="3"/>
        <v>100</v>
      </c>
      <c r="AC19" s="100">
        <v>17680.89</v>
      </c>
      <c r="AD19" s="100">
        <f t="shared" si="4"/>
        <v>71.270949399769989</v>
      </c>
      <c r="AE19" s="100">
        <f t="shared" si="9"/>
        <v>7127.1000000000022</v>
      </c>
      <c r="AF19" s="100">
        <f t="shared" si="5"/>
        <v>28.729050600230018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0"/>
        <v>0</v>
      </c>
      <c r="O20" s="100">
        <v>0</v>
      </c>
      <c r="P20" s="100">
        <v>0</v>
      </c>
      <c r="Q20" s="100">
        <v>0</v>
      </c>
      <c r="R20" s="100">
        <f t="shared" si="7"/>
        <v>0</v>
      </c>
      <c r="S20" s="100">
        <v>0</v>
      </c>
      <c r="T20" s="100">
        <v>0</v>
      </c>
      <c r="U20" s="100">
        <v>0</v>
      </c>
      <c r="V20" s="99">
        <v>0</v>
      </c>
      <c r="W20" s="99">
        <v>0</v>
      </c>
      <c r="X20" s="99">
        <v>0</v>
      </c>
      <c r="Y20" s="100">
        <f t="shared" si="2"/>
        <v>0</v>
      </c>
      <c r="Z20" s="81">
        <v>0</v>
      </c>
      <c r="AA20" s="100">
        <v>0</v>
      </c>
      <c r="AB20" s="100">
        <f t="shared" si="3"/>
        <v>0</v>
      </c>
      <c r="AC20" s="100">
        <v>0</v>
      </c>
      <c r="AD20" s="100">
        <f t="shared" si="4"/>
        <v>0</v>
      </c>
      <c r="AE20" s="100">
        <f t="shared" si="9"/>
        <v>0</v>
      </c>
      <c r="AF20" s="100">
        <f t="shared" si="5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0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 t="shared" si="8"/>
        <v>100</v>
      </c>
      <c r="T21" s="100">
        <v>0</v>
      </c>
      <c r="U21" s="100">
        <v>0</v>
      </c>
      <c r="V21" s="99">
        <v>0</v>
      </c>
      <c r="W21" s="99">
        <v>0</v>
      </c>
      <c r="X21" s="99">
        <v>0</v>
      </c>
      <c r="Y21" s="100">
        <f t="shared" si="2"/>
        <v>0</v>
      </c>
      <c r="Z21" s="81">
        <v>0</v>
      </c>
      <c r="AA21" s="100">
        <v>0</v>
      </c>
      <c r="AB21" s="100">
        <f t="shared" si="3"/>
        <v>0</v>
      </c>
      <c r="AC21" s="100">
        <v>0</v>
      </c>
      <c r="AD21" s="100">
        <f t="shared" si="4"/>
        <v>0</v>
      </c>
      <c r="AE21" s="100">
        <f t="shared" si="9"/>
        <v>0</v>
      </c>
      <c r="AF21" s="100">
        <f t="shared" si="5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0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1">P22</f>
        <v>19091.53</v>
      </c>
      <c r="S22" s="100">
        <f t="shared" si="8"/>
        <v>100</v>
      </c>
      <c r="T22" s="100">
        <v>0</v>
      </c>
      <c r="U22" s="100">
        <v>0</v>
      </c>
      <c r="V22" s="99">
        <v>2</v>
      </c>
      <c r="W22" s="99">
        <v>3</v>
      </c>
      <c r="X22" s="99">
        <v>0</v>
      </c>
      <c r="Y22" s="100">
        <f t="shared" si="2"/>
        <v>4.8780487804878048</v>
      </c>
      <c r="Z22" s="81">
        <f>AA22</f>
        <v>5580.14</v>
      </c>
      <c r="AA22" s="100">
        <v>5580.14</v>
      </c>
      <c r="AB22" s="100">
        <f t="shared" si="3"/>
        <v>100</v>
      </c>
      <c r="AC22" s="100">
        <v>5580.14</v>
      </c>
      <c r="AD22" s="100">
        <f t="shared" si="4"/>
        <v>100</v>
      </c>
      <c r="AE22" s="100">
        <f t="shared" si="9"/>
        <v>0</v>
      </c>
      <c r="AF22" s="100">
        <f t="shared" si="5"/>
        <v>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0"/>
        <v>0</v>
      </c>
      <c r="O23" s="100">
        <v>0</v>
      </c>
      <c r="P23" s="100">
        <v>0</v>
      </c>
      <c r="Q23" s="100">
        <v>0</v>
      </c>
      <c r="R23" s="100">
        <f t="shared" si="11"/>
        <v>0</v>
      </c>
      <c r="S23" s="100">
        <v>0</v>
      </c>
      <c r="T23" s="100">
        <v>0</v>
      </c>
      <c r="U23" s="100">
        <v>0</v>
      </c>
      <c r="V23" s="99">
        <v>0</v>
      </c>
      <c r="W23" s="99">
        <v>0</v>
      </c>
      <c r="X23" s="99">
        <v>0</v>
      </c>
      <c r="Y23" s="100">
        <f t="shared" si="2"/>
        <v>0</v>
      </c>
      <c r="Z23" s="81">
        <v>0</v>
      </c>
      <c r="AA23" s="100">
        <v>0</v>
      </c>
      <c r="AB23" s="100">
        <f t="shared" si="3"/>
        <v>0</v>
      </c>
      <c r="AC23" s="100">
        <v>0</v>
      </c>
      <c r="AD23" s="100">
        <f t="shared" si="4"/>
        <v>0</v>
      </c>
      <c r="AE23" s="100">
        <f t="shared" si="9"/>
        <v>0</v>
      </c>
      <c r="AF23" s="100">
        <f t="shared" si="5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0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1"/>
        <v>31605.72</v>
      </c>
      <c r="S24" s="100">
        <f t="shared" si="8"/>
        <v>100</v>
      </c>
      <c r="T24" s="100">
        <v>0</v>
      </c>
      <c r="U24" s="100">
        <v>0</v>
      </c>
      <c r="V24" s="99">
        <v>31</v>
      </c>
      <c r="W24" s="99">
        <v>41</v>
      </c>
      <c r="X24" s="99">
        <v>21</v>
      </c>
      <c r="Y24" s="100">
        <f t="shared" si="2"/>
        <v>43.661971830985912</v>
      </c>
      <c r="Z24" s="81">
        <v>28306.48</v>
      </c>
      <c r="AA24" s="100">
        <v>28306.48</v>
      </c>
      <c r="AB24" s="100">
        <f t="shared" si="3"/>
        <v>100</v>
      </c>
      <c r="AC24" s="100">
        <f>AA24</f>
        <v>28306.48</v>
      </c>
      <c r="AD24" s="100">
        <f t="shared" si="4"/>
        <v>100</v>
      </c>
      <c r="AE24" s="100">
        <v>0</v>
      </c>
      <c r="AF24" s="100">
        <f t="shared" si="5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0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1"/>
        <v>43809.06</v>
      </c>
      <c r="S25" s="100">
        <f t="shared" si="8"/>
        <v>100</v>
      </c>
      <c r="T25" s="100">
        <v>0</v>
      </c>
      <c r="U25" s="100">
        <v>0</v>
      </c>
      <c r="V25" s="99">
        <v>24</v>
      </c>
      <c r="W25" s="99">
        <v>32</v>
      </c>
      <c r="X25" s="99">
        <v>7</v>
      </c>
      <c r="Y25" s="100">
        <f t="shared" si="2"/>
        <v>11.650485436893204</v>
      </c>
      <c r="Z25" s="81">
        <v>27767.72</v>
      </c>
      <c r="AA25" s="100">
        <v>27767.72</v>
      </c>
      <c r="AB25" s="100">
        <f t="shared" si="3"/>
        <v>100</v>
      </c>
      <c r="AC25" s="100">
        <v>27767.72</v>
      </c>
      <c r="AD25" s="100">
        <f t="shared" si="4"/>
        <v>100</v>
      </c>
      <c r="AE25" s="100">
        <f t="shared" si="9"/>
        <v>0</v>
      </c>
      <c r="AF25" s="100">
        <f t="shared" si="5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0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1"/>
        <v>13200.15</v>
      </c>
      <c r="S26" s="100">
        <f t="shared" si="8"/>
        <v>100</v>
      </c>
      <c r="T26" s="100">
        <v>0</v>
      </c>
      <c r="U26" s="100">
        <v>0</v>
      </c>
      <c r="V26" s="99">
        <v>6</v>
      </c>
      <c r="W26" s="99">
        <v>8</v>
      </c>
      <c r="X26" s="99">
        <v>1</v>
      </c>
      <c r="Y26" s="100">
        <f t="shared" si="2"/>
        <v>25</v>
      </c>
      <c r="Z26" s="81">
        <v>9301.44</v>
      </c>
      <c r="AA26" s="100">
        <v>9301.44</v>
      </c>
      <c r="AB26" s="100">
        <f t="shared" si="3"/>
        <v>100</v>
      </c>
      <c r="AC26" s="100">
        <v>9301.44</v>
      </c>
      <c r="AD26" s="100">
        <f t="shared" si="4"/>
        <v>100</v>
      </c>
      <c r="AE26" s="100">
        <f t="shared" si="9"/>
        <v>0</v>
      </c>
      <c r="AF26" s="100">
        <f t="shared" si="5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0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1"/>
        <v>12723.78</v>
      </c>
      <c r="S27" s="100">
        <f t="shared" si="8"/>
        <v>100</v>
      </c>
      <c r="T27" s="100">
        <v>0</v>
      </c>
      <c r="U27" s="100">
        <v>0</v>
      </c>
      <c r="V27" s="99">
        <v>4</v>
      </c>
      <c r="W27" s="99">
        <v>6</v>
      </c>
      <c r="X27" s="99">
        <v>1</v>
      </c>
      <c r="Y27" s="100">
        <f t="shared" si="2"/>
        <v>25</v>
      </c>
      <c r="Z27" s="81">
        <v>3466.92</v>
      </c>
      <c r="AA27" s="100">
        <v>3466.92</v>
      </c>
      <c r="AB27" s="100">
        <f t="shared" si="3"/>
        <v>100</v>
      </c>
      <c r="AC27" s="100">
        <v>3466.92</v>
      </c>
      <c r="AD27" s="100">
        <f t="shared" si="4"/>
        <v>100</v>
      </c>
      <c r="AE27" s="100">
        <f t="shared" si="9"/>
        <v>0</v>
      </c>
      <c r="AF27" s="100">
        <f t="shared" si="5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0"/>
        <v>0</v>
      </c>
      <c r="O28" s="100">
        <v>0</v>
      </c>
      <c r="P28" s="100">
        <v>0</v>
      </c>
      <c r="Q28" s="100">
        <v>0</v>
      </c>
      <c r="R28" s="100">
        <f t="shared" si="11"/>
        <v>0</v>
      </c>
      <c r="S28" s="100">
        <v>0</v>
      </c>
      <c r="T28" s="100">
        <v>0</v>
      </c>
      <c r="U28" s="100">
        <v>0</v>
      </c>
      <c r="V28" s="99">
        <v>5</v>
      </c>
      <c r="W28" s="99">
        <v>6</v>
      </c>
      <c r="X28" s="99">
        <v>4</v>
      </c>
      <c r="Y28" s="100">
        <f t="shared" si="2"/>
        <v>55.555555555555557</v>
      </c>
      <c r="Z28" s="81">
        <v>3007.13</v>
      </c>
      <c r="AA28" s="100">
        <v>3007.13</v>
      </c>
      <c r="AB28" s="100">
        <f t="shared" si="3"/>
        <v>100</v>
      </c>
      <c r="AC28" s="100">
        <v>3007.13</v>
      </c>
      <c r="AD28" s="100">
        <f t="shared" si="4"/>
        <v>100</v>
      </c>
      <c r="AE28" s="100">
        <f t="shared" si="9"/>
        <v>0</v>
      </c>
      <c r="AF28" s="100">
        <f t="shared" si="5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0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1"/>
        <v>5460.41</v>
      </c>
      <c r="S29" s="100">
        <f t="shared" si="8"/>
        <v>100</v>
      </c>
      <c r="T29" s="100">
        <v>0</v>
      </c>
      <c r="U29" s="100">
        <v>0</v>
      </c>
      <c r="V29" s="99">
        <v>3</v>
      </c>
      <c r="W29" s="99">
        <v>5</v>
      </c>
      <c r="X29" s="99">
        <v>0</v>
      </c>
      <c r="Y29" s="100">
        <f t="shared" si="2"/>
        <v>37.5</v>
      </c>
      <c r="Z29" s="81">
        <v>2108.6999999999998</v>
      </c>
      <c r="AA29" s="100">
        <v>2108.6999999999998</v>
      </c>
      <c r="AB29" s="100">
        <f t="shared" si="3"/>
        <v>100</v>
      </c>
      <c r="AC29" s="100">
        <v>2108.6999999999998</v>
      </c>
      <c r="AD29" s="100">
        <f t="shared" si="4"/>
        <v>100</v>
      </c>
      <c r="AE29" s="100">
        <f t="shared" si="9"/>
        <v>0</v>
      </c>
      <c r="AF29" s="100">
        <f t="shared" si="5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1"/>
        <v>0</v>
      </c>
      <c r="S30" s="100">
        <v>0</v>
      </c>
      <c r="T30" s="100">
        <v>0</v>
      </c>
      <c r="U30" s="100">
        <v>0</v>
      </c>
      <c r="V30" s="99">
        <v>0</v>
      </c>
      <c r="W30" s="99">
        <v>0</v>
      </c>
      <c r="X30" s="99">
        <v>0</v>
      </c>
      <c r="Y30" s="100">
        <f t="shared" si="2"/>
        <v>0</v>
      </c>
      <c r="Z30" s="81">
        <v>0</v>
      </c>
      <c r="AA30" s="100">
        <v>0</v>
      </c>
      <c r="AB30" s="100">
        <f t="shared" si="3"/>
        <v>0</v>
      </c>
      <c r="AC30" s="100">
        <v>0</v>
      </c>
      <c r="AD30" s="100">
        <f t="shared" si="4"/>
        <v>0</v>
      </c>
      <c r="AE30" s="100">
        <f t="shared" si="9"/>
        <v>0</v>
      </c>
      <c r="AF30" s="100">
        <f t="shared" si="5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2">K31/H31*100</f>
        <v>88.043478260869563</v>
      </c>
      <c r="O31" s="100">
        <v>84151.14</v>
      </c>
      <c r="P31" s="100">
        <v>84151.14</v>
      </c>
      <c r="Q31" s="100">
        <f t="shared" ref="Q31:Q38" si="13">P31/O31*100</f>
        <v>100</v>
      </c>
      <c r="R31" s="100">
        <f t="shared" si="11"/>
        <v>84151.14</v>
      </c>
      <c r="S31" s="100">
        <f t="shared" si="8"/>
        <v>100</v>
      </c>
      <c r="T31" s="100">
        <v>0</v>
      </c>
      <c r="U31" s="100">
        <v>0</v>
      </c>
      <c r="V31" s="99">
        <v>17</v>
      </c>
      <c r="W31" s="99">
        <v>21</v>
      </c>
      <c r="X31" s="99">
        <v>3</v>
      </c>
      <c r="Y31" s="100">
        <f t="shared" si="2"/>
        <v>18.478260869565215</v>
      </c>
      <c r="Z31" s="81">
        <v>28303.27</v>
      </c>
      <c r="AA31" s="100">
        <f>Z31</f>
        <v>28303.27</v>
      </c>
      <c r="AB31" s="100">
        <f t="shared" si="3"/>
        <v>100</v>
      </c>
      <c r="AC31" s="100">
        <v>19533.439999999999</v>
      </c>
      <c r="AD31" s="100">
        <f t="shared" si="4"/>
        <v>69.014781684236482</v>
      </c>
      <c r="AE31" s="100">
        <f t="shared" si="9"/>
        <v>8769.8300000000017</v>
      </c>
      <c r="AF31" s="100">
        <f t="shared" si="5"/>
        <v>30.985218315763518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2"/>
        <v>45</v>
      </c>
      <c r="O32" s="100">
        <v>3061.7499999999995</v>
      </c>
      <c r="P32" s="100">
        <v>3061.7499999999995</v>
      </c>
      <c r="Q32" s="100">
        <f t="shared" si="13"/>
        <v>100</v>
      </c>
      <c r="R32" s="100">
        <f t="shared" si="11"/>
        <v>3061.7499999999995</v>
      </c>
      <c r="S32" s="100">
        <f t="shared" si="8"/>
        <v>100</v>
      </c>
      <c r="T32" s="100">
        <v>0</v>
      </c>
      <c r="U32" s="100">
        <v>0</v>
      </c>
      <c r="V32" s="99">
        <v>0</v>
      </c>
      <c r="W32" s="99">
        <v>0</v>
      </c>
      <c r="X32" s="99">
        <v>0</v>
      </c>
      <c r="Y32" s="100">
        <f t="shared" si="2"/>
        <v>0</v>
      </c>
      <c r="Z32" s="81">
        <v>0</v>
      </c>
      <c r="AA32" s="100">
        <v>0</v>
      </c>
      <c r="AB32" s="100">
        <f t="shared" si="3"/>
        <v>0</v>
      </c>
      <c r="AC32" s="100">
        <v>0</v>
      </c>
      <c r="AD32" s="100">
        <f t="shared" si="4"/>
        <v>0</v>
      </c>
      <c r="AE32" s="100">
        <f t="shared" si="9"/>
        <v>0</v>
      </c>
      <c r="AF32" s="100">
        <f t="shared" si="5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2"/>
        <v>50</v>
      </c>
      <c r="O33" s="100">
        <v>215.69</v>
      </c>
      <c r="P33" s="100">
        <v>215.69</v>
      </c>
      <c r="Q33" s="100">
        <f t="shared" si="13"/>
        <v>100</v>
      </c>
      <c r="R33" s="100">
        <f t="shared" si="11"/>
        <v>215.69</v>
      </c>
      <c r="S33" s="100">
        <f t="shared" si="8"/>
        <v>100</v>
      </c>
      <c r="T33" s="100">
        <v>0</v>
      </c>
      <c r="U33" s="100">
        <v>0</v>
      </c>
      <c r="V33" s="99">
        <v>2</v>
      </c>
      <c r="W33" s="99">
        <v>4</v>
      </c>
      <c r="X33" s="99">
        <v>0</v>
      </c>
      <c r="Y33" s="100">
        <f t="shared" si="2"/>
        <v>50</v>
      </c>
      <c r="Z33" s="81">
        <v>3317.11</v>
      </c>
      <c r="AA33" s="100">
        <v>3317.11</v>
      </c>
      <c r="AB33" s="100">
        <f t="shared" si="3"/>
        <v>100</v>
      </c>
      <c r="AC33" s="100">
        <v>342.75</v>
      </c>
      <c r="AD33" s="100">
        <f t="shared" si="4"/>
        <v>10.332789687408617</v>
      </c>
      <c r="AE33" s="100">
        <f t="shared" si="9"/>
        <v>2974.36</v>
      </c>
      <c r="AF33" s="100">
        <f t="shared" si="5"/>
        <v>89.667210312591379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2"/>
        <v>80.769230769230774</v>
      </c>
      <c r="O34" s="100">
        <v>17458.7</v>
      </c>
      <c r="P34" s="100">
        <v>17458.7</v>
      </c>
      <c r="Q34" s="100">
        <f t="shared" si="13"/>
        <v>100</v>
      </c>
      <c r="R34" s="100">
        <f t="shared" si="11"/>
        <v>17458.7</v>
      </c>
      <c r="S34" s="100">
        <f t="shared" si="8"/>
        <v>100</v>
      </c>
      <c r="T34" s="100">
        <v>0</v>
      </c>
      <c r="U34" s="100">
        <v>0</v>
      </c>
      <c r="V34" s="99">
        <v>1</v>
      </c>
      <c r="W34" s="99">
        <v>1</v>
      </c>
      <c r="X34" s="99">
        <v>1</v>
      </c>
      <c r="Y34" s="100">
        <f t="shared" si="2"/>
        <v>1.9230769230769231</v>
      </c>
      <c r="Z34" s="81">
        <v>182.7</v>
      </c>
      <c r="AA34" s="100">
        <v>182.7</v>
      </c>
      <c r="AB34" s="100">
        <f t="shared" si="3"/>
        <v>100</v>
      </c>
      <c r="AC34" s="100">
        <f>AA34</f>
        <v>182.7</v>
      </c>
      <c r="AD34" s="100">
        <f t="shared" si="4"/>
        <v>100</v>
      </c>
      <c r="AE34" s="100">
        <f t="shared" si="9"/>
        <v>0</v>
      </c>
      <c r="AF34" s="100">
        <f t="shared" si="5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2"/>
        <v>75.862068965517238</v>
      </c>
      <c r="O35" s="100">
        <v>31182.29</v>
      </c>
      <c r="P35" s="100">
        <v>31182.29</v>
      </c>
      <c r="Q35" s="100">
        <f t="shared" si="13"/>
        <v>100</v>
      </c>
      <c r="R35" s="100">
        <f t="shared" si="11"/>
        <v>31182.29</v>
      </c>
      <c r="S35" s="100">
        <f t="shared" si="8"/>
        <v>100</v>
      </c>
      <c r="T35" s="100">
        <v>0</v>
      </c>
      <c r="U35" s="100">
        <v>0</v>
      </c>
      <c r="V35" s="99">
        <v>14</v>
      </c>
      <c r="W35" s="99">
        <v>16</v>
      </c>
      <c r="X35" s="99">
        <v>2</v>
      </c>
      <c r="Y35" s="100">
        <f t="shared" si="2"/>
        <v>24.137931034482758</v>
      </c>
      <c r="Z35" s="81">
        <v>11094</v>
      </c>
      <c r="AA35" s="100">
        <v>11094</v>
      </c>
      <c r="AB35" s="100">
        <f t="shared" si="3"/>
        <v>100</v>
      </c>
      <c r="AC35" s="100">
        <f>AA35</f>
        <v>11094</v>
      </c>
      <c r="AD35" s="100">
        <f t="shared" si="4"/>
        <v>100</v>
      </c>
      <c r="AE35" s="100">
        <f t="shared" si="9"/>
        <v>0</v>
      </c>
      <c r="AF35" s="100">
        <f t="shared" si="5"/>
        <v>0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2"/>
        <v>63.636363636363633</v>
      </c>
      <c r="O36" s="100">
        <v>837.48</v>
      </c>
      <c r="P36" s="100">
        <v>837.48</v>
      </c>
      <c r="Q36" s="100">
        <f t="shared" si="13"/>
        <v>100</v>
      </c>
      <c r="R36" s="100">
        <f t="shared" si="11"/>
        <v>837.48</v>
      </c>
      <c r="S36" s="100">
        <f t="shared" si="8"/>
        <v>100</v>
      </c>
      <c r="T36" s="100">
        <v>0</v>
      </c>
      <c r="U36" s="100">
        <v>0</v>
      </c>
      <c r="V36" s="99">
        <v>0</v>
      </c>
      <c r="W36" s="99">
        <v>0</v>
      </c>
      <c r="X36" s="99">
        <v>0</v>
      </c>
      <c r="Y36" s="100">
        <f t="shared" si="2"/>
        <v>0</v>
      </c>
      <c r="Z36" s="81">
        <v>0</v>
      </c>
      <c r="AA36" s="100">
        <v>0</v>
      </c>
      <c r="AB36" s="100">
        <f t="shared" si="3"/>
        <v>0</v>
      </c>
      <c r="AC36" s="100">
        <v>0</v>
      </c>
      <c r="AD36" s="100">
        <f t="shared" si="4"/>
        <v>0</v>
      </c>
      <c r="AE36" s="100">
        <f t="shared" si="9"/>
        <v>0</v>
      </c>
      <c r="AF36" s="100">
        <f t="shared" si="5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2"/>
        <v>93.333333333333329</v>
      </c>
      <c r="O37" s="100">
        <v>8820.61</v>
      </c>
      <c r="P37" s="100">
        <v>8820.61</v>
      </c>
      <c r="Q37" s="100">
        <f t="shared" si="13"/>
        <v>100</v>
      </c>
      <c r="R37" s="100">
        <f t="shared" si="11"/>
        <v>8820.61</v>
      </c>
      <c r="S37" s="100">
        <f t="shared" si="8"/>
        <v>100</v>
      </c>
      <c r="T37" s="100">
        <v>0</v>
      </c>
      <c r="U37" s="100">
        <v>0</v>
      </c>
      <c r="V37" s="99">
        <v>0</v>
      </c>
      <c r="W37" s="99">
        <v>0</v>
      </c>
      <c r="X37" s="99">
        <v>0</v>
      </c>
      <c r="Y37" s="100">
        <f t="shared" si="2"/>
        <v>0</v>
      </c>
      <c r="Z37" s="81">
        <v>0</v>
      </c>
      <c r="AA37" s="100">
        <v>0</v>
      </c>
      <c r="AB37" s="100">
        <f t="shared" si="3"/>
        <v>0</v>
      </c>
      <c r="AC37" s="100">
        <v>0</v>
      </c>
      <c r="AD37" s="100">
        <f t="shared" si="4"/>
        <v>0</v>
      </c>
      <c r="AE37" s="100">
        <f t="shared" si="9"/>
        <v>0</v>
      </c>
      <c r="AF37" s="100">
        <f t="shared" si="5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2"/>
        <v>44.827586206896555</v>
      </c>
      <c r="O38" s="100">
        <v>17539.870000000003</v>
      </c>
      <c r="P38" s="100">
        <v>17539.870000000003</v>
      </c>
      <c r="Q38" s="100">
        <f t="shared" si="13"/>
        <v>100</v>
      </c>
      <c r="R38" s="100">
        <f t="shared" si="11"/>
        <v>17539.870000000003</v>
      </c>
      <c r="S38" s="100">
        <f t="shared" si="8"/>
        <v>100</v>
      </c>
      <c r="T38" s="100">
        <v>0</v>
      </c>
      <c r="U38" s="100">
        <v>0</v>
      </c>
      <c r="V38" s="99">
        <v>20</v>
      </c>
      <c r="W38" s="99">
        <v>24</v>
      </c>
      <c r="X38" s="99">
        <v>4</v>
      </c>
      <c r="Y38" s="100">
        <f t="shared" si="2"/>
        <v>68.965517241379317</v>
      </c>
      <c r="Z38" s="81">
        <v>30733.52</v>
      </c>
      <c r="AA38" s="100">
        <v>0</v>
      </c>
      <c r="AB38" s="100">
        <f t="shared" si="3"/>
        <v>0</v>
      </c>
      <c r="AC38" s="100">
        <v>0</v>
      </c>
      <c r="AD38" s="100">
        <f t="shared" si="4"/>
        <v>0</v>
      </c>
      <c r="AE38" s="100">
        <f t="shared" si="9"/>
        <v>0</v>
      </c>
      <c r="AF38" s="100">
        <f t="shared" si="5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2"/>
        <v>0</v>
      </c>
      <c r="O39" s="100">
        <v>0</v>
      </c>
      <c r="P39" s="100">
        <v>0</v>
      </c>
      <c r="Q39" s="100">
        <v>0</v>
      </c>
      <c r="R39" s="100">
        <f t="shared" si="11"/>
        <v>0</v>
      </c>
      <c r="S39" s="100">
        <v>0</v>
      </c>
      <c r="T39" s="100">
        <v>0</v>
      </c>
      <c r="U39" s="100">
        <v>0</v>
      </c>
      <c r="V39" s="99">
        <v>0</v>
      </c>
      <c r="W39" s="99">
        <v>0</v>
      </c>
      <c r="X39" s="99">
        <v>0</v>
      </c>
      <c r="Y39" s="100">
        <f t="shared" si="2"/>
        <v>0</v>
      </c>
      <c r="Z39" s="81">
        <v>0</v>
      </c>
      <c r="AA39" s="100">
        <v>0</v>
      </c>
      <c r="AB39" s="100">
        <f t="shared" si="3"/>
        <v>0</v>
      </c>
      <c r="AC39" s="100">
        <v>0</v>
      </c>
      <c r="AD39" s="100">
        <f t="shared" si="4"/>
        <v>0</v>
      </c>
      <c r="AE39" s="100">
        <f t="shared" si="9"/>
        <v>0</v>
      </c>
      <c r="AF39" s="100">
        <f t="shared" si="5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2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1"/>
        <v>81.2</v>
      </c>
      <c r="S40" s="100">
        <f t="shared" si="8"/>
        <v>100</v>
      </c>
      <c r="T40" s="100">
        <v>0</v>
      </c>
      <c r="U40" s="100">
        <v>0</v>
      </c>
      <c r="V40" s="99">
        <v>0</v>
      </c>
      <c r="W40" s="99">
        <v>0</v>
      </c>
      <c r="X40" s="99">
        <v>0</v>
      </c>
      <c r="Y40" s="100">
        <f t="shared" si="2"/>
        <v>0</v>
      </c>
      <c r="Z40" s="81">
        <v>0</v>
      </c>
      <c r="AA40" s="100">
        <v>0</v>
      </c>
      <c r="AB40" s="100">
        <f t="shared" si="3"/>
        <v>0</v>
      </c>
      <c r="AC40" s="100">
        <v>0</v>
      </c>
      <c r="AD40" s="100">
        <f t="shared" si="4"/>
        <v>0</v>
      </c>
      <c r="AE40" s="100">
        <f t="shared" si="9"/>
        <v>0</v>
      </c>
      <c r="AF40" s="100">
        <f t="shared" si="5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2"/>
        <v>0</v>
      </c>
      <c r="O41" s="100">
        <v>0</v>
      </c>
      <c r="P41" s="100">
        <v>0</v>
      </c>
      <c r="Q41" s="100">
        <v>0</v>
      </c>
      <c r="R41" s="100">
        <f t="shared" si="11"/>
        <v>0</v>
      </c>
      <c r="S41" s="100">
        <v>0</v>
      </c>
      <c r="T41" s="100">
        <v>0</v>
      </c>
      <c r="U41" s="100">
        <v>0</v>
      </c>
      <c r="V41" s="99">
        <v>1</v>
      </c>
      <c r="W41" s="99">
        <v>1</v>
      </c>
      <c r="X41" s="99">
        <v>1</v>
      </c>
      <c r="Y41" s="100">
        <f t="shared" si="2"/>
        <v>50</v>
      </c>
      <c r="Z41" s="81">
        <v>570.94000000000005</v>
      </c>
      <c r="AA41" s="100">
        <v>570.94000000000005</v>
      </c>
      <c r="AB41" s="100">
        <f t="shared" si="3"/>
        <v>100</v>
      </c>
      <c r="AC41" s="100">
        <v>570.94000000000005</v>
      </c>
      <c r="AD41" s="100">
        <f t="shared" si="4"/>
        <v>100</v>
      </c>
      <c r="AE41" s="100">
        <f t="shared" si="9"/>
        <v>0</v>
      </c>
      <c r="AF41" s="100">
        <f t="shared" si="5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2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1"/>
        <v>51486.1</v>
      </c>
      <c r="S42" s="100">
        <f t="shared" si="8"/>
        <v>100</v>
      </c>
      <c r="T42" s="100">
        <v>0</v>
      </c>
      <c r="U42" s="100">
        <v>0</v>
      </c>
      <c r="V42" s="99">
        <v>19</v>
      </c>
      <c r="W42" s="99">
        <v>34</v>
      </c>
      <c r="X42" s="99">
        <v>8</v>
      </c>
      <c r="Y42" s="100">
        <f t="shared" si="2"/>
        <v>35.849056603773583</v>
      </c>
      <c r="Z42" s="81">
        <v>41466.11</v>
      </c>
      <c r="AA42" s="100">
        <v>41466.11</v>
      </c>
      <c r="AB42" s="100">
        <f t="shared" si="3"/>
        <v>100</v>
      </c>
      <c r="AC42" s="100">
        <f>AA42</f>
        <v>41466.11</v>
      </c>
      <c r="AD42" s="100">
        <f t="shared" si="4"/>
        <v>100</v>
      </c>
      <c r="AE42" s="100">
        <v>0</v>
      </c>
      <c r="AF42" s="100">
        <f t="shared" si="5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2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1"/>
        <v>16141.45</v>
      </c>
      <c r="S43" s="100">
        <f t="shared" si="8"/>
        <v>100</v>
      </c>
      <c r="T43" s="100">
        <v>0</v>
      </c>
      <c r="U43" s="100">
        <v>0</v>
      </c>
      <c r="V43" s="99">
        <v>8</v>
      </c>
      <c r="W43" s="99">
        <v>9</v>
      </c>
      <c r="X43" s="99">
        <v>3</v>
      </c>
      <c r="Y43" s="100">
        <f t="shared" si="2"/>
        <v>28.571428571428569</v>
      </c>
      <c r="Z43" s="81">
        <v>7515.68</v>
      </c>
      <c r="AA43" s="100">
        <v>7515.68</v>
      </c>
      <c r="AB43" s="100">
        <f t="shared" si="3"/>
        <v>100</v>
      </c>
      <c r="AC43" s="100">
        <v>7515.68</v>
      </c>
      <c r="AD43" s="100">
        <f t="shared" si="4"/>
        <v>100</v>
      </c>
      <c r="AE43" s="100">
        <f t="shared" si="9"/>
        <v>0</v>
      </c>
      <c r="AF43" s="100">
        <f t="shared" si="5"/>
        <v>0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2"/>
        <v>0</v>
      </c>
      <c r="O44" s="100">
        <v>0</v>
      </c>
      <c r="P44" s="100">
        <v>0</v>
      </c>
      <c r="Q44" s="100">
        <v>0</v>
      </c>
      <c r="R44" s="100">
        <f t="shared" si="11"/>
        <v>0</v>
      </c>
      <c r="S44" s="100">
        <v>0</v>
      </c>
      <c r="T44" s="100">
        <v>0</v>
      </c>
      <c r="U44" s="100">
        <v>0</v>
      </c>
      <c r="V44" s="99">
        <v>0</v>
      </c>
      <c r="W44" s="99">
        <v>0</v>
      </c>
      <c r="X44" s="99">
        <v>0</v>
      </c>
      <c r="Y44" s="100">
        <f t="shared" si="2"/>
        <v>0</v>
      </c>
      <c r="Z44" s="81">
        <v>0</v>
      </c>
      <c r="AA44" s="100">
        <v>0</v>
      </c>
      <c r="AB44" s="100">
        <f t="shared" si="3"/>
        <v>0</v>
      </c>
      <c r="AC44" s="100">
        <v>0</v>
      </c>
      <c r="AD44" s="100">
        <f t="shared" si="4"/>
        <v>0</v>
      </c>
      <c r="AE44" s="100">
        <f t="shared" si="9"/>
        <v>0</v>
      </c>
      <c r="AF44" s="100">
        <f t="shared" si="5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2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1"/>
        <v>18630.71</v>
      </c>
      <c r="S45" s="100">
        <f t="shared" si="8"/>
        <v>100</v>
      </c>
      <c r="T45" s="100">
        <v>0</v>
      </c>
      <c r="U45" s="100">
        <v>0</v>
      </c>
      <c r="V45" s="99">
        <v>9</v>
      </c>
      <c r="W45" s="99">
        <v>9</v>
      </c>
      <c r="X45" s="99">
        <v>9</v>
      </c>
      <c r="Y45" s="100">
        <f t="shared" si="2"/>
        <v>42.857142857142854</v>
      </c>
      <c r="Z45" s="81">
        <f>3029.71+9510.45</f>
        <v>12540.16</v>
      </c>
      <c r="AA45" s="100">
        <v>12540.16</v>
      </c>
      <c r="AB45" s="100">
        <f t="shared" si="3"/>
        <v>100</v>
      </c>
      <c r="AC45" s="100">
        <v>12540.16</v>
      </c>
      <c r="AD45" s="100">
        <f t="shared" si="4"/>
        <v>100</v>
      </c>
      <c r="AE45" s="100">
        <f t="shared" si="9"/>
        <v>0</v>
      </c>
      <c r="AF45" s="100">
        <f t="shared" si="5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2"/>
        <v>0</v>
      </c>
      <c r="O46" s="100">
        <v>0</v>
      </c>
      <c r="P46" s="100">
        <v>0</v>
      </c>
      <c r="Q46" s="100">
        <v>0</v>
      </c>
      <c r="R46" s="100">
        <f t="shared" si="11"/>
        <v>0</v>
      </c>
      <c r="S46" s="100">
        <v>0</v>
      </c>
      <c r="T46" s="100">
        <v>0</v>
      </c>
      <c r="U46" s="100">
        <v>0</v>
      </c>
      <c r="V46" s="99">
        <v>1</v>
      </c>
      <c r="W46" s="99">
        <v>1</v>
      </c>
      <c r="X46" s="99">
        <v>1</v>
      </c>
      <c r="Y46" s="100">
        <f t="shared" si="2"/>
        <v>100</v>
      </c>
      <c r="Z46" s="81">
        <v>121.8</v>
      </c>
      <c r="AA46" s="100">
        <v>121.8</v>
      </c>
      <c r="AB46" s="100">
        <f t="shared" si="3"/>
        <v>100</v>
      </c>
      <c r="AC46" s="100">
        <v>121.8</v>
      </c>
      <c r="AD46" s="100">
        <f t="shared" si="4"/>
        <v>100</v>
      </c>
      <c r="AE46" s="100">
        <f t="shared" si="9"/>
        <v>0</v>
      </c>
      <c r="AF46" s="100">
        <f t="shared" si="5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2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1"/>
        <v>29395.079999999998</v>
      </c>
      <c r="S47" s="100">
        <f t="shared" si="8"/>
        <v>100</v>
      </c>
      <c r="T47" s="100">
        <v>0</v>
      </c>
      <c r="U47" s="100">
        <v>0</v>
      </c>
      <c r="V47" s="99">
        <v>9</v>
      </c>
      <c r="W47" s="99">
        <v>12</v>
      </c>
      <c r="X47" s="99">
        <v>5</v>
      </c>
      <c r="Y47" s="100">
        <f t="shared" si="2"/>
        <v>24.324324324324326</v>
      </c>
      <c r="Z47" s="81">
        <v>7141.97</v>
      </c>
      <c r="AA47" s="100">
        <v>7141.97</v>
      </c>
      <c r="AB47" s="100">
        <f t="shared" si="3"/>
        <v>100</v>
      </c>
      <c r="AC47" s="100">
        <f>AA47</f>
        <v>7141.97</v>
      </c>
      <c r="AD47" s="100">
        <f t="shared" si="4"/>
        <v>100</v>
      </c>
      <c r="AE47" s="100">
        <f t="shared" si="9"/>
        <v>0</v>
      </c>
      <c r="AF47" s="100">
        <f t="shared" si="5"/>
        <v>0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2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1"/>
        <v>13283.6</v>
      </c>
      <c r="S48" s="100">
        <f t="shared" si="8"/>
        <v>100</v>
      </c>
      <c r="T48" s="100">
        <v>0</v>
      </c>
      <c r="U48" s="100">
        <v>0</v>
      </c>
      <c r="V48" s="99">
        <v>9</v>
      </c>
      <c r="W48" s="99">
        <v>11</v>
      </c>
      <c r="X48" s="99">
        <v>3</v>
      </c>
      <c r="Y48" s="100">
        <f t="shared" si="2"/>
        <v>14.0625</v>
      </c>
      <c r="Z48" s="81">
        <v>16877.34</v>
      </c>
      <c r="AA48" s="100">
        <v>16877.34</v>
      </c>
      <c r="AB48" s="100">
        <f t="shared" si="3"/>
        <v>100</v>
      </c>
      <c r="AC48" s="100">
        <v>16877.34</v>
      </c>
      <c r="AD48" s="100">
        <f t="shared" si="4"/>
        <v>100</v>
      </c>
      <c r="AE48" s="100">
        <f t="shared" si="9"/>
        <v>0</v>
      </c>
      <c r="AF48" s="100">
        <f t="shared" si="5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2"/>
        <v>0</v>
      </c>
      <c r="O49" s="100">
        <v>0</v>
      </c>
      <c r="P49" s="100">
        <v>0</v>
      </c>
      <c r="Q49" s="100">
        <v>0</v>
      </c>
      <c r="R49" s="100">
        <f t="shared" si="11"/>
        <v>0</v>
      </c>
      <c r="S49" s="100">
        <v>0</v>
      </c>
      <c r="T49" s="100">
        <v>0</v>
      </c>
      <c r="U49" s="100">
        <v>0</v>
      </c>
      <c r="V49" s="99">
        <v>0</v>
      </c>
      <c r="W49" s="99">
        <v>0</v>
      </c>
      <c r="X49" s="99">
        <v>0</v>
      </c>
      <c r="Y49" s="100">
        <f t="shared" si="2"/>
        <v>0</v>
      </c>
      <c r="Z49" s="81">
        <v>0</v>
      </c>
      <c r="AA49" s="100">
        <v>0</v>
      </c>
      <c r="AB49" s="100">
        <f t="shared" si="3"/>
        <v>0</v>
      </c>
      <c r="AC49" s="100">
        <v>0</v>
      </c>
      <c r="AD49" s="100">
        <f t="shared" si="4"/>
        <v>0</v>
      </c>
      <c r="AE49" s="100">
        <f t="shared" si="9"/>
        <v>0</v>
      </c>
      <c r="AF49" s="100">
        <f t="shared" si="5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2"/>
        <v>93.333333333333329</v>
      </c>
      <c r="O50" s="100">
        <v>28019.85</v>
      </c>
      <c r="P50" s="100">
        <v>28019.85</v>
      </c>
      <c r="Q50" s="100">
        <f t="shared" ref="Q50:Q61" si="14">P50/O50*100</f>
        <v>100</v>
      </c>
      <c r="R50" s="100">
        <f t="shared" si="11"/>
        <v>28019.85</v>
      </c>
      <c r="S50" s="100">
        <f t="shared" si="8"/>
        <v>100</v>
      </c>
      <c r="T50" s="100">
        <v>0</v>
      </c>
      <c r="U50" s="100">
        <v>0</v>
      </c>
      <c r="V50" s="99">
        <v>4</v>
      </c>
      <c r="W50" s="99">
        <v>6</v>
      </c>
      <c r="X50" s="99">
        <v>0</v>
      </c>
      <c r="Y50" s="100">
        <f t="shared" si="2"/>
        <v>8.8888888888888893</v>
      </c>
      <c r="Z50" s="81">
        <v>9696.89</v>
      </c>
      <c r="AA50" s="100">
        <v>9696.89</v>
      </c>
      <c r="AB50" s="100">
        <f t="shared" si="3"/>
        <v>100</v>
      </c>
      <c r="AC50" s="100">
        <v>5913.23</v>
      </c>
      <c r="AD50" s="100">
        <f t="shared" si="4"/>
        <v>60.980685560009441</v>
      </c>
      <c r="AE50" s="100">
        <f t="shared" si="9"/>
        <v>3783.66</v>
      </c>
      <c r="AF50" s="100">
        <f t="shared" si="5"/>
        <v>39.019314439990552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2"/>
        <v>74.285714285714292</v>
      </c>
      <c r="O51" s="100">
        <v>24374.81</v>
      </c>
      <c r="P51" s="100">
        <v>24374.81</v>
      </c>
      <c r="Q51" s="100">
        <f t="shared" si="14"/>
        <v>100</v>
      </c>
      <c r="R51" s="100">
        <f t="shared" si="11"/>
        <v>24374.81</v>
      </c>
      <c r="S51" s="100">
        <f t="shared" si="8"/>
        <v>100</v>
      </c>
      <c r="T51" s="100">
        <v>0</v>
      </c>
      <c r="U51" s="100">
        <v>0</v>
      </c>
      <c r="V51" s="99">
        <v>8</v>
      </c>
      <c r="W51" s="99">
        <v>10</v>
      </c>
      <c r="X51" s="99">
        <v>3</v>
      </c>
      <c r="Y51" s="100">
        <f t="shared" si="2"/>
        <v>22.857142857142858</v>
      </c>
      <c r="Z51" s="81">
        <f>1813.66+1853.19</f>
        <v>3666.8500000000004</v>
      </c>
      <c r="AA51" s="100">
        <v>3666.8500000000004</v>
      </c>
      <c r="AB51" s="100">
        <f t="shared" si="3"/>
        <v>100</v>
      </c>
      <c r="AC51" s="100">
        <v>3666.8500000000004</v>
      </c>
      <c r="AD51" s="100">
        <f t="shared" si="4"/>
        <v>100</v>
      </c>
      <c r="AE51" s="100">
        <f t="shared" si="9"/>
        <v>0</v>
      </c>
      <c r="AF51" s="100">
        <f t="shared" si="5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2"/>
        <v>80.952380952380949</v>
      </c>
      <c r="O52" s="100">
        <v>15413.759999999998</v>
      </c>
      <c r="P52" s="100">
        <v>15413.759999999998</v>
      </c>
      <c r="Q52" s="100">
        <f t="shared" si="14"/>
        <v>100</v>
      </c>
      <c r="R52" s="100">
        <f t="shared" si="11"/>
        <v>15413.759999999998</v>
      </c>
      <c r="S52" s="100">
        <f t="shared" si="8"/>
        <v>100</v>
      </c>
      <c r="T52" s="100">
        <v>0</v>
      </c>
      <c r="U52" s="100">
        <v>0</v>
      </c>
      <c r="V52" s="99">
        <v>4</v>
      </c>
      <c r="W52" s="99">
        <v>4</v>
      </c>
      <c r="X52" s="99">
        <v>0</v>
      </c>
      <c r="Y52" s="100">
        <f t="shared" si="2"/>
        <v>19.047619047619047</v>
      </c>
      <c r="Z52" s="81">
        <f>6438.63+1649.35</f>
        <v>8087.98</v>
      </c>
      <c r="AA52" s="100">
        <v>8087.98</v>
      </c>
      <c r="AB52" s="100">
        <f t="shared" si="3"/>
        <v>100</v>
      </c>
      <c r="AC52" s="100">
        <v>8087.98</v>
      </c>
      <c r="AD52" s="100">
        <f t="shared" si="4"/>
        <v>100</v>
      </c>
      <c r="AE52" s="100">
        <f t="shared" si="9"/>
        <v>0</v>
      </c>
      <c r="AF52" s="100">
        <f t="shared" si="5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2"/>
        <v>74.468085106382972</v>
      </c>
      <c r="O53" s="100">
        <v>42972.38</v>
      </c>
      <c r="P53" s="100">
        <v>42972.38</v>
      </c>
      <c r="Q53" s="100">
        <f t="shared" si="14"/>
        <v>100</v>
      </c>
      <c r="R53" s="100">
        <f t="shared" si="11"/>
        <v>42972.38</v>
      </c>
      <c r="S53" s="100">
        <f t="shared" si="8"/>
        <v>100</v>
      </c>
      <c r="T53" s="100">
        <v>0</v>
      </c>
      <c r="U53" s="100">
        <v>0</v>
      </c>
      <c r="V53" s="99">
        <v>10</v>
      </c>
      <c r="W53" s="99">
        <v>17</v>
      </c>
      <c r="X53" s="99">
        <v>2</v>
      </c>
      <c r="Y53" s="100">
        <f t="shared" si="2"/>
        <v>21.276595744680851</v>
      </c>
      <c r="Z53" s="81">
        <v>28041.56</v>
      </c>
      <c r="AA53" s="100">
        <v>28041.56</v>
      </c>
      <c r="AB53" s="100">
        <f t="shared" si="3"/>
        <v>100</v>
      </c>
      <c r="AC53" s="100">
        <v>28041.56</v>
      </c>
      <c r="AD53" s="100">
        <f t="shared" si="4"/>
        <v>100</v>
      </c>
      <c r="AE53" s="100">
        <f t="shared" si="9"/>
        <v>0</v>
      </c>
      <c r="AF53" s="100">
        <f t="shared" si="5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2"/>
        <v>87.5</v>
      </c>
      <c r="O54" s="100">
        <v>11942.29</v>
      </c>
      <c r="P54" s="100">
        <v>11942.29</v>
      </c>
      <c r="Q54" s="100">
        <f t="shared" si="14"/>
        <v>100</v>
      </c>
      <c r="R54" s="100">
        <f t="shared" si="11"/>
        <v>11942.29</v>
      </c>
      <c r="S54" s="100">
        <f t="shared" si="8"/>
        <v>100</v>
      </c>
      <c r="T54" s="100">
        <v>0</v>
      </c>
      <c r="U54" s="100">
        <v>0</v>
      </c>
      <c r="V54" s="99">
        <v>6</v>
      </c>
      <c r="W54" s="99">
        <v>6</v>
      </c>
      <c r="X54" s="99">
        <v>1</v>
      </c>
      <c r="Y54" s="100">
        <f t="shared" si="2"/>
        <v>37.5</v>
      </c>
      <c r="Z54" s="81">
        <f>3212.69+1942.71</f>
        <v>5155.3999999999996</v>
      </c>
      <c r="AA54" s="100">
        <v>5155.3999999999996</v>
      </c>
      <c r="AB54" s="100">
        <f t="shared" si="3"/>
        <v>100</v>
      </c>
      <c r="AC54" s="100">
        <v>5155.3999999999996</v>
      </c>
      <c r="AD54" s="100">
        <f t="shared" si="4"/>
        <v>100</v>
      </c>
      <c r="AE54" s="100">
        <f t="shared" si="9"/>
        <v>0</v>
      </c>
      <c r="AF54" s="100">
        <f t="shared" si="5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2"/>
        <v>50</v>
      </c>
      <c r="O55" s="100">
        <v>2319.79</v>
      </c>
      <c r="P55" s="100">
        <v>2319.79</v>
      </c>
      <c r="Q55" s="100">
        <f t="shared" si="14"/>
        <v>100</v>
      </c>
      <c r="R55" s="100">
        <f t="shared" si="11"/>
        <v>2319.79</v>
      </c>
      <c r="S55" s="100">
        <f t="shared" si="8"/>
        <v>100</v>
      </c>
      <c r="T55" s="100">
        <v>0</v>
      </c>
      <c r="U55" s="100">
        <v>0</v>
      </c>
      <c r="V55" s="99">
        <v>0</v>
      </c>
      <c r="W55" s="99">
        <v>0</v>
      </c>
      <c r="X55" s="99">
        <v>0</v>
      </c>
      <c r="Y55" s="100">
        <f t="shared" si="2"/>
        <v>0</v>
      </c>
      <c r="Z55" s="81">
        <v>0</v>
      </c>
      <c r="AA55" s="100">
        <v>0</v>
      </c>
      <c r="AB55" s="100">
        <f t="shared" si="3"/>
        <v>0</v>
      </c>
      <c r="AC55" s="100">
        <v>0</v>
      </c>
      <c r="AD55" s="100">
        <f t="shared" si="4"/>
        <v>0</v>
      </c>
      <c r="AE55" s="100">
        <f t="shared" si="9"/>
        <v>0</v>
      </c>
      <c r="AF55" s="100">
        <f t="shared" si="5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2"/>
        <v>69.642857142857139</v>
      </c>
      <c r="O56" s="100">
        <v>33646.5</v>
      </c>
      <c r="P56" s="100">
        <v>33646.5</v>
      </c>
      <c r="Q56" s="100">
        <f t="shared" si="14"/>
        <v>100</v>
      </c>
      <c r="R56" s="100">
        <f t="shared" si="11"/>
        <v>33646.5</v>
      </c>
      <c r="S56" s="100">
        <f t="shared" si="8"/>
        <v>100</v>
      </c>
      <c r="T56" s="100">
        <v>0</v>
      </c>
      <c r="U56" s="100">
        <v>0</v>
      </c>
      <c r="V56" s="99">
        <v>15</v>
      </c>
      <c r="W56" s="99">
        <v>22</v>
      </c>
      <c r="X56" s="99">
        <v>4</v>
      </c>
      <c r="Y56" s="100">
        <f t="shared" si="2"/>
        <v>26.785714285714285</v>
      </c>
      <c r="Z56" s="81">
        <v>10925.3</v>
      </c>
      <c r="AA56" s="100">
        <v>10925.3</v>
      </c>
      <c r="AB56" s="100">
        <f t="shared" si="3"/>
        <v>100</v>
      </c>
      <c r="AC56" s="100">
        <v>1426.6499999999996</v>
      </c>
      <c r="AD56" s="100">
        <f t="shared" si="4"/>
        <v>13.058222657501393</v>
      </c>
      <c r="AE56" s="100">
        <f t="shared" si="9"/>
        <v>9498.65</v>
      </c>
      <c r="AF56" s="100">
        <f t="shared" si="5"/>
        <v>86.941777342498611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2"/>
        <v>94.117647058823522</v>
      </c>
      <c r="O57" s="100">
        <v>5389.26</v>
      </c>
      <c r="P57" s="100">
        <v>5389.26</v>
      </c>
      <c r="Q57" s="100">
        <f t="shared" si="14"/>
        <v>100</v>
      </c>
      <c r="R57" s="100">
        <f t="shared" si="11"/>
        <v>5389.26</v>
      </c>
      <c r="S57" s="100">
        <f t="shared" si="8"/>
        <v>100</v>
      </c>
      <c r="T57" s="100">
        <v>0</v>
      </c>
      <c r="U57" s="100">
        <v>0</v>
      </c>
      <c r="V57" s="99">
        <v>2</v>
      </c>
      <c r="W57" s="99">
        <v>2</v>
      </c>
      <c r="X57" s="99">
        <v>0</v>
      </c>
      <c r="Y57" s="100">
        <f t="shared" si="2"/>
        <v>11.76470588235294</v>
      </c>
      <c r="Z57" s="81">
        <v>1403.51</v>
      </c>
      <c r="AA57" s="100">
        <v>1403.51</v>
      </c>
      <c r="AB57" s="100">
        <f t="shared" si="3"/>
        <v>100</v>
      </c>
      <c r="AC57" s="100">
        <v>1403.51</v>
      </c>
      <c r="AD57" s="100">
        <f t="shared" si="4"/>
        <v>100</v>
      </c>
      <c r="AE57" s="100">
        <f t="shared" si="9"/>
        <v>0</v>
      </c>
      <c r="AF57" s="100">
        <f t="shared" si="5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2"/>
        <v>76.271186440677965</v>
      </c>
      <c r="O58" s="100">
        <v>51157.919999999998</v>
      </c>
      <c r="P58" s="100">
        <v>51157.919999999998</v>
      </c>
      <c r="Q58" s="100">
        <f t="shared" si="14"/>
        <v>100</v>
      </c>
      <c r="R58" s="100">
        <f t="shared" si="11"/>
        <v>51157.919999999998</v>
      </c>
      <c r="S58" s="100">
        <f t="shared" si="8"/>
        <v>100</v>
      </c>
      <c r="T58" s="100">
        <v>0</v>
      </c>
      <c r="U58" s="100">
        <v>0</v>
      </c>
      <c r="V58" s="99">
        <v>16</v>
      </c>
      <c r="W58" s="99">
        <v>18</v>
      </c>
      <c r="X58" s="99">
        <v>9</v>
      </c>
      <c r="Y58" s="100">
        <f t="shared" si="2"/>
        <v>27.118644067796609</v>
      </c>
      <c r="Z58" s="81">
        <v>25338.36</v>
      </c>
      <c r="AA58" s="100">
        <v>25338.36</v>
      </c>
      <c r="AB58" s="100">
        <f t="shared" si="3"/>
        <v>100</v>
      </c>
      <c r="AC58" s="100">
        <v>16533.980000000003</v>
      </c>
      <c r="AD58" s="100">
        <f t="shared" si="4"/>
        <v>65.252763004393358</v>
      </c>
      <c r="AE58" s="100">
        <f t="shared" si="9"/>
        <v>8804.3799999999974</v>
      </c>
      <c r="AF58" s="100">
        <f t="shared" si="5"/>
        <v>34.747236995606649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2"/>
        <v>51.724137931034484</v>
      </c>
      <c r="O59" s="100">
        <v>2869.51</v>
      </c>
      <c r="P59" s="100">
        <v>2869.51</v>
      </c>
      <c r="Q59" s="100">
        <f t="shared" si="14"/>
        <v>100</v>
      </c>
      <c r="R59" s="100">
        <f t="shared" si="11"/>
        <v>2869.51</v>
      </c>
      <c r="S59" s="100">
        <f t="shared" si="8"/>
        <v>100</v>
      </c>
      <c r="T59" s="100">
        <v>0</v>
      </c>
      <c r="U59" s="100">
        <v>0</v>
      </c>
      <c r="V59" s="99">
        <v>8</v>
      </c>
      <c r="W59" s="99">
        <v>12</v>
      </c>
      <c r="X59" s="99">
        <v>3</v>
      </c>
      <c r="Y59" s="100">
        <f t="shared" si="2"/>
        <v>27.586206896551722</v>
      </c>
      <c r="Z59" s="81">
        <v>9392.68</v>
      </c>
      <c r="AA59" s="100">
        <v>9392.68</v>
      </c>
      <c r="AB59" s="100">
        <f t="shared" si="3"/>
        <v>100</v>
      </c>
      <c r="AC59" s="100">
        <v>9392.68</v>
      </c>
      <c r="AD59" s="100">
        <f t="shared" si="4"/>
        <v>100</v>
      </c>
      <c r="AE59" s="100">
        <f t="shared" si="9"/>
        <v>0</v>
      </c>
      <c r="AF59" s="100">
        <f t="shared" si="5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2"/>
        <v>91.525423728813564</v>
      </c>
      <c r="O60" s="100">
        <v>15158.790000000003</v>
      </c>
      <c r="P60" s="100">
        <v>15158.790000000003</v>
      </c>
      <c r="Q60" s="100">
        <f t="shared" si="14"/>
        <v>100</v>
      </c>
      <c r="R60" s="100">
        <f t="shared" si="11"/>
        <v>15158.790000000003</v>
      </c>
      <c r="S60" s="100">
        <f t="shared" si="8"/>
        <v>100</v>
      </c>
      <c r="T60" s="100">
        <v>0</v>
      </c>
      <c r="U60" s="100">
        <v>0</v>
      </c>
      <c r="V60" s="99">
        <v>0</v>
      </c>
      <c r="W60" s="99">
        <v>0</v>
      </c>
      <c r="X60" s="99">
        <v>0</v>
      </c>
      <c r="Y60" s="100">
        <f t="shared" si="2"/>
        <v>0</v>
      </c>
      <c r="Z60" s="81">
        <v>0</v>
      </c>
      <c r="AA60" s="100">
        <v>0</v>
      </c>
      <c r="AB60" s="100">
        <f t="shared" si="3"/>
        <v>0</v>
      </c>
      <c r="AC60" s="100">
        <v>0</v>
      </c>
      <c r="AD60" s="100">
        <f t="shared" si="4"/>
        <v>0</v>
      </c>
      <c r="AE60" s="100">
        <f t="shared" si="9"/>
        <v>0</v>
      </c>
      <c r="AF60" s="100">
        <f t="shared" si="5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2"/>
        <v>67.901234567901241</v>
      </c>
      <c r="O61" s="100">
        <v>71249.460000000036</v>
      </c>
      <c r="P61" s="100">
        <v>71249.460000000036</v>
      </c>
      <c r="Q61" s="100">
        <f t="shared" si="14"/>
        <v>100</v>
      </c>
      <c r="R61" s="100">
        <f t="shared" si="11"/>
        <v>71249.460000000036</v>
      </c>
      <c r="S61" s="100">
        <f t="shared" si="8"/>
        <v>100</v>
      </c>
      <c r="T61" s="100">
        <v>0</v>
      </c>
      <c r="U61" s="100">
        <v>0</v>
      </c>
      <c r="V61" s="99">
        <v>34</v>
      </c>
      <c r="W61" s="99">
        <v>48</v>
      </c>
      <c r="X61" s="99">
        <v>18</v>
      </c>
      <c r="Y61" s="100">
        <f t="shared" si="2"/>
        <v>20.987654320987652</v>
      </c>
      <c r="Z61" s="81">
        <f>121.8+16750.75+12419.17</f>
        <v>29291.72</v>
      </c>
      <c r="AA61" s="100">
        <v>29291.72</v>
      </c>
      <c r="AB61" s="100">
        <f t="shared" si="3"/>
        <v>100</v>
      </c>
      <c r="AC61" s="100">
        <v>29291.72</v>
      </c>
      <c r="AD61" s="100">
        <f t="shared" si="4"/>
        <v>100</v>
      </c>
      <c r="AE61" s="100">
        <f t="shared" si="9"/>
        <v>0</v>
      </c>
      <c r="AF61" s="100">
        <f t="shared" si="5"/>
        <v>0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1"/>
        <v>0</v>
      </c>
      <c r="S62" s="100">
        <v>0</v>
      </c>
      <c r="T62" s="100">
        <v>0</v>
      </c>
      <c r="U62" s="100">
        <v>0</v>
      </c>
      <c r="V62" s="99">
        <v>0</v>
      </c>
      <c r="W62" s="99">
        <v>0</v>
      </c>
      <c r="X62" s="99">
        <v>0</v>
      </c>
      <c r="Y62" s="100">
        <f t="shared" si="2"/>
        <v>0</v>
      </c>
      <c r="Z62" s="81">
        <v>0</v>
      </c>
      <c r="AA62" s="100">
        <v>0</v>
      </c>
      <c r="AB62" s="100">
        <f t="shared" si="3"/>
        <v>0</v>
      </c>
      <c r="AC62" s="100">
        <v>0</v>
      </c>
      <c r="AD62" s="100">
        <f t="shared" si="4"/>
        <v>0</v>
      </c>
      <c r="AE62" s="100">
        <f t="shared" si="9"/>
        <v>0</v>
      </c>
      <c r="AF62" s="100">
        <f t="shared" si="5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5">K63/H63*100</f>
        <v>0</v>
      </c>
      <c r="O63" s="100">
        <v>0</v>
      </c>
      <c r="P63" s="100">
        <v>0</v>
      </c>
      <c r="Q63" s="100">
        <v>0</v>
      </c>
      <c r="R63" s="100">
        <f t="shared" si="11"/>
        <v>0</v>
      </c>
      <c r="S63" s="100">
        <v>0</v>
      </c>
      <c r="T63" s="100">
        <v>0</v>
      </c>
      <c r="U63" s="100">
        <v>0</v>
      </c>
      <c r="V63" s="99">
        <v>1</v>
      </c>
      <c r="W63" s="99">
        <v>2</v>
      </c>
      <c r="X63" s="99">
        <v>0</v>
      </c>
      <c r="Y63" s="100">
        <f t="shared" si="2"/>
        <v>3.5714285714285712</v>
      </c>
      <c r="Z63" s="81">
        <f>4106.82+2605.07</f>
        <v>6711.8899999999994</v>
      </c>
      <c r="AA63" s="100">
        <v>6711.8899999999994</v>
      </c>
      <c r="AB63" s="100">
        <f t="shared" si="3"/>
        <v>100</v>
      </c>
      <c r="AC63" s="100">
        <v>6711.8899999999994</v>
      </c>
      <c r="AD63" s="100">
        <f t="shared" si="4"/>
        <v>100</v>
      </c>
      <c r="AE63" s="100">
        <f t="shared" si="9"/>
        <v>0</v>
      </c>
      <c r="AF63" s="100">
        <f t="shared" si="5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5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1"/>
        <v>8254.4500000000007</v>
      </c>
      <c r="S64" s="100">
        <f t="shared" si="8"/>
        <v>100</v>
      </c>
      <c r="T64" s="100">
        <v>0</v>
      </c>
      <c r="U64" s="100">
        <v>0</v>
      </c>
      <c r="V64" s="99">
        <v>0</v>
      </c>
      <c r="W64" s="99">
        <v>0</v>
      </c>
      <c r="X64" s="99">
        <v>0</v>
      </c>
      <c r="Y64" s="100">
        <f t="shared" si="2"/>
        <v>0</v>
      </c>
      <c r="Z64" s="81">
        <v>0</v>
      </c>
      <c r="AA64" s="100">
        <v>0</v>
      </c>
      <c r="AB64" s="100">
        <f t="shared" si="3"/>
        <v>0</v>
      </c>
      <c r="AC64" s="100">
        <v>0</v>
      </c>
      <c r="AD64" s="100">
        <f t="shared" si="4"/>
        <v>0</v>
      </c>
      <c r="AE64" s="100">
        <f t="shared" si="9"/>
        <v>0</v>
      </c>
      <c r="AF64" s="100">
        <f t="shared" si="5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5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1"/>
        <v>16142.51</v>
      </c>
      <c r="S65" s="100">
        <f t="shared" si="8"/>
        <v>100</v>
      </c>
      <c r="T65" s="100">
        <v>0</v>
      </c>
      <c r="U65" s="100">
        <v>0</v>
      </c>
      <c r="V65" s="99">
        <v>9</v>
      </c>
      <c r="W65" s="99">
        <v>9</v>
      </c>
      <c r="X65" s="99">
        <v>2</v>
      </c>
      <c r="Y65" s="100">
        <f t="shared" si="2"/>
        <v>25.714285714285712</v>
      </c>
      <c r="Z65" s="81">
        <v>9548.6</v>
      </c>
      <c r="AA65" s="100">
        <v>9548.6</v>
      </c>
      <c r="AB65" s="100">
        <f t="shared" si="3"/>
        <v>100</v>
      </c>
      <c r="AC65" s="100">
        <f>AA65</f>
        <v>9548.6</v>
      </c>
      <c r="AD65" s="100">
        <f t="shared" si="4"/>
        <v>100</v>
      </c>
      <c r="AE65" s="100">
        <v>0</v>
      </c>
      <c r="AF65" s="100">
        <f t="shared" si="5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5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1"/>
        <v>94844.19</v>
      </c>
      <c r="S66" s="100">
        <f t="shared" si="8"/>
        <v>100</v>
      </c>
      <c r="T66" s="100">
        <v>0</v>
      </c>
      <c r="U66" s="100">
        <v>0</v>
      </c>
      <c r="V66" s="99">
        <v>15</v>
      </c>
      <c r="W66" s="99">
        <v>17</v>
      </c>
      <c r="X66" s="99">
        <v>5</v>
      </c>
      <c r="Y66" s="100">
        <f t="shared" si="2"/>
        <v>17.045454545454543</v>
      </c>
      <c r="Z66" s="81">
        <v>15440.39</v>
      </c>
      <c r="AA66" s="100">
        <v>15440.39</v>
      </c>
      <c r="AB66" s="100">
        <f t="shared" si="3"/>
        <v>100</v>
      </c>
      <c r="AC66" s="100">
        <v>15440.39</v>
      </c>
      <c r="AD66" s="100">
        <f t="shared" si="4"/>
        <v>100</v>
      </c>
      <c r="AE66" s="100">
        <f t="shared" si="9"/>
        <v>0</v>
      </c>
      <c r="AF66" s="100">
        <f t="shared" si="5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5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1"/>
        <v>1370.25</v>
      </c>
      <c r="S67" s="100">
        <f t="shared" si="8"/>
        <v>100</v>
      </c>
      <c r="T67" s="100">
        <v>0</v>
      </c>
      <c r="U67" s="100">
        <v>0</v>
      </c>
      <c r="V67" s="99">
        <v>0</v>
      </c>
      <c r="W67" s="99">
        <v>0</v>
      </c>
      <c r="X67" s="99">
        <v>0</v>
      </c>
      <c r="Y67" s="100">
        <f t="shared" si="2"/>
        <v>0</v>
      </c>
      <c r="Z67" s="81">
        <v>0</v>
      </c>
      <c r="AA67" s="100">
        <v>0</v>
      </c>
      <c r="AB67" s="100">
        <f t="shared" si="3"/>
        <v>0</v>
      </c>
      <c r="AC67" s="100">
        <v>0</v>
      </c>
      <c r="AD67" s="100">
        <f t="shared" si="4"/>
        <v>0</v>
      </c>
      <c r="AE67" s="100">
        <f t="shared" si="9"/>
        <v>0</v>
      </c>
      <c r="AF67" s="100">
        <f t="shared" si="5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5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1"/>
        <v>62158.37</v>
      </c>
      <c r="S68" s="100">
        <f t="shared" si="8"/>
        <v>100</v>
      </c>
      <c r="T68" s="100">
        <v>0</v>
      </c>
      <c r="U68" s="100">
        <v>0</v>
      </c>
      <c r="V68" s="99">
        <v>13</v>
      </c>
      <c r="W68" s="99">
        <v>14</v>
      </c>
      <c r="X68" s="99">
        <v>2</v>
      </c>
      <c r="Y68" s="100">
        <f t="shared" si="2"/>
        <v>27.659574468085108</v>
      </c>
      <c r="Z68" s="81">
        <v>25360.959999999999</v>
      </c>
      <c r="AA68" s="100">
        <v>25360.959999999999</v>
      </c>
      <c r="AB68" s="100">
        <f t="shared" si="3"/>
        <v>100</v>
      </c>
      <c r="AC68" s="100">
        <v>25360.959999999999</v>
      </c>
      <c r="AD68" s="100">
        <f t="shared" si="4"/>
        <v>100</v>
      </c>
      <c r="AE68" s="100">
        <f t="shared" si="9"/>
        <v>0</v>
      </c>
      <c r="AF68" s="100">
        <f t="shared" si="5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5"/>
        <v>0</v>
      </c>
      <c r="O69" s="100">
        <v>0</v>
      </c>
      <c r="P69" s="100">
        <v>0</v>
      </c>
      <c r="Q69" s="100">
        <v>0</v>
      </c>
      <c r="R69" s="100">
        <f t="shared" si="11"/>
        <v>0</v>
      </c>
      <c r="S69" s="100">
        <v>0</v>
      </c>
      <c r="T69" s="100">
        <v>0</v>
      </c>
      <c r="U69" s="100">
        <v>0</v>
      </c>
      <c r="V69" s="99">
        <v>0</v>
      </c>
      <c r="W69" s="99">
        <v>0</v>
      </c>
      <c r="X69" s="99">
        <v>0</v>
      </c>
      <c r="Y69" s="100">
        <f t="shared" si="2"/>
        <v>0</v>
      </c>
      <c r="Z69" s="81">
        <v>0</v>
      </c>
      <c r="AA69" s="100">
        <v>0</v>
      </c>
      <c r="AB69" s="100">
        <f t="shared" si="3"/>
        <v>0</v>
      </c>
      <c r="AC69" s="100">
        <v>0</v>
      </c>
      <c r="AD69" s="100">
        <f t="shared" si="4"/>
        <v>0</v>
      </c>
      <c r="AE69" s="100">
        <f t="shared" si="9"/>
        <v>0</v>
      </c>
      <c r="AF69" s="100">
        <f t="shared" si="5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5"/>
        <v>79.411764705882348</v>
      </c>
      <c r="O70" s="100">
        <v>27386.58</v>
      </c>
      <c r="P70" s="100">
        <v>27386.58</v>
      </c>
      <c r="Q70" s="100">
        <f t="shared" ref="Q70:Q75" si="16">P70/O70*100</f>
        <v>100</v>
      </c>
      <c r="R70" s="100">
        <f t="shared" si="11"/>
        <v>27386.58</v>
      </c>
      <c r="S70" s="100">
        <f t="shared" si="8"/>
        <v>100</v>
      </c>
      <c r="T70" s="100">
        <v>0</v>
      </c>
      <c r="U70" s="100">
        <v>0</v>
      </c>
      <c r="V70" s="99">
        <v>10</v>
      </c>
      <c r="W70" s="99">
        <v>13</v>
      </c>
      <c r="X70" s="99">
        <v>2</v>
      </c>
      <c r="Y70" s="100">
        <f t="shared" si="2"/>
        <v>29.411764705882355</v>
      </c>
      <c r="Z70" s="81">
        <v>10671.74</v>
      </c>
      <c r="AA70" s="100">
        <v>10671.74</v>
      </c>
      <c r="AB70" s="100">
        <f t="shared" si="3"/>
        <v>100</v>
      </c>
      <c r="AC70" s="100">
        <v>10671.74</v>
      </c>
      <c r="AD70" s="100">
        <f t="shared" si="4"/>
        <v>100</v>
      </c>
      <c r="AE70" s="100">
        <f t="shared" si="9"/>
        <v>0</v>
      </c>
      <c r="AF70" s="100">
        <f t="shared" si="5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5"/>
        <v>61.904761904761905</v>
      </c>
      <c r="O71" s="100">
        <v>7195.07</v>
      </c>
      <c r="P71" s="100">
        <v>7195.07</v>
      </c>
      <c r="Q71" s="100">
        <f t="shared" si="16"/>
        <v>100</v>
      </c>
      <c r="R71" s="100">
        <f t="shared" si="11"/>
        <v>7195.07</v>
      </c>
      <c r="S71" s="100">
        <f t="shared" si="8"/>
        <v>100</v>
      </c>
      <c r="T71" s="100">
        <v>0</v>
      </c>
      <c r="U71" s="100">
        <v>0</v>
      </c>
      <c r="V71" s="99">
        <v>6</v>
      </c>
      <c r="W71" s="99">
        <v>8</v>
      </c>
      <c r="X71" s="99">
        <v>1</v>
      </c>
      <c r="Y71" s="100">
        <f t="shared" ref="Y71:Y102" si="17">IF(H71=0,0,V71/H71)*100</f>
        <v>28.571428571428569</v>
      </c>
      <c r="Z71" s="81">
        <v>10448.35</v>
      </c>
      <c r="AA71" s="100">
        <v>10448.35</v>
      </c>
      <c r="AB71" s="100">
        <f t="shared" ref="AB71:AB102" si="18">IF((Z71+T71)=0,0,AA71/(Z71+T71)*100)</f>
        <v>100</v>
      </c>
      <c r="AC71" s="100">
        <v>10448.35</v>
      </c>
      <c r="AD71" s="100">
        <f t="shared" ref="AD71:AD102" si="19">IF(AA71=0,0,AC71/AA71)*100</f>
        <v>100</v>
      </c>
      <c r="AE71" s="100">
        <f t="shared" si="9"/>
        <v>0</v>
      </c>
      <c r="AF71" s="100">
        <f t="shared" ref="AF71:AF102" si="20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5"/>
        <v>77.89473684210526</v>
      </c>
      <c r="O72" s="100">
        <v>52440.76</v>
      </c>
      <c r="P72" s="100">
        <v>52440.76</v>
      </c>
      <c r="Q72" s="100">
        <f t="shared" si="16"/>
        <v>100</v>
      </c>
      <c r="R72" s="100">
        <f t="shared" si="11"/>
        <v>52440.76</v>
      </c>
      <c r="S72" s="100">
        <f t="shared" ref="S72:S102" si="21">R72/P72*100</f>
        <v>100</v>
      </c>
      <c r="T72" s="100">
        <v>0</v>
      </c>
      <c r="U72" s="100">
        <v>0</v>
      </c>
      <c r="V72" s="99">
        <v>20</v>
      </c>
      <c r="W72" s="99">
        <v>35</v>
      </c>
      <c r="X72" s="99">
        <v>3</v>
      </c>
      <c r="Y72" s="100">
        <f t="shared" si="17"/>
        <v>21.052631578947366</v>
      </c>
      <c r="Z72" s="81">
        <v>54995.08</v>
      </c>
      <c r="AA72" s="100">
        <v>54995.08</v>
      </c>
      <c r="AB72" s="100">
        <f t="shared" si="18"/>
        <v>100</v>
      </c>
      <c r="AC72" s="100">
        <f>AA72</f>
        <v>54995.08</v>
      </c>
      <c r="AD72" s="100">
        <f t="shared" si="19"/>
        <v>100</v>
      </c>
      <c r="AE72" s="100">
        <f t="shared" ref="AE72:AE102" si="22">AA72-AC72</f>
        <v>0</v>
      </c>
      <c r="AF72" s="100">
        <f t="shared" si="20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5"/>
        <v>78.94736842105263</v>
      </c>
      <c r="O73" s="100">
        <v>26374.26</v>
      </c>
      <c r="P73" s="100">
        <v>26374.26</v>
      </c>
      <c r="Q73" s="100">
        <f t="shared" si="16"/>
        <v>100</v>
      </c>
      <c r="R73" s="100">
        <f t="shared" si="11"/>
        <v>26374.26</v>
      </c>
      <c r="S73" s="100">
        <f t="shared" si="21"/>
        <v>100</v>
      </c>
      <c r="T73" s="100">
        <v>0</v>
      </c>
      <c r="U73" s="100">
        <v>0</v>
      </c>
      <c r="V73" s="99">
        <v>7</v>
      </c>
      <c r="W73" s="99">
        <v>11</v>
      </c>
      <c r="X73" s="99">
        <v>1</v>
      </c>
      <c r="Y73" s="100">
        <f t="shared" si="17"/>
        <v>18.421052631578945</v>
      </c>
      <c r="Z73" s="81">
        <f>AA73</f>
        <v>5975.11</v>
      </c>
      <c r="AA73" s="100">
        <v>5975.11</v>
      </c>
      <c r="AB73" s="100">
        <f t="shared" si="18"/>
        <v>100</v>
      </c>
      <c r="AC73" s="100">
        <v>4017.3399999999997</v>
      </c>
      <c r="AD73" s="100">
        <f t="shared" si="19"/>
        <v>67.234578108185445</v>
      </c>
      <c r="AE73" s="100">
        <f t="shared" si="22"/>
        <v>1957.77</v>
      </c>
      <c r="AF73" s="100">
        <f t="shared" si="20"/>
        <v>32.765421891814547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5"/>
        <v>96.875</v>
      </c>
      <c r="O74" s="100">
        <v>28592.3</v>
      </c>
      <c r="P74" s="100">
        <v>28592.3</v>
      </c>
      <c r="Q74" s="100">
        <f t="shared" si="16"/>
        <v>100</v>
      </c>
      <c r="R74" s="100">
        <f t="shared" si="11"/>
        <v>28592.3</v>
      </c>
      <c r="S74" s="100">
        <f t="shared" si="21"/>
        <v>100</v>
      </c>
      <c r="T74" s="100">
        <v>0</v>
      </c>
      <c r="U74" s="100">
        <v>0</v>
      </c>
      <c r="V74" s="99">
        <v>6</v>
      </c>
      <c r="W74" s="99">
        <v>8</v>
      </c>
      <c r="X74" s="99">
        <v>1</v>
      </c>
      <c r="Y74" s="100">
        <f t="shared" si="17"/>
        <v>18.75</v>
      </c>
      <c r="Z74" s="81">
        <v>12418.06</v>
      </c>
      <c r="AA74" s="100">
        <f>Z74</f>
        <v>12418.06</v>
      </c>
      <c r="AB74" s="100">
        <f t="shared" si="18"/>
        <v>100</v>
      </c>
      <c r="AC74" s="100">
        <v>7615.63</v>
      </c>
      <c r="AD74" s="100">
        <f t="shared" si="19"/>
        <v>61.327051085274199</v>
      </c>
      <c r="AE74" s="100">
        <f t="shared" si="22"/>
        <v>4802.4299999999994</v>
      </c>
      <c r="AF74" s="100">
        <f t="shared" si="20"/>
        <v>38.672948914725808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5"/>
        <v>66.666666666666657</v>
      </c>
      <c r="O75" s="100">
        <v>1981.3</v>
      </c>
      <c r="P75" s="100">
        <v>1981.3</v>
      </c>
      <c r="Q75" s="100">
        <f t="shared" si="16"/>
        <v>100</v>
      </c>
      <c r="R75" s="100">
        <f t="shared" si="11"/>
        <v>1981.3</v>
      </c>
      <c r="S75" s="100">
        <f t="shared" si="21"/>
        <v>100</v>
      </c>
      <c r="T75" s="100">
        <v>0</v>
      </c>
      <c r="U75" s="100">
        <v>0</v>
      </c>
      <c r="V75" s="99">
        <v>0</v>
      </c>
      <c r="W75" s="99">
        <v>0</v>
      </c>
      <c r="X75" s="99">
        <v>0</v>
      </c>
      <c r="Y75" s="100">
        <f t="shared" si="17"/>
        <v>0</v>
      </c>
      <c r="Z75" s="81">
        <v>0</v>
      </c>
      <c r="AA75" s="100">
        <v>0</v>
      </c>
      <c r="AB75" s="100">
        <f t="shared" si="18"/>
        <v>0</v>
      </c>
      <c r="AC75" s="100">
        <v>0</v>
      </c>
      <c r="AD75" s="100">
        <f t="shared" si="19"/>
        <v>0</v>
      </c>
      <c r="AE75" s="100">
        <f t="shared" si="22"/>
        <v>0</v>
      </c>
      <c r="AF75" s="100">
        <f t="shared" si="20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5"/>
        <v>0</v>
      </c>
      <c r="O76" s="100">
        <v>0</v>
      </c>
      <c r="P76" s="100">
        <v>0</v>
      </c>
      <c r="Q76" s="100">
        <v>0</v>
      </c>
      <c r="R76" s="100">
        <f t="shared" si="11"/>
        <v>0</v>
      </c>
      <c r="S76" s="100">
        <v>0</v>
      </c>
      <c r="T76" s="100">
        <v>0</v>
      </c>
      <c r="U76" s="100">
        <v>0</v>
      </c>
      <c r="V76" s="99">
        <v>2</v>
      </c>
      <c r="W76" s="99">
        <v>3</v>
      </c>
      <c r="X76" s="99">
        <v>1</v>
      </c>
      <c r="Y76" s="100">
        <f t="shared" si="17"/>
        <v>66.666666666666657</v>
      </c>
      <c r="Z76" s="81">
        <f>825.08+91.35</f>
        <v>916.43000000000006</v>
      </c>
      <c r="AA76" s="100">
        <v>916.43000000000006</v>
      </c>
      <c r="AB76" s="100">
        <f t="shared" si="18"/>
        <v>100</v>
      </c>
      <c r="AC76" s="100">
        <v>916.43000000000006</v>
      </c>
      <c r="AD76" s="100">
        <f t="shared" si="19"/>
        <v>100</v>
      </c>
      <c r="AE76" s="100">
        <f t="shared" si="22"/>
        <v>0</v>
      </c>
      <c r="AF76" s="100">
        <f t="shared" si="20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5"/>
        <v>0</v>
      </c>
      <c r="O77" s="100">
        <v>0</v>
      </c>
      <c r="P77" s="100">
        <v>0</v>
      </c>
      <c r="Q77" s="100">
        <v>0</v>
      </c>
      <c r="R77" s="100">
        <f t="shared" si="11"/>
        <v>0</v>
      </c>
      <c r="S77" s="100">
        <v>0</v>
      </c>
      <c r="T77" s="100">
        <v>0</v>
      </c>
      <c r="U77" s="100">
        <v>0</v>
      </c>
      <c r="V77" s="99">
        <v>0</v>
      </c>
      <c r="W77" s="99">
        <v>0</v>
      </c>
      <c r="X77" s="99">
        <v>0</v>
      </c>
      <c r="Y77" s="100">
        <f t="shared" si="17"/>
        <v>0</v>
      </c>
      <c r="Z77" s="81">
        <v>0</v>
      </c>
      <c r="AA77" s="100">
        <v>0</v>
      </c>
      <c r="AB77" s="100">
        <f t="shared" si="18"/>
        <v>0</v>
      </c>
      <c r="AC77" s="100">
        <v>0</v>
      </c>
      <c r="AD77" s="100">
        <f t="shared" si="19"/>
        <v>0</v>
      </c>
      <c r="AE77" s="100">
        <f t="shared" si="22"/>
        <v>0</v>
      </c>
      <c r="AF77" s="100">
        <f t="shared" si="20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5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1"/>
        <v>3715.8299999999995</v>
      </c>
      <c r="S78" s="100">
        <f t="shared" si="21"/>
        <v>100</v>
      </c>
      <c r="T78" s="100">
        <v>0</v>
      </c>
      <c r="U78" s="100">
        <v>0</v>
      </c>
      <c r="V78" s="99">
        <v>3</v>
      </c>
      <c r="W78" s="99">
        <v>5</v>
      </c>
      <c r="X78" s="99">
        <v>1</v>
      </c>
      <c r="Y78" s="100">
        <f t="shared" si="17"/>
        <v>23.076923076923077</v>
      </c>
      <c r="Z78" s="81">
        <v>6047.81</v>
      </c>
      <c r="AA78" s="100">
        <v>6047.81</v>
      </c>
      <c r="AB78" s="100">
        <f t="shared" si="18"/>
        <v>100</v>
      </c>
      <c r="AC78" s="100">
        <v>0</v>
      </c>
      <c r="AD78" s="100">
        <f t="shared" si="19"/>
        <v>0</v>
      </c>
      <c r="AE78" s="100">
        <f t="shared" si="22"/>
        <v>6047.81</v>
      </c>
      <c r="AF78" s="100">
        <f t="shared" si="20"/>
        <v>100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1"/>
        <v>0</v>
      </c>
      <c r="S79" s="100">
        <v>0</v>
      </c>
      <c r="T79" s="100">
        <v>0</v>
      </c>
      <c r="U79" s="100">
        <v>0</v>
      </c>
      <c r="V79" s="99">
        <v>0</v>
      </c>
      <c r="W79" s="99">
        <v>0</v>
      </c>
      <c r="X79" s="99">
        <v>0</v>
      </c>
      <c r="Y79" s="100">
        <f t="shared" si="17"/>
        <v>0</v>
      </c>
      <c r="Z79" s="81">
        <v>0</v>
      </c>
      <c r="AA79" s="100">
        <v>0</v>
      </c>
      <c r="AB79" s="100">
        <f t="shared" si="18"/>
        <v>0</v>
      </c>
      <c r="AC79" s="100">
        <v>0</v>
      </c>
      <c r="AD79" s="100">
        <f t="shared" si="19"/>
        <v>0</v>
      </c>
      <c r="AE79" s="100">
        <f t="shared" si="22"/>
        <v>0</v>
      </c>
      <c r="AF79" s="100">
        <f t="shared" si="20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3">K80/H80*100</f>
        <v>0</v>
      </c>
      <c r="O80" s="100">
        <v>0</v>
      </c>
      <c r="P80" s="100">
        <v>0</v>
      </c>
      <c r="Q80" s="100">
        <v>0</v>
      </c>
      <c r="R80" s="100">
        <f t="shared" si="11"/>
        <v>0</v>
      </c>
      <c r="S80" s="100">
        <v>0</v>
      </c>
      <c r="T80" s="100">
        <v>0</v>
      </c>
      <c r="U80" s="100">
        <v>0</v>
      </c>
      <c r="V80" s="99">
        <v>0</v>
      </c>
      <c r="W80" s="99">
        <v>0</v>
      </c>
      <c r="X80" s="99">
        <v>0</v>
      </c>
      <c r="Y80" s="100">
        <f t="shared" si="17"/>
        <v>0</v>
      </c>
      <c r="Z80" s="81">
        <v>0</v>
      </c>
      <c r="AA80" s="100">
        <v>0</v>
      </c>
      <c r="AB80" s="100">
        <f t="shared" si="18"/>
        <v>0</v>
      </c>
      <c r="AC80" s="100">
        <v>0</v>
      </c>
      <c r="AD80" s="100">
        <f t="shared" si="19"/>
        <v>0</v>
      </c>
      <c r="AE80" s="100">
        <f t="shared" si="22"/>
        <v>0</v>
      </c>
      <c r="AF80" s="100">
        <f t="shared" si="20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3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1"/>
        <v>2194.65</v>
      </c>
      <c r="S81" s="100">
        <f t="shared" si="21"/>
        <v>100</v>
      </c>
      <c r="T81" s="100">
        <v>0</v>
      </c>
      <c r="U81" s="100">
        <v>0</v>
      </c>
      <c r="V81" s="99">
        <v>10</v>
      </c>
      <c r="W81" s="99">
        <v>13</v>
      </c>
      <c r="X81" s="99">
        <v>5</v>
      </c>
      <c r="Y81" s="100">
        <f t="shared" si="17"/>
        <v>71.428571428571431</v>
      </c>
      <c r="Z81" s="81">
        <v>8414.75</v>
      </c>
      <c r="AA81" s="100">
        <v>8414.75</v>
      </c>
      <c r="AB81" s="100">
        <f t="shared" si="18"/>
        <v>100</v>
      </c>
      <c r="AC81" s="100">
        <v>7349.3</v>
      </c>
      <c r="AD81" s="100">
        <f t="shared" si="19"/>
        <v>87.338304762470671</v>
      </c>
      <c r="AE81" s="100">
        <f t="shared" si="22"/>
        <v>1065.4499999999998</v>
      </c>
      <c r="AF81" s="100">
        <f t="shared" si="20"/>
        <v>12.661695237529337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3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1"/>
        <v>2991.8400000000006</v>
      </c>
      <c r="S82" s="100">
        <f t="shared" si="21"/>
        <v>100</v>
      </c>
      <c r="T82" s="100">
        <v>0</v>
      </c>
      <c r="U82" s="100">
        <v>0</v>
      </c>
      <c r="V82" s="99">
        <v>0</v>
      </c>
      <c r="W82" s="99">
        <v>0</v>
      </c>
      <c r="X82" s="99">
        <v>0</v>
      </c>
      <c r="Y82" s="100">
        <f t="shared" si="17"/>
        <v>0</v>
      </c>
      <c r="Z82" s="81">
        <v>0</v>
      </c>
      <c r="AA82" s="100">
        <v>0</v>
      </c>
      <c r="AB82" s="100">
        <f t="shared" si="18"/>
        <v>0</v>
      </c>
      <c r="AC82" s="100">
        <v>0</v>
      </c>
      <c r="AD82" s="100">
        <f t="shared" si="19"/>
        <v>0</v>
      </c>
      <c r="AE82" s="100">
        <f t="shared" si="22"/>
        <v>0</v>
      </c>
      <c r="AF82" s="100">
        <f t="shared" si="20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3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1"/>
        <v>2291.38</v>
      </c>
      <c r="S83" s="100">
        <f t="shared" si="21"/>
        <v>100</v>
      </c>
      <c r="T83" s="100">
        <v>0</v>
      </c>
      <c r="U83" s="100">
        <v>0</v>
      </c>
      <c r="V83" s="99">
        <v>4</v>
      </c>
      <c r="W83" s="99">
        <v>5</v>
      </c>
      <c r="X83" s="99">
        <v>2</v>
      </c>
      <c r="Y83" s="100">
        <f t="shared" si="17"/>
        <v>33.333333333333329</v>
      </c>
      <c r="Z83" s="81">
        <v>2361.4</v>
      </c>
      <c r="AA83" s="100">
        <v>1432.92</v>
      </c>
      <c r="AB83" s="100">
        <f t="shared" si="18"/>
        <v>60.680951977640383</v>
      </c>
      <c r="AC83" s="100">
        <v>1432.92</v>
      </c>
      <c r="AD83" s="100">
        <f t="shared" si="19"/>
        <v>100</v>
      </c>
      <c r="AE83" s="100">
        <f t="shared" si="22"/>
        <v>0</v>
      </c>
      <c r="AF83" s="100">
        <f t="shared" si="20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3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1"/>
        <v>48671.73</v>
      </c>
      <c r="S84" s="100">
        <f t="shared" si="21"/>
        <v>100</v>
      </c>
      <c r="T84" s="100">
        <v>0</v>
      </c>
      <c r="U84" s="100">
        <v>0</v>
      </c>
      <c r="V84" s="99">
        <v>11</v>
      </c>
      <c r="W84" s="99">
        <v>15</v>
      </c>
      <c r="X84" s="99">
        <v>1</v>
      </c>
      <c r="Y84" s="100">
        <f t="shared" si="17"/>
        <v>16.417910447761194</v>
      </c>
      <c r="Z84" s="81">
        <v>29885.83</v>
      </c>
      <c r="AA84" s="100">
        <f>Z84</f>
        <v>29885.83</v>
      </c>
      <c r="AB84" s="100">
        <f t="shared" si="18"/>
        <v>100</v>
      </c>
      <c r="AC84" s="100">
        <v>24548.560000000001</v>
      </c>
      <c r="AD84" s="100">
        <f t="shared" si="19"/>
        <v>82.141135113195787</v>
      </c>
      <c r="AE84" s="100">
        <f t="shared" si="22"/>
        <v>5337.27</v>
      </c>
      <c r="AF84" s="100">
        <f t="shared" si="20"/>
        <v>17.858864886804216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3"/>
        <v>0</v>
      </c>
      <c r="O85" s="100">
        <v>0</v>
      </c>
      <c r="P85" s="100">
        <v>0</v>
      </c>
      <c r="Q85" s="100">
        <v>0</v>
      </c>
      <c r="R85" s="100">
        <f t="shared" si="11"/>
        <v>0</v>
      </c>
      <c r="S85" s="100">
        <v>0</v>
      </c>
      <c r="T85" s="100">
        <v>0</v>
      </c>
      <c r="U85" s="100">
        <v>0</v>
      </c>
      <c r="V85" s="99">
        <v>0</v>
      </c>
      <c r="W85" s="99">
        <v>0</v>
      </c>
      <c r="X85" s="99">
        <v>0</v>
      </c>
      <c r="Y85" s="100">
        <f t="shared" si="17"/>
        <v>0</v>
      </c>
      <c r="Z85" s="81">
        <v>0</v>
      </c>
      <c r="AA85" s="100">
        <v>0</v>
      </c>
      <c r="AB85" s="100">
        <f t="shared" si="18"/>
        <v>0</v>
      </c>
      <c r="AC85" s="100">
        <v>0</v>
      </c>
      <c r="AD85" s="100">
        <f t="shared" si="19"/>
        <v>0</v>
      </c>
      <c r="AE85" s="100">
        <f t="shared" si="22"/>
        <v>0</v>
      </c>
      <c r="AF85" s="100">
        <f t="shared" si="20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3"/>
        <v>0</v>
      </c>
      <c r="O86" s="100">
        <v>0</v>
      </c>
      <c r="P86" s="100">
        <v>0</v>
      </c>
      <c r="Q86" s="100">
        <v>0</v>
      </c>
      <c r="R86" s="100">
        <f t="shared" ref="R86:R102" si="24">P86</f>
        <v>0</v>
      </c>
      <c r="S86" s="100">
        <v>0</v>
      </c>
      <c r="T86" s="100">
        <v>0</v>
      </c>
      <c r="U86" s="100">
        <v>0</v>
      </c>
      <c r="V86" s="99">
        <v>0</v>
      </c>
      <c r="W86" s="99">
        <v>0</v>
      </c>
      <c r="X86" s="99">
        <v>0</v>
      </c>
      <c r="Y86" s="100">
        <f t="shared" si="17"/>
        <v>0</v>
      </c>
      <c r="Z86" s="81">
        <v>0</v>
      </c>
      <c r="AA86" s="100">
        <v>0</v>
      </c>
      <c r="AB86" s="100">
        <f t="shared" si="18"/>
        <v>0</v>
      </c>
      <c r="AC86" s="100">
        <v>0</v>
      </c>
      <c r="AD86" s="100">
        <f t="shared" si="19"/>
        <v>0</v>
      </c>
      <c r="AE86" s="100">
        <f t="shared" si="22"/>
        <v>0</v>
      </c>
      <c r="AF86" s="100">
        <f t="shared" si="20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3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24"/>
        <v>27394.17</v>
      </c>
      <c r="S87" s="100">
        <f t="shared" si="21"/>
        <v>100</v>
      </c>
      <c r="T87" s="100">
        <v>0</v>
      </c>
      <c r="U87" s="100">
        <v>0</v>
      </c>
      <c r="V87" s="99">
        <v>9</v>
      </c>
      <c r="W87" s="99">
        <v>9</v>
      </c>
      <c r="X87" s="99">
        <v>3</v>
      </c>
      <c r="Y87" s="100">
        <f t="shared" si="17"/>
        <v>27.27272727272727</v>
      </c>
      <c r="Z87" s="81">
        <v>5929.48</v>
      </c>
      <c r="AA87" s="100">
        <v>4344.63</v>
      </c>
      <c r="AB87" s="100">
        <f t="shared" si="18"/>
        <v>73.271686555988055</v>
      </c>
      <c r="AC87" s="100">
        <v>4344.63</v>
      </c>
      <c r="AD87" s="100">
        <f t="shared" si="19"/>
        <v>100</v>
      </c>
      <c r="AE87" s="100">
        <f t="shared" si="22"/>
        <v>0</v>
      </c>
      <c r="AF87" s="100">
        <f t="shared" si="20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3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24"/>
        <v>7948</v>
      </c>
      <c r="S88" s="100">
        <f t="shared" si="21"/>
        <v>100</v>
      </c>
      <c r="T88" s="100">
        <v>0</v>
      </c>
      <c r="U88" s="100">
        <v>0</v>
      </c>
      <c r="V88" s="99">
        <v>1</v>
      </c>
      <c r="W88" s="99">
        <v>1</v>
      </c>
      <c r="X88" s="99">
        <v>0</v>
      </c>
      <c r="Y88" s="100">
        <f t="shared" si="17"/>
        <v>8.3333333333333321</v>
      </c>
      <c r="Z88" s="81">
        <v>301.45999999999998</v>
      </c>
      <c r="AA88" s="100">
        <v>301.45999999999998</v>
      </c>
      <c r="AB88" s="100">
        <f t="shared" si="18"/>
        <v>100</v>
      </c>
      <c r="AC88" s="100">
        <v>0</v>
      </c>
      <c r="AD88" s="100">
        <f t="shared" si="19"/>
        <v>0</v>
      </c>
      <c r="AE88" s="100">
        <f t="shared" si="22"/>
        <v>301.45999999999998</v>
      </c>
      <c r="AF88" s="100">
        <f t="shared" si="20"/>
        <v>100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3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24"/>
        <v>25249.41</v>
      </c>
      <c r="S89" s="100">
        <f t="shared" si="21"/>
        <v>100</v>
      </c>
      <c r="T89" s="100">
        <v>0</v>
      </c>
      <c r="U89" s="100">
        <v>0</v>
      </c>
      <c r="V89" s="99">
        <v>13</v>
      </c>
      <c r="W89" s="99">
        <v>13</v>
      </c>
      <c r="X89" s="99">
        <v>6</v>
      </c>
      <c r="Y89" s="100">
        <f t="shared" si="17"/>
        <v>26</v>
      </c>
      <c r="Z89" s="81">
        <v>8956.7099999999991</v>
      </c>
      <c r="AA89" s="100">
        <v>8956.7099999999991</v>
      </c>
      <c r="AB89" s="100">
        <f t="shared" si="18"/>
        <v>100</v>
      </c>
      <c r="AC89" s="100">
        <v>8956.7099999999991</v>
      </c>
      <c r="AD89" s="100">
        <f t="shared" si="19"/>
        <v>100</v>
      </c>
      <c r="AE89" s="100">
        <f t="shared" si="22"/>
        <v>0</v>
      </c>
      <c r="AF89" s="100">
        <f t="shared" si="20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3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24"/>
        <v>16467.23</v>
      </c>
      <c r="S90" s="100">
        <f t="shared" si="21"/>
        <v>100</v>
      </c>
      <c r="T90" s="100">
        <v>0</v>
      </c>
      <c r="U90" s="100">
        <v>0</v>
      </c>
      <c r="V90" s="99">
        <v>12</v>
      </c>
      <c r="W90" s="99">
        <v>15</v>
      </c>
      <c r="X90" s="99">
        <v>5</v>
      </c>
      <c r="Y90" s="100">
        <f t="shared" si="17"/>
        <v>50</v>
      </c>
      <c r="Z90" s="81">
        <v>12679.38</v>
      </c>
      <c r="AA90" s="100">
        <f>Z90</f>
        <v>12679.38</v>
      </c>
      <c r="AB90" s="100">
        <f t="shared" si="18"/>
        <v>100</v>
      </c>
      <c r="AC90" s="100">
        <v>8579.2199999999993</v>
      </c>
      <c r="AD90" s="100">
        <f t="shared" si="19"/>
        <v>67.662772154474425</v>
      </c>
      <c r="AE90" s="100">
        <f t="shared" si="22"/>
        <v>4100.16</v>
      </c>
      <c r="AF90" s="100">
        <f t="shared" si="20"/>
        <v>32.337227845525575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3"/>
        <v>0</v>
      </c>
      <c r="O91" s="100">
        <v>0</v>
      </c>
      <c r="P91" s="100">
        <v>0</v>
      </c>
      <c r="Q91" s="100">
        <v>0</v>
      </c>
      <c r="R91" s="100">
        <f t="shared" si="24"/>
        <v>0</v>
      </c>
      <c r="S91" s="100">
        <v>0</v>
      </c>
      <c r="T91" s="100">
        <v>0</v>
      </c>
      <c r="U91" s="100">
        <v>0</v>
      </c>
      <c r="V91" s="99">
        <v>4</v>
      </c>
      <c r="W91" s="99">
        <v>4</v>
      </c>
      <c r="X91" s="99">
        <v>3</v>
      </c>
      <c r="Y91" s="100">
        <f t="shared" si="17"/>
        <v>100</v>
      </c>
      <c r="Z91" s="81">
        <v>839.08</v>
      </c>
      <c r="AA91" s="100">
        <v>839.08</v>
      </c>
      <c r="AB91" s="100">
        <f t="shared" si="18"/>
        <v>100</v>
      </c>
      <c r="AC91" s="100">
        <f>AA91</f>
        <v>839.08</v>
      </c>
      <c r="AD91" s="100">
        <f t="shared" si="19"/>
        <v>100</v>
      </c>
      <c r="AE91" s="100">
        <f t="shared" si="22"/>
        <v>0</v>
      </c>
      <c r="AF91" s="100">
        <f t="shared" si="20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3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24"/>
        <v>9389.1600000000017</v>
      </c>
      <c r="S92" s="100">
        <f t="shared" si="21"/>
        <v>100</v>
      </c>
      <c r="T92" s="100">
        <v>0</v>
      </c>
      <c r="U92" s="100">
        <v>0</v>
      </c>
      <c r="V92" s="99">
        <v>3</v>
      </c>
      <c r="W92" s="99">
        <v>6</v>
      </c>
      <c r="X92" s="99">
        <v>0</v>
      </c>
      <c r="Y92" s="100">
        <f t="shared" si="17"/>
        <v>6.25</v>
      </c>
      <c r="Z92" s="81">
        <v>8718.14</v>
      </c>
      <c r="AA92" s="100">
        <v>8718.14</v>
      </c>
      <c r="AB92" s="100">
        <f t="shared" si="18"/>
        <v>100</v>
      </c>
      <c r="AC92" s="100">
        <f>AA92</f>
        <v>8718.14</v>
      </c>
      <c r="AD92" s="100">
        <f t="shared" si="19"/>
        <v>100</v>
      </c>
      <c r="AE92" s="100">
        <f t="shared" si="22"/>
        <v>0</v>
      </c>
      <c r="AF92" s="100">
        <f t="shared" si="20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3"/>
        <v>0</v>
      </c>
      <c r="O93" s="100">
        <v>0</v>
      </c>
      <c r="P93" s="100">
        <v>0</v>
      </c>
      <c r="Q93" s="100">
        <v>0</v>
      </c>
      <c r="R93" s="100">
        <f t="shared" si="24"/>
        <v>0</v>
      </c>
      <c r="S93" s="100">
        <v>0</v>
      </c>
      <c r="T93" s="100">
        <v>0</v>
      </c>
      <c r="U93" s="100">
        <v>0</v>
      </c>
      <c r="V93" s="99">
        <v>0</v>
      </c>
      <c r="W93" s="99">
        <v>0</v>
      </c>
      <c r="X93" s="99">
        <v>0</v>
      </c>
      <c r="Y93" s="100">
        <f t="shared" si="17"/>
        <v>0</v>
      </c>
      <c r="Z93" s="81">
        <v>0</v>
      </c>
      <c r="AA93" s="100">
        <v>0</v>
      </c>
      <c r="AB93" s="100">
        <f t="shared" si="18"/>
        <v>0</v>
      </c>
      <c r="AC93" s="100">
        <v>0</v>
      </c>
      <c r="AD93" s="100">
        <f t="shared" si="19"/>
        <v>0</v>
      </c>
      <c r="AE93" s="100">
        <f t="shared" si="22"/>
        <v>0</v>
      </c>
      <c r="AF93" s="100">
        <f t="shared" si="20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3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24"/>
        <v>12376.46</v>
      </c>
      <c r="S94" s="100">
        <f t="shared" si="21"/>
        <v>100</v>
      </c>
      <c r="T94" s="100">
        <v>0</v>
      </c>
      <c r="U94" s="100">
        <v>0</v>
      </c>
      <c r="V94" s="99">
        <v>7</v>
      </c>
      <c r="W94" s="99">
        <v>9</v>
      </c>
      <c r="X94" s="99">
        <v>1</v>
      </c>
      <c r="Y94" s="100">
        <f t="shared" si="17"/>
        <v>35</v>
      </c>
      <c r="Z94" s="81">
        <v>6937.44</v>
      </c>
      <c r="AA94" s="100">
        <v>6937.44</v>
      </c>
      <c r="AB94" s="100">
        <f t="shared" si="18"/>
        <v>100</v>
      </c>
      <c r="AC94" s="100">
        <v>6937.44</v>
      </c>
      <c r="AD94" s="100">
        <f t="shared" si="19"/>
        <v>100</v>
      </c>
      <c r="AE94" s="100">
        <f t="shared" si="22"/>
        <v>0</v>
      </c>
      <c r="AF94" s="100">
        <f t="shared" si="20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3"/>
        <v>0</v>
      </c>
      <c r="O95" s="100">
        <v>0</v>
      </c>
      <c r="P95" s="100">
        <v>0</v>
      </c>
      <c r="Q95" s="100">
        <v>0</v>
      </c>
      <c r="R95" s="100">
        <f t="shared" si="24"/>
        <v>0</v>
      </c>
      <c r="S95" s="100">
        <v>0</v>
      </c>
      <c r="T95" s="100">
        <v>0</v>
      </c>
      <c r="U95" s="100">
        <v>0</v>
      </c>
      <c r="V95" s="99">
        <v>0</v>
      </c>
      <c r="W95" s="99">
        <v>0</v>
      </c>
      <c r="X95" s="99">
        <v>0</v>
      </c>
      <c r="Y95" s="100">
        <f t="shared" si="17"/>
        <v>0</v>
      </c>
      <c r="Z95" s="81">
        <v>0</v>
      </c>
      <c r="AA95" s="100">
        <v>0</v>
      </c>
      <c r="AB95" s="100">
        <f t="shared" si="18"/>
        <v>0</v>
      </c>
      <c r="AC95" s="100">
        <v>0</v>
      </c>
      <c r="AD95" s="100">
        <f t="shared" si="19"/>
        <v>0</v>
      </c>
      <c r="AE95" s="100">
        <f t="shared" si="22"/>
        <v>0</v>
      </c>
      <c r="AF95" s="100">
        <f t="shared" si="20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3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24"/>
        <v>24507.16</v>
      </c>
      <c r="S96" s="100">
        <f t="shared" si="21"/>
        <v>100</v>
      </c>
      <c r="T96" s="100">
        <v>0</v>
      </c>
      <c r="U96" s="100">
        <v>0</v>
      </c>
      <c r="V96" s="99">
        <v>0</v>
      </c>
      <c r="W96" s="99">
        <v>0</v>
      </c>
      <c r="X96" s="99">
        <v>0</v>
      </c>
      <c r="Y96" s="100">
        <f t="shared" si="17"/>
        <v>0</v>
      </c>
      <c r="Z96" s="81">
        <v>0</v>
      </c>
      <c r="AA96" s="100">
        <v>0</v>
      </c>
      <c r="AB96" s="100">
        <f t="shared" si="18"/>
        <v>0</v>
      </c>
      <c r="AC96" s="100">
        <v>0</v>
      </c>
      <c r="AD96" s="100">
        <f t="shared" si="19"/>
        <v>0</v>
      </c>
      <c r="AE96" s="100">
        <f t="shared" si="22"/>
        <v>0</v>
      </c>
      <c r="AF96" s="100">
        <f t="shared" si="20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3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24"/>
        <v>5946.55</v>
      </c>
      <c r="S97" s="100">
        <f t="shared" si="21"/>
        <v>100</v>
      </c>
      <c r="T97" s="100">
        <v>0</v>
      </c>
      <c r="U97" s="100">
        <v>0</v>
      </c>
      <c r="V97" s="99">
        <v>2</v>
      </c>
      <c r="W97" s="99">
        <v>2</v>
      </c>
      <c r="X97" s="99">
        <v>0</v>
      </c>
      <c r="Y97" s="100">
        <f t="shared" si="17"/>
        <v>22.222222222222221</v>
      </c>
      <c r="Z97" s="81">
        <v>1930.88</v>
      </c>
      <c r="AA97" s="100">
        <v>1930.88</v>
      </c>
      <c r="AB97" s="100">
        <f t="shared" si="18"/>
        <v>100</v>
      </c>
      <c r="AC97" s="100">
        <v>1930.88</v>
      </c>
      <c r="AD97" s="100">
        <f t="shared" si="19"/>
        <v>100</v>
      </c>
      <c r="AE97" s="100">
        <f t="shared" si="22"/>
        <v>0</v>
      </c>
      <c r="AF97" s="100">
        <f t="shared" si="20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3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24"/>
        <v>3487.89</v>
      </c>
      <c r="S98" s="100">
        <f t="shared" si="21"/>
        <v>100</v>
      </c>
      <c r="T98" s="100">
        <v>0</v>
      </c>
      <c r="U98" s="100">
        <v>0</v>
      </c>
      <c r="V98" s="99">
        <v>0</v>
      </c>
      <c r="W98" s="99">
        <v>0</v>
      </c>
      <c r="X98" s="99">
        <v>0</v>
      </c>
      <c r="Y98" s="100">
        <f t="shared" si="17"/>
        <v>0</v>
      </c>
      <c r="Z98" s="81">
        <v>0</v>
      </c>
      <c r="AA98" s="100">
        <v>0</v>
      </c>
      <c r="AB98" s="100">
        <f t="shared" si="18"/>
        <v>0</v>
      </c>
      <c r="AC98" s="100">
        <v>0</v>
      </c>
      <c r="AD98" s="100">
        <f t="shared" si="19"/>
        <v>0</v>
      </c>
      <c r="AE98" s="100">
        <f t="shared" si="22"/>
        <v>0</v>
      </c>
      <c r="AF98" s="100">
        <f t="shared" si="20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3"/>
        <v>0</v>
      </c>
      <c r="O99" s="100">
        <v>0</v>
      </c>
      <c r="P99" s="100">
        <v>0</v>
      </c>
      <c r="Q99" s="100">
        <v>0</v>
      </c>
      <c r="R99" s="100">
        <f t="shared" si="24"/>
        <v>0</v>
      </c>
      <c r="S99" s="100">
        <v>0</v>
      </c>
      <c r="T99" s="100">
        <v>0</v>
      </c>
      <c r="U99" s="100">
        <v>0</v>
      </c>
      <c r="V99" s="99">
        <v>3</v>
      </c>
      <c r="W99" s="99">
        <v>3</v>
      </c>
      <c r="X99" s="99">
        <v>2</v>
      </c>
      <c r="Y99" s="100">
        <f t="shared" si="17"/>
        <v>100</v>
      </c>
      <c r="Z99" s="81">
        <v>4662.01</v>
      </c>
      <c r="AA99" s="100">
        <v>4662.01</v>
      </c>
      <c r="AB99" s="100">
        <f t="shared" si="18"/>
        <v>100</v>
      </c>
      <c r="AC99" s="100">
        <v>4662.01</v>
      </c>
      <c r="AD99" s="100">
        <f t="shared" si="19"/>
        <v>100</v>
      </c>
      <c r="AE99" s="100">
        <f t="shared" si="22"/>
        <v>0</v>
      </c>
      <c r="AF99" s="100">
        <f t="shared" si="20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3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24"/>
        <v>18749.07</v>
      </c>
      <c r="S100" s="100">
        <f t="shared" si="21"/>
        <v>100</v>
      </c>
      <c r="T100" s="100">
        <v>0</v>
      </c>
      <c r="U100" s="100">
        <v>0</v>
      </c>
      <c r="V100" s="99">
        <v>12</v>
      </c>
      <c r="W100" s="99">
        <v>16</v>
      </c>
      <c r="X100" s="99">
        <v>8</v>
      </c>
      <c r="Y100" s="100">
        <f t="shared" si="17"/>
        <v>31.578947368421051</v>
      </c>
      <c r="Z100" s="81">
        <v>12567.05</v>
      </c>
      <c r="AA100" s="100">
        <v>12567.05</v>
      </c>
      <c r="AB100" s="100">
        <f t="shared" si="18"/>
        <v>100</v>
      </c>
      <c r="AC100" s="100">
        <v>12567.05</v>
      </c>
      <c r="AD100" s="100">
        <f t="shared" si="19"/>
        <v>100</v>
      </c>
      <c r="AE100" s="100">
        <f t="shared" si="22"/>
        <v>0</v>
      </c>
      <c r="AF100" s="100">
        <f t="shared" si="20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3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24"/>
        <v>336.17</v>
      </c>
      <c r="S101" s="100">
        <f t="shared" si="21"/>
        <v>100</v>
      </c>
      <c r="T101" s="100">
        <v>0</v>
      </c>
      <c r="U101" s="100">
        <v>0</v>
      </c>
      <c r="V101" s="99">
        <v>0</v>
      </c>
      <c r="W101" s="99">
        <v>0</v>
      </c>
      <c r="X101" s="99">
        <v>0</v>
      </c>
      <c r="Y101" s="100">
        <f t="shared" si="17"/>
        <v>0</v>
      </c>
      <c r="Z101" s="81">
        <v>3756.73</v>
      </c>
      <c r="AA101" s="100">
        <f>Z101</f>
        <v>3756.73</v>
      </c>
      <c r="AB101" s="100">
        <f t="shared" si="18"/>
        <v>100</v>
      </c>
      <c r="AC101" s="100">
        <v>0</v>
      </c>
      <c r="AD101" s="100">
        <f t="shared" si="19"/>
        <v>0</v>
      </c>
      <c r="AE101" s="100">
        <f t="shared" si="22"/>
        <v>3756.73</v>
      </c>
      <c r="AF101" s="100">
        <f t="shared" si="20"/>
        <v>100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3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24"/>
        <v>19670.13</v>
      </c>
      <c r="S102" s="100">
        <f t="shared" si="21"/>
        <v>100</v>
      </c>
      <c r="T102" s="100">
        <v>0</v>
      </c>
      <c r="U102" s="100">
        <v>0</v>
      </c>
      <c r="V102" s="99">
        <v>0</v>
      </c>
      <c r="W102" s="99">
        <v>0</v>
      </c>
      <c r="X102" s="99">
        <v>0</v>
      </c>
      <c r="Y102" s="100">
        <f t="shared" si="17"/>
        <v>0</v>
      </c>
      <c r="Z102" s="81">
        <v>0</v>
      </c>
      <c r="AA102" s="100">
        <v>0</v>
      </c>
      <c r="AB102" s="100">
        <f t="shared" si="18"/>
        <v>0</v>
      </c>
      <c r="AC102" s="100">
        <v>0</v>
      </c>
      <c r="AD102" s="100">
        <f t="shared" si="19"/>
        <v>0</v>
      </c>
      <c r="AE102" s="100">
        <f t="shared" si="22"/>
        <v>0</v>
      </c>
      <c r="AF102" s="100">
        <f t="shared" si="20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3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25">T103/P103*100</f>
        <v>0</v>
      </c>
      <c r="V103" s="89">
        <f t="shared" ref="V103:AC103" si="26">SUM(V7:V102)</f>
        <v>533</v>
      </c>
      <c r="W103" s="89">
        <f t="shared" si="26"/>
        <v>690</v>
      </c>
      <c r="X103" s="89">
        <f>SUM(X7:X102)</f>
        <v>180</v>
      </c>
      <c r="Y103" s="91">
        <f>X103/H103*100</f>
        <v>6.3003150157507877</v>
      </c>
      <c r="Z103" s="91">
        <f>SUM(Z7:Z102)</f>
        <v>741599.37999999989</v>
      </c>
      <c r="AA103" s="91">
        <f t="shared" si="26"/>
        <v>708352.53</v>
      </c>
      <c r="AB103" s="90">
        <f t="shared" ref="AB103" si="27">IF((Z103+T103)=0,0,AA103/(Z103+T103)*100)</f>
        <v>95.516871926187434</v>
      </c>
      <c r="AC103" s="91">
        <f t="shared" si="26"/>
        <v>625983.58000000007</v>
      </c>
      <c r="AD103" s="90">
        <f t="shared" ref="AD103" si="28">IF(AA103=0,0,AC103/AA103)*100</f>
        <v>88.371757491993435</v>
      </c>
      <c r="AE103" s="91">
        <f>SUM(AE7:AE102)</f>
        <v>82368.95</v>
      </c>
      <c r="AF103" s="90">
        <f t="shared" ref="AF103" si="29">IF(AA103=0,0,AE103/AA103)*100</f>
        <v>11.62824250800657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workbookViewId="0">
      <selection activeCell="G11" sqref="G11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10" width="9.28515625" style="93" customWidth="1"/>
    <col min="11" max="13" width="6.7109375" style="106" customWidth="1"/>
    <col min="14" max="14" width="9.140625" style="106" customWidth="1"/>
    <col min="15" max="15" width="16.42578125" style="107" customWidth="1"/>
    <col min="16" max="16" width="13.7109375" style="107" customWidth="1"/>
    <col min="17" max="17" width="11" style="107" customWidth="1"/>
    <col min="18" max="18" width="12.85546875" style="107" customWidth="1"/>
    <col min="19" max="19" width="10.42578125" style="107" customWidth="1"/>
    <col min="20" max="20" width="12.28515625" style="107" customWidth="1"/>
    <col min="21" max="21" width="15.42578125" style="107" customWidth="1"/>
    <col min="22" max="24" width="9.28515625" style="106" customWidth="1"/>
    <col min="25" max="25" width="12.57031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2.85546875" style="106" customWidth="1"/>
    <col min="30" max="30" width="14" style="106" customWidth="1"/>
    <col min="31" max="31" width="11.85546875" style="106" customWidth="1"/>
    <col min="32" max="32" width="14.285156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263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30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17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 t="shared" si="0"/>
        <v>5</v>
      </c>
      <c r="F6" s="6">
        <f t="shared" si="0"/>
        <v>6</v>
      </c>
      <c r="G6" s="5">
        <f t="shared" si="0"/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99">
        <v>0</v>
      </c>
      <c r="W7" s="99">
        <v>0</v>
      </c>
      <c r="X7" s="99">
        <v>0</v>
      </c>
      <c r="Y7" s="100">
        <f t="shared" ref="Y7:Y70" si="2">IF(H7=0,0,V7/H7)*100</f>
        <v>0</v>
      </c>
      <c r="Z7" s="81">
        <v>0</v>
      </c>
      <c r="AA7" s="100">
        <v>0</v>
      </c>
      <c r="AB7" s="100">
        <f t="shared" ref="AB7:AB70" si="3">IF((Z7+T7)=0,0,AA7/(Z7+T7)*100)</f>
        <v>0</v>
      </c>
      <c r="AC7" s="100">
        <f>AA7-AE7</f>
        <v>0</v>
      </c>
      <c r="AD7" s="100">
        <f t="shared" ref="AD7:AD70" si="4">IF(AA7=0,0,AC7/AA7)*100</f>
        <v>0</v>
      </c>
      <c r="AE7" s="100">
        <v>0</v>
      </c>
      <c r="AF7" s="100">
        <f t="shared" ref="AF7:AF70" si="5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6">P8/O8*100</f>
        <v>100</v>
      </c>
      <c r="R8" s="100">
        <f t="shared" ref="R8:R20" si="7">P8</f>
        <v>8664.0299999999988</v>
      </c>
      <c r="S8" s="100">
        <f t="shared" ref="S8:S71" si="8">R8/P8*100</f>
        <v>100</v>
      </c>
      <c r="T8" s="100">
        <v>0</v>
      </c>
      <c r="U8" s="100">
        <v>0</v>
      </c>
      <c r="V8" s="99">
        <v>3</v>
      </c>
      <c r="W8" s="99">
        <v>3</v>
      </c>
      <c r="X8" s="99">
        <v>0</v>
      </c>
      <c r="Y8" s="100">
        <f t="shared" si="2"/>
        <v>15</v>
      </c>
      <c r="Z8" s="81">
        <v>5085.78</v>
      </c>
      <c r="AA8" s="100">
        <v>5085.78</v>
      </c>
      <c r="AB8" s="100">
        <f t="shared" si="3"/>
        <v>100</v>
      </c>
      <c r="AC8" s="100">
        <f t="shared" ref="AC8:AC71" si="9">AA8-AE8</f>
        <v>5085.78</v>
      </c>
      <c r="AD8" s="100">
        <f t="shared" si="4"/>
        <v>100</v>
      </c>
      <c r="AE8" s="100">
        <v>0</v>
      </c>
      <c r="AF8" s="100">
        <f t="shared" si="5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6"/>
        <v>100</v>
      </c>
      <c r="R9" s="100">
        <f t="shared" si="7"/>
        <v>20412.350000000002</v>
      </c>
      <c r="S9" s="100">
        <f t="shared" si="8"/>
        <v>100</v>
      </c>
      <c r="T9" s="100">
        <v>0</v>
      </c>
      <c r="U9" s="100">
        <v>0</v>
      </c>
      <c r="V9" s="99">
        <v>1</v>
      </c>
      <c r="W9" s="99">
        <v>1</v>
      </c>
      <c r="X9" s="99">
        <v>1</v>
      </c>
      <c r="Y9" s="100">
        <f t="shared" si="2"/>
        <v>8.3333333333333321</v>
      </c>
      <c r="Z9" s="81">
        <v>142.03</v>
      </c>
      <c r="AA9" s="100">
        <v>142.03</v>
      </c>
      <c r="AB9" s="100">
        <f t="shared" si="3"/>
        <v>100</v>
      </c>
      <c r="AC9" s="100">
        <f t="shared" si="9"/>
        <v>142.03</v>
      </c>
      <c r="AD9" s="100">
        <f t="shared" si="4"/>
        <v>100</v>
      </c>
      <c r="AE9" s="100">
        <v>0</v>
      </c>
      <c r="AF9" s="100">
        <f t="shared" si="5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6"/>
        <v>100</v>
      </c>
      <c r="R10" s="100">
        <f t="shared" si="7"/>
        <v>58.36</v>
      </c>
      <c r="S10" s="100">
        <f t="shared" si="8"/>
        <v>100</v>
      </c>
      <c r="T10" s="100">
        <v>0</v>
      </c>
      <c r="U10" s="100">
        <v>0</v>
      </c>
      <c r="V10" s="99">
        <v>0</v>
      </c>
      <c r="W10" s="99">
        <v>0</v>
      </c>
      <c r="X10" s="99">
        <v>0</v>
      </c>
      <c r="Y10" s="100">
        <f t="shared" si="2"/>
        <v>0</v>
      </c>
      <c r="Z10" s="81">
        <v>0</v>
      </c>
      <c r="AA10" s="100">
        <v>0</v>
      </c>
      <c r="AB10" s="100">
        <f t="shared" si="3"/>
        <v>0</v>
      </c>
      <c r="AC10" s="100">
        <f t="shared" si="9"/>
        <v>0</v>
      </c>
      <c r="AD10" s="100">
        <f t="shared" si="4"/>
        <v>0</v>
      </c>
      <c r="AE10" s="100">
        <v>0</v>
      </c>
      <c r="AF10" s="100">
        <f t="shared" si="5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6"/>
        <v>100</v>
      </c>
      <c r="R11" s="100">
        <f t="shared" si="7"/>
        <v>7226.18</v>
      </c>
      <c r="S11" s="100">
        <f t="shared" si="8"/>
        <v>100</v>
      </c>
      <c r="T11" s="100">
        <v>0</v>
      </c>
      <c r="U11" s="100">
        <v>0</v>
      </c>
      <c r="V11" s="99">
        <v>5</v>
      </c>
      <c r="W11" s="99">
        <v>5</v>
      </c>
      <c r="X11" s="99">
        <v>0</v>
      </c>
      <c r="Y11" s="100">
        <f t="shared" si="2"/>
        <v>29.411764705882355</v>
      </c>
      <c r="Z11" s="81">
        <f>868.69+5851.79</f>
        <v>6720.48</v>
      </c>
      <c r="AA11" s="100">
        <v>6720.48</v>
      </c>
      <c r="AB11" s="100">
        <f t="shared" si="3"/>
        <v>100</v>
      </c>
      <c r="AC11" s="100">
        <f t="shared" si="9"/>
        <v>6720.48</v>
      </c>
      <c r="AD11" s="100">
        <f t="shared" si="4"/>
        <v>100</v>
      </c>
      <c r="AE11" s="100">
        <v>0</v>
      </c>
      <c r="AF11" s="100">
        <f t="shared" si="5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6"/>
        <v>100</v>
      </c>
      <c r="R12" s="100">
        <f t="shared" si="7"/>
        <v>10060.76</v>
      </c>
      <c r="S12" s="100">
        <f t="shared" si="8"/>
        <v>100</v>
      </c>
      <c r="T12" s="100">
        <v>0</v>
      </c>
      <c r="U12" s="100">
        <v>0</v>
      </c>
      <c r="V12" s="99">
        <v>3</v>
      </c>
      <c r="W12" s="99">
        <v>4</v>
      </c>
      <c r="X12" s="99">
        <v>0</v>
      </c>
      <c r="Y12" s="100">
        <f t="shared" si="2"/>
        <v>17.647058823529413</v>
      </c>
      <c r="Z12" s="81">
        <v>5969.86</v>
      </c>
      <c r="AA12" s="100">
        <v>5969.86</v>
      </c>
      <c r="AB12" s="100">
        <f t="shared" si="3"/>
        <v>100</v>
      </c>
      <c r="AC12" s="100">
        <f t="shared" si="9"/>
        <v>5969.86</v>
      </c>
      <c r="AD12" s="100">
        <f t="shared" si="4"/>
        <v>100</v>
      </c>
      <c r="AE12" s="100">
        <v>0</v>
      </c>
      <c r="AF12" s="100">
        <f t="shared" si="5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6"/>
        <v>100</v>
      </c>
      <c r="R13" s="100">
        <f t="shared" si="7"/>
        <v>2679.6</v>
      </c>
      <c r="S13" s="100">
        <f t="shared" si="8"/>
        <v>100</v>
      </c>
      <c r="T13" s="100">
        <v>0</v>
      </c>
      <c r="U13" s="100">
        <v>0</v>
      </c>
      <c r="V13" s="99">
        <v>2</v>
      </c>
      <c r="W13" s="99">
        <v>2</v>
      </c>
      <c r="X13" s="99">
        <v>0</v>
      </c>
      <c r="Y13" s="100">
        <f t="shared" si="2"/>
        <v>66.666666666666657</v>
      </c>
      <c r="Z13" s="81">
        <v>10148.719999999999</v>
      </c>
      <c r="AA13" s="100">
        <v>10148.719999999999</v>
      </c>
      <c r="AB13" s="100">
        <f t="shared" si="3"/>
        <v>100</v>
      </c>
      <c r="AC13" s="100">
        <f t="shared" si="9"/>
        <v>10148.719999999999</v>
      </c>
      <c r="AD13" s="100">
        <f t="shared" si="4"/>
        <v>100</v>
      </c>
      <c r="AE13" s="100">
        <v>0</v>
      </c>
      <c r="AF13" s="100">
        <f t="shared" si="5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7"/>
        <v>0</v>
      </c>
      <c r="S14" s="100">
        <v>0</v>
      </c>
      <c r="T14" s="100">
        <v>0</v>
      </c>
      <c r="U14" s="100">
        <v>0</v>
      </c>
      <c r="V14" s="99">
        <v>0</v>
      </c>
      <c r="W14" s="99">
        <v>0</v>
      </c>
      <c r="X14" s="99">
        <v>0</v>
      </c>
      <c r="Y14" s="100">
        <f t="shared" si="2"/>
        <v>0</v>
      </c>
      <c r="Z14" s="81">
        <v>0</v>
      </c>
      <c r="AA14" s="100">
        <v>0</v>
      </c>
      <c r="AB14" s="100">
        <f t="shared" si="3"/>
        <v>0</v>
      </c>
      <c r="AC14" s="100">
        <f t="shared" si="9"/>
        <v>0</v>
      </c>
      <c r="AD14" s="100">
        <f t="shared" si="4"/>
        <v>0</v>
      </c>
      <c r="AE14" s="100">
        <v>0</v>
      </c>
      <c r="AF14" s="100">
        <f t="shared" si="5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0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7"/>
        <v>51732.32</v>
      </c>
      <c r="S15" s="100">
        <f t="shared" si="8"/>
        <v>100</v>
      </c>
      <c r="T15" s="100">
        <v>0</v>
      </c>
      <c r="U15" s="100">
        <v>0</v>
      </c>
      <c r="V15" s="99">
        <v>12</v>
      </c>
      <c r="W15" s="99">
        <v>14</v>
      </c>
      <c r="X15" s="99">
        <v>3</v>
      </c>
      <c r="Y15" s="100">
        <f t="shared" si="2"/>
        <v>14.457831325301203</v>
      </c>
      <c r="Z15" s="81">
        <v>15948.59</v>
      </c>
      <c r="AA15" s="100">
        <v>15948.59</v>
      </c>
      <c r="AB15" s="100">
        <f t="shared" si="3"/>
        <v>100</v>
      </c>
      <c r="AC15" s="100">
        <f t="shared" si="9"/>
        <v>15948.59</v>
      </c>
      <c r="AD15" s="100">
        <f t="shared" si="4"/>
        <v>100</v>
      </c>
      <c r="AE15" s="100">
        <v>0</v>
      </c>
      <c r="AF15" s="100">
        <f t="shared" si="5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0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7"/>
        <v>12706.95</v>
      </c>
      <c r="S16" s="100">
        <f t="shared" si="8"/>
        <v>100</v>
      </c>
      <c r="T16" s="100">
        <v>0</v>
      </c>
      <c r="U16" s="100">
        <v>0</v>
      </c>
      <c r="V16" s="99">
        <v>0</v>
      </c>
      <c r="W16" s="99">
        <v>0</v>
      </c>
      <c r="X16" s="99">
        <v>0</v>
      </c>
      <c r="Y16" s="100">
        <f t="shared" si="2"/>
        <v>0</v>
      </c>
      <c r="Z16" s="81">
        <v>0</v>
      </c>
      <c r="AA16" s="100">
        <v>0</v>
      </c>
      <c r="AB16" s="100">
        <f t="shared" si="3"/>
        <v>0</v>
      </c>
      <c r="AC16" s="100">
        <f t="shared" si="9"/>
        <v>0</v>
      </c>
      <c r="AD16" s="100">
        <f t="shared" si="4"/>
        <v>0</v>
      </c>
      <c r="AE16" s="100">
        <v>0</v>
      </c>
      <c r="AF16" s="100">
        <f t="shared" si="5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0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7"/>
        <v>32504.67</v>
      </c>
      <c r="S17" s="100">
        <f t="shared" si="8"/>
        <v>100</v>
      </c>
      <c r="T17" s="100">
        <v>0</v>
      </c>
      <c r="U17" s="100">
        <v>0</v>
      </c>
      <c r="V17" s="99">
        <v>10</v>
      </c>
      <c r="W17" s="99">
        <v>15</v>
      </c>
      <c r="X17" s="99">
        <v>1</v>
      </c>
      <c r="Y17" s="100">
        <f t="shared" si="2"/>
        <v>20.408163265306122</v>
      </c>
      <c r="Z17" s="81">
        <v>32401.19</v>
      </c>
      <c r="AA17" s="100">
        <v>32401.19</v>
      </c>
      <c r="AB17" s="100">
        <f t="shared" si="3"/>
        <v>100</v>
      </c>
      <c r="AC17" s="100">
        <f t="shared" si="9"/>
        <v>32401.19</v>
      </c>
      <c r="AD17" s="100">
        <f t="shared" si="4"/>
        <v>100</v>
      </c>
      <c r="AE17" s="100">
        <v>0</v>
      </c>
      <c r="AF17" s="100">
        <f t="shared" si="5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0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7"/>
        <v>15821.75</v>
      </c>
      <c r="S18" s="100">
        <f t="shared" si="8"/>
        <v>100</v>
      </c>
      <c r="T18" s="100">
        <v>0</v>
      </c>
      <c r="U18" s="100">
        <v>0</v>
      </c>
      <c r="V18" s="99">
        <v>4</v>
      </c>
      <c r="W18" s="99">
        <v>4</v>
      </c>
      <c r="X18" s="99">
        <v>0</v>
      </c>
      <c r="Y18" s="100">
        <f t="shared" si="2"/>
        <v>15.384615384615385</v>
      </c>
      <c r="Z18" s="81">
        <v>3496.6</v>
      </c>
      <c r="AA18" s="100">
        <v>3496.6</v>
      </c>
      <c r="AB18" s="100">
        <f t="shared" si="3"/>
        <v>100</v>
      </c>
      <c r="AC18" s="100">
        <f t="shared" si="9"/>
        <v>3496.6</v>
      </c>
      <c r="AD18" s="100">
        <f t="shared" si="4"/>
        <v>100</v>
      </c>
      <c r="AE18" s="100">
        <v>0</v>
      </c>
      <c r="AF18" s="100">
        <f t="shared" si="5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0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7"/>
        <v>46398.919999999991</v>
      </c>
      <c r="S19" s="100">
        <f t="shared" si="8"/>
        <v>100</v>
      </c>
      <c r="T19" s="100">
        <v>0</v>
      </c>
      <c r="U19" s="100">
        <v>0</v>
      </c>
      <c r="V19" s="99">
        <v>18</v>
      </c>
      <c r="W19" s="99">
        <v>17</v>
      </c>
      <c r="X19" s="99">
        <v>6</v>
      </c>
      <c r="Y19" s="100">
        <f t="shared" si="2"/>
        <v>31.03448275862069</v>
      </c>
      <c r="Z19" s="81">
        <v>24807.99</v>
      </c>
      <c r="AA19" s="100">
        <v>24807.99</v>
      </c>
      <c r="AB19" s="100">
        <f t="shared" si="3"/>
        <v>100</v>
      </c>
      <c r="AC19" s="100">
        <f t="shared" si="9"/>
        <v>24807.99</v>
      </c>
      <c r="AD19" s="100">
        <f t="shared" si="4"/>
        <v>100</v>
      </c>
      <c r="AE19" s="100">
        <v>0</v>
      </c>
      <c r="AF19" s="100">
        <f t="shared" si="5"/>
        <v>0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0"/>
        <v>0</v>
      </c>
      <c r="O20" s="100">
        <v>0</v>
      </c>
      <c r="P20" s="100">
        <v>0</v>
      </c>
      <c r="Q20" s="100">
        <v>0</v>
      </c>
      <c r="R20" s="100">
        <f t="shared" si="7"/>
        <v>0</v>
      </c>
      <c r="S20" s="100">
        <v>0</v>
      </c>
      <c r="T20" s="100">
        <v>0</v>
      </c>
      <c r="U20" s="100">
        <v>0</v>
      </c>
      <c r="V20" s="99">
        <v>0</v>
      </c>
      <c r="W20" s="99">
        <v>0</v>
      </c>
      <c r="X20" s="99">
        <v>0</v>
      </c>
      <c r="Y20" s="100">
        <f t="shared" si="2"/>
        <v>0</v>
      </c>
      <c r="Z20" s="81">
        <v>0</v>
      </c>
      <c r="AA20" s="100">
        <v>0</v>
      </c>
      <c r="AB20" s="100">
        <f t="shared" si="3"/>
        <v>0</v>
      </c>
      <c r="AC20" s="100">
        <f t="shared" si="9"/>
        <v>0</v>
      </c>
      <c r="AD20" s="100">
        <f t="shared" si="4"/>
        <v>0</v>
      </c>
      <c r="AE20" s="100">
        <v>0</v>
      </c>
      <c r="AF20" s="100">
        <f t="shared" si="5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0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 t="shared" si="8"/>
        <v>100</v>
      </c>
      <c r="T21" s="100">
        <v>0</v>
      </c>
      <c r="U21" s="100">
        <v>0</v>
      </c>
      <c r="V21" s="99">
        <v>0</v>
      </c>
      <c r="W21" s="99">
        <v>0</v>
      </c>
      <c r="X21" s="99">
        <v>0</v>
      </c>
      <c r="Y21" s="100">
        <f t="shared" si="2"/>
        <v>0</v>
      </c>
      <c r="Z21" s="81">
        <v>0</v>
      </c>
      <c r="AA21" s="100">
        <v>0</v>
      </c>
      <c r="AB21" s="100">
        <f t="shared" si="3"/>
        <v>0</v>
      </c>
      <c r="AC21" s="100">
        <f t="shared" si="9"/>
        <v>0</v>
      </c>
      <c r="AD21" s="100">
        <f t="shared" si="4"/>
        <v>0</v>
      </c>
      <c r="AE21" s="100">
        <v>0</v>
      </c>
      <c r="AF21" s="100">
        <f t="shared" si="5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0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1">P22</f>
        <v>19091.53</v>
      </c>
      <c r="S22" s="100">
        <f t="shared" si="8"/>
        <v>100</v>
      </c>
      <c r="T22" s="100">
        <v>0</v>
      </c>
      <c r="U22" s="100">
        <v>0</v>
      </c>
      <c r="V22" s="99">
        <v>2</v>
      </c>
      <c r="W22" s="99">
        <v>3</v>
      </c>
      <c r="X22" s="99">
        <v>0</v>
      </c>
      <c r="Y22" s="100">
        <f t="shared" si="2"/>
        <v>4.8780487804878048</v>
      </c>
      <c r="Z22" s="81">
        <f>AA22</f>
        <v>5580.14</v>
      </c>
      <c r="AA22" s="100">
        <v>5580.14</v>
      </c>
      <c r="AB22" s="100">
        <f t="shared" si="3"/>
        <v>100</v>
      </c>
      <c r="AC22" s="100">
        <f t="shared" si="9"/>
        <v>5580.14</v>
      </c>
      <c r="AD22" s="100">
        <f t="shared" si="4"/>
        <v>100</v>
      </c>
      <c r="AE22" s="100">
        <v>0</v>
      </c>
      <c r="AF22" s="100">
        <f t="shared" si="5"/>
        <v>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0"/>
        <v>0</v>
      </c>
      <c r="O23" s="100">
        <v>0</v>
      </c>
      <c r="P23" s="100">
        <v>0</v>
      </c>
      <c r="Q23" s="100">
        <v>0</v>
      </c>
      <c r="R23" s="100">
        <f t="shared" si="11"/>
        <v>0</v>
      </c>
      <c r="S23" s="100">
        <v>0</v>
      </c>
      <c r="T23" s="100">
        <v>0</v>
      </c>
      <c r="U23" s="100">
        <v>0</v>
      </c>
      <c r="V23" s="99">
        <v>0</v>
      </c>
      <c r="W23" s="99">
        <v>0</v>
      </c>
      <c r="X23" s="99">
        <v>0</v>
      </c>
      <c r="Y23" s="100">
        <f t="shared" si="2"/>
        <v>0</v>
      </c>
      <c r="Z23" s="81">
        <v>0</v>
      </c>
      <c r="AA23" s="100">
        <v>0</v>
      </c>
      <c r="AB23" s="100">
        <f t="shared" si="3"/>
        <v>0</v>
      </c>
      <c r="AC23" s="100">
        <f t="shared" si="9"/>
        <v>0</v>
      </c>
      <c r="AD23" s="100">
        <f t="shared" si="4"/>
        <v>0</v>
      </c>
      <c r="AE23" s="100">
        <v>0</v>
      </c>
      <c r="AF23" s="100">
        <f t="shared" si="5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0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1"/>
        <v>31605.72</v>
      </c>
      <c r="S24" s="100">
        <f t="shared" si="8"/>
        <v>100</v>
      </c>
      <c r="T24" s="100">
        <v>0</v>
      </c>
      <c r="U24" s="100">
        <v>0</v>
      </c>
      <c r="V24" s="99">
        <v>31</v>
      </c>
      <c r="W24" s="99">
        <v>41</v>
      </c>
      <c r="X24" s="99">
        <v>21</v>
      </c>
      <c r="Y24" s="100">
        <f t="shared" si="2"/>
        <v>43.661971830985912</v>
      </c>
      <c r="Z24" s="81">
        <v>28306.48</v>
      </c>
      <c r="AA24" s="100">
        <v>28306.48</v>
      </c>
      <c r="AB24" s="100">
        <f t="shared" si="3"/>
        <v>100</v>
      </c>
      <c r="AC24" s="100">
        <f t="shared" si="9"/>
        <v>28306.48</v>
      </c>
      <c r="AD24" s="100">
        <f t="shared" si="4"/>
        <v>100</v>
      </c>
      <c r="AE24" s="100">
        <v>0</v>
      </c>
      <c r="AF24" s="100">
        <f t="shared" si="5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0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1"/>
        <v>43809.06</v>
      </c>
      <c r="S25" s="100">
        <f t="shared" si="8"/>
        <v>100</v>
      </c>
      <c r="T25" s="100">
        <v>0</v>
      </c>
      <c r="U25" s="100">
        <v>0</v>
      </c>
      <c r="V25" s="99">
        <v>24</v>
      </c>
      <c r="W25" s="99">
        <v>32</v>
      </c>
      <c r="X25" s="99">
        <v>7</v>
      </c>
      <c r="Y25" s="100">
        <f t="shared" si="2"/>
        <v>11.650485436893204</v>
      </c>
      <c r="Z25" s="81">
        <v>27767.72</v>
      </c>
      <c r="AA25" s="100">
        <v>27767.72</v>
      </c>
      <c r="AB25" s="100">
        <f t="shared" si="3"/>
        <v>100</v>
      </c>
      <c r="AC25" s="100">
        <f t="shared" si="9"/>
        <v>27767.72</v>
      </c>
      <c r="AD25" s="100">
        <f t="shared" si="4"/>
        <v>100</v>
      </c>
      <c r="AE25" s="100">
        <v>0</v>
      </c>
      <c r="AF25" s="100">
        <f t="shared" si="5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0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1"/>
        <v>13200.15</v>
      </c>
      <c r="S26" s="100">
        <f t="shared" si="8"/>
        <v>100</v>
      </c>
      <c r="T26" s="100">
        <v>0</v>
      </c>
      <c r="U26" s="100">
        <v>0</v>
      </c>
      <c r="V26" s="99">
        <v>6</v>
      </c>
      <c r="W26" s="99">
        <v>8</v>
      </c>
      <c r="X26" s="99">
        <v>1</v>
      </c>
      <c r="Y26" s="100">
        <f t="shared" si="2"/>
        <v>25</v>
      </c>
      <c r="Z26" s="81">
        <v>9301.44</v>
      </c>
      <c r="AA26" s="100">
        <v>9301.44</v>
      </c>
      <c r="AB26" s="100">
        <f t="shared" si="3"/>
        <v>100</v>
      </c>
      <c r="AC26" s="100">
        <f t="shared" si="9"/>
        <v>9301.44</v>
      </c>
      <c r="AD26" s="100">
        <f t="shared" si="4"/>
        <v>100</v>
      </c>
      <c r="AE26" s="100">
        <v>0</v>
      </c>
      <c r="AF26" s="100">
        <f t="shared" si="5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0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1"/>
        <v>12723.78</v>
      </c>
      <c r="S27" s="100">
        <f t="shared" si="8"/>
        <v>100</v>
      </c>
      <c r="T27" s="100">
        <v>0</v>
      </c>
      <c r="U27" s="100">
        <v>0</v>
      </c>
      <c r="V27" s="99">
        <v>4</v>
      </c>
      <c r="W27" s="99">
        <v>6</v>
      </c>
      <c r="X27" s="99">
        <v>1</v>
      </c>
      <c r="Y27" s="100">
        <f t="shared" si="2"/>
        <v>25</v>
      </c>
      <c r="Z27" s="81">
        <v>3466.92</v>
      </c>
      <c r="AA27" s="100">
        <v>3466.92</v>
      </c>
      <c r="AB27" s="100">
        <f t="shared" si="3"/>
        <v>100</v>
      </c>
      <c r="AC27" s="100">
        <f t="shared" si="9"/>
        <v>3466.92</v>
      </c>
      <c r="AD27" s="100">
        <f t="shared" si="4"/>
        <v>100</v>
      </c>
      <c r="AE27" s="100">
        <v>0</v>
      </c>
      <c r="AF27" s="100">
        <f t="shared" si="5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0"/>
        <v>0</v>
      </c>
      <c r="O28" s="100">
        <v>0</v>
      </c>
      <c r="P28" s="100">
        <v>0</v>
      </c>
      <c r="Q28" s="100">
        <v>0</v>
      </c>
      <c r="R28" s="100">
        <f t="shared" si="11"/>
        <v>0</v>
      </c>
      <c r="S28" s="100">
        <v>0</v>
      </c>
      <c r="T28" s="100">
        <v>0</v>
      </c>
      <c r="U28" s="100">
        <v>0</v>
      </c>
      <c r="V28" s="99">
        <v>5</v>
      </c>
      <c r="W28" s="99">
        <v>6</v>
      </c>
      <c r="X28" s="99">
        <v>4</v>
      </c>
      <c r="Y28" s="100">
        <f t="shared" si="2"/>
        <v>55.555555555555557</v>
      </c>
      <c r="Z28" s="81">
        <v>3007.13</v>
      </c>
      <c r="AA28" s="100">
        <v>3007.13</v>
      </c>
      <c r="AB28" s="100">
        <f t="shared" si="3"/>
        <v>100</v>
      </c>
      <c r="AC28" s="100">
        <f t="shared" si="9"/>
        <v>3007.13</v>
      </c>
      <c r="AD28" s="100">
        <f t="shared" si="4"/>
        <v>100</v>
      </c>
      <c r="AE28" s="100">
        <v>0</v>
      </c>
      <c r="AF28" s="100">
        <f t="shared" si="5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0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1"/>
        <v>5460.41</v>
      </c>
      <c r="S29" s="100">
        <f t="shared" si="8"/>
        <v>100</v>
      </c>
      <c r="T29" s="100">
        <v>0</v>
      </c>
      <c r="U29" s="100">
        <v>0</v>
      </c>
      <c r="V29" s="99">
        <v>3</v>
      </c>
      <c r="W29" s="99">
        <v>5</v>
      </c>
      <c r="X29" s="99">
        <v>0</v>
      </c>
      <c r="Y29" s="100">
        <f t="shared" si="2"/>
        <v>37.5</v>
      </c>
      <c r="Z29" s="81">
        <v>2108.6999999999998</v>
      </c>
      <c r="AA29" s="100">
        <v>2108.6999999999998</v>
      </c>
      <c r="AB29" s="100">
        <f t="shared" si="3"/>
        <v>100</v>
      </c>
      <c r="AC29" s="100">
        <f t="shared" si="9"/>
        <v>2108.6999999999998</v>
      </c>
      <c r="AD29" s="100">
        <f t="shared" si="4"/>
        <v>100</v>
      </c>
      <c r="AE29" s="100">
        <v>0</v>
      </c>
      <c r="AF29" s="100">
        <f t="shared" si="5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1"/>
        <v>0</v>
      </c>
      <c r="S30" s="100">
        <v>0</v>
      </c>
      <c r="T30" s="100">
        <v>0</v>
      </c>
      <c r="U30" s="100">
        <v>0</v>
      </c>
      <c r="V30" s="99">
        <v>0</v>
      </c>
      <c r="W30" s="99">
        <v>0</v>
      </c>
      <c r="X30" s="99">
        <v>0</v>
      </c>
      <c r="Y30" s="100">
        <f t="shared" si="2"/>
        <v>0</v>
      </c>
      <c r="Z30" s="81">
        <v>0</v>
      </c>
      <c r="AA30" s="100">
        <v>0</v>
      </c>
      <c r="AB30" s="100">
        <f t="shared" si="3"/>
        <v>0</v>
      </c>
      <c r="AC30" s="100">
        <f t="shared" si="9"/>
        <v>0</v>
      </c>
      <c r="AD30" s="100">
        <f t="shared" si="4"/>
        <v>0</v>
      </c>
      <c r="AE30" s="100">
        <v>0</v>
      </c>
      <c r="AF30" s="100">
        <f t="shared" si="5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2">K31/H31*100</f>
        <v>88.043478260869563</v>
      </c>
      <c r="O31" s="100">
        <v>84151.14</v>
      </c>
      <c r="P31" s="100">
        <v>84151.14</v>
      </c>
      <c r="Q31" s="100">
        <f t="shared" ref="Q31:Q38" si="13">P31/O31*100</f>
        <v>100</v>
      </c>
      <c r="R31" s="100">
        <f t="shared" si="11"/>
        <v>84151.14</v>
      </c>
      <c r="S31" s="100">
        <f t="shared" si="8"/>
        <v>100</v>
      </c>
      <c r="T31" s="100">
        <v>0</v>
      </c>
      <c r="U31" s="100">
        <v>0</v>
      </c>
      <c r="V31" s="99">
        <v>17</v>
      </c>
      <c r="W31" s="99">
        <v>21</v>
      </c>
      <c r="X31" s="99">
        <v>3</v>
      </c>
      <c r="Y31" s="100">
        <f t="shared" si="2"/>
        <v>18.478260869565215</v>
      </c>
      <c r="Z31" s="81">
        <v>28303.27</v>
      </c>
      <c r="AA31" s="100">
        <v>28303.27</v>
      </c>
      <c r="AB31" s="100">
        <f t="shared" si="3"/>
        <v>100</v>
      </c>
      <c r="AC31" s="100">
        <f t="shared" si="9"/>
        <v>28303.27</v>
      </c>
      <c r="AD31" s="100">
        <f t="shared" si="4"/>
        <v>100</v>
      </c>
      <c r="AE31" s="100">
        <v>0</v>
      </c>
      <c r="AF31" s="100">
        <f t="shared" si="5"/>
        <v>0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2"/>
        <v>45</v>
      </c>
      <c r="O32" s="100">
        <v>3061.7499999999995</v>
      </c>
      <c r="P32" s="100">
        <v>3061.7499999999995</v>
      </c>
      <c r="Q32" s="100">
        <f t="shared" si="13"/>
        <v>100</v>
      </c>
      <c r="R32" s="100">
        <f t="shared" si="11"/>
        <v>3061.7499999999995</v>
      </c>
      <c r="S32" s="100">
        <f t="shared" si="8"/>
        <v>100</v>
      </c>
      <c r="T32" s="100">
        <v>0</v>
      </c>
      <c r="U32" s="100">
        <v>0</v>
      </c>
      <c r="V32" s="99">
        <v>0</v>
      </c>
      <c r="W32" s="99">
        <v>0</v>
      </c>
      <c r="X32" s="99">
        <v>0</v>
      </c>
      <c r="Y32" s="100">
        <f t="shared" si="2"/>
        <v>0</v>
      </c>
      <c r="Z32" s="81">
        <v>0</v>
      </c>
      <c r="AA32" s="100">
        <v>0</v>
      </c>
      <c r="AB32" s="100">
        <f t="shared" si="3"/>
        <v>0</v>
      </c>
      <c r="AC32" s="100">
        <f t="shared" si="9"/>
        <v>0</v>
      </c>
      <c r="AD32" s="100">
        <f t="shared" si="4"/>
        <v>0</v>
      </c>
      <c r="AE32" s="100">
        <v>0</v>
      </c>
      <c r="AF32" s="100">
        <f t="shared" si="5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2"/>
        <v>50</v>
      </c>
      <c r="O33" s="100">
        <v>215.69</v>
      </c>
      <c r="P33" s="100">
        <v>215.69</v>
      </c>
      <c r="Q33" s="100">
        <f t="shared" si="13"/>
        <v>100</v>
      </c>
      <c r="R33" s="100">
        <f t="shared" si="11"/>
        <v>215.69</v>
      </c>
      <c r="S33" s="100">
        <f t="shared" si="8"/>
        <v>100</v>
      </c>
      <c r="T33" s="100">
        <v>0</v>
      </c>
      <c r="U33" s="100">
        <v>0</v>
      </c>
      <c r="V33" s="99">
        <v>2</v>
      </c>
      <c r="W33" s="99">
        <v>4</v>
      </c>
      <c r="X33" s="99">
        <v>0</v>
      </c>
      <c r="Y33" s="100">
        <f t="shared" si="2"/>
        <v>50</v>
      </c>
      <c r="Z33" s="81">
        <v>3317.11</v>
      </c>
      <c r="AA33" s="100">
        <v>3317.11</v>
      </c>
      <c r="AB33" s="100">
        <f t="shared" si="3"/>
        <v>100</v>
      </c>
      <c r="AC33" s="100">
        <f t="shared" si="9"/>
        <v>3317.11</v>
      </c>
      <c r="AD33" s="100">
        <f t="shared" si="4"/>
        <v>100</v>
      </c>
      <c r="AE33" s="100">
        <v>0</v>
      </c>
      <c r="AF33" s="100">
        <f t="shared" si="5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2"/>
        <v>80.769230769230774</v>
      </c>
      <c r="O34" s="100">
        <v>17458.7</v>
      </c>
      <c r="P34" s="100">
        <v>17458.7</v>
      </c>
      <c r="Q34" s="100">
        <f t="shared" si="13"/>
        <v>100</v>
      </c>
      <c r="R34" s="100">
        <f t="shared" si="11"/>
        <v>17458.7</v>
      </c>
      <c r="S34" s="100">
        <f t="shared" si="8"/>
        <v>100</v>
      </c>
      <c r="T34" s="100">
        <v>0</v>
      </c>
      <c r="U34" s="100">
        <v>0</v>
      </c>
      <c r="V34" s="99">
        <v>1</v>
      </c>
      <c r="W34" s="99">
        <v>1</v>
      </c>
      <c r="X34" s="99">
        <v>1</v>
      </c>
      <c r="Y34" s="100">
        <f t="shared" si="2"/>
        <v>1.9230769230769231</v>
      </c>
      <c r="Z34" s="81">
        <v>182.7</v>
      </c>
      <c r="AA34" s="100">
        <v>182.7</v>
      </c>
      <c r="AB34" s="100">
        <f t="shared" si="3"/>
        <v>100</v>
      </c>
      <c r="AC34" s="100">
        <f t="shared" si="9"/>
        <v>182.7</v>
      </c>
      <c r="AD34" s="100">
        <f t="shared" si="4"/>
        <v>100</v>
      </c>
      <c r="AE34" s="100">
        <v>0</v>
      </c>
      <c r="AF34" s="100">
        <f t="shared" si="5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2"/>
        <v>75.862068965517238</v>
      </c>
      <c r="O35" s="100">
        <v>31182.29</v>
      </c>
      <c r="P35" s="100">
        <v>31182.29</v>
      </c>
      <c r="Q35" s="100">
        <f t="shared" si="13"/>
        <v>100</v>
      </c>
      <c r="R35" s="100">
        <f t="shared" si="11"/>
        <v>31182.29</v>
      </c>
      <c r="S35" s="100">
        <f t="shared" si="8"/>
        <v>100</v>
      </c>
      <c r="T35" s="100">
        <v>0</v>
      </c>
      <c r="U35" s="100">
        <v>0</v>
      </c>
      <c r="V35" s="99">
        <v>14</v>
      </c>
      <c r="W35" s="99">
        <v>16</v>
      </c>
      <c r="X35" s="99">
        <v>2</v>
      </c>
      <c r="Y35" s="100">
        <f t="shared" si="2"/>
        <v>24.137931034482758</v>
      </c>
      <c r="Z35" s="81">
        <v>11094</v>
      </c>
      <c r="AA35" s="100">
        <v>11094</v>
      </c>
      <c r="AB35" s="100">
        <f t="shared" si="3"/>
        <v>100</v>
      </c>
      <c r="AC35" s="100">
        <f t="shared" si="9"/>
        <v>11094</v>
      </c>
      <c r="AD35" s="100">
        <f t="shared" si="4"/>
        <v>100</v>
      </c>
      <c r="AE35" s="100">
        <v>0</v>
      </c>
      <c r="AF35" s="100">
        <f t="shared" si="5"/>
        <v>0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2"/>
        <v>63.636363636363633</v>
      </c>
      <c r="O36" s="100">
        <v>837.48</v>
      </c>
      <c r="P36" s="100">
        <v>837.48</v>
      </c>
      <c r="Q36" s="100">
        <f t="shared" si="13"/>
        <v>100</v>
      </c>
      <c r="R36" s="100">
        <f t="shared" si="11"/>
        <v>837.48</v>
      </c>
      <c r="S36" s="100">
        <f t="shared" si="8"/>
        <v>100</v>
      </c>
      <c r="T36" s="100">
        <v>0</v>
      </c>
      <c r="U36" s="100">
        <v>0</v>
      </c>
      <c r="V36" s="99">
        <v>0</v>
      </c>
      <c r="W36" s="99">
        <v>0</v>
      </c>
      <c r="X36" s="99">
        <v>0</v>
      </c>
      <c r="Y36" s="100">
        <f t="shared" si="2"/>
        <v>0</v>
      </c>
      <c r="Z36" s="81">
        <v>0</v>
      </c>
      <c r="AA36" s="100">
        <v>0</v>
      </c>
      <c r="AB36" s="100">
        <f t="shared" si="3"/>
        <v>0</v>
      </c>
      <c r="AC36" s="100">
        <f t="shared" si="9"/>
        <v>0</v>
      </c>
      <c r="AD36" s="100">
        <f t="shared" si="4"/>
        <v>0</v>
      </c>
      <c r="AE36" s="100">
        <v>0</v>
      </c>
      <c r="AF36" s="100">
        <f t="shared" si="5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2"/>
        <v>93.333333333333329</v>
      </c>
      <c r="O37" s="100">
        <v>8820.61</v>
      </c>
      <c r="P37" s="100">
        <v>8820.61</v>
      </c>
      <c r="Q37" s="100">
        <f t="shared" si="13"/>
        <v>100</v>
      </c>
      <c r="R37" s="100">
        <f t="shared" si="11"/>
        <v>8820.61</v>
      </c>
      <c r="S37" s="100">
        <f t="shared" si="8"/>
        <v>100</v>
      </c>
      <c r="T37" s="100">
        <v>0</v>
      </c>
      <c r="U37" s="100">
        <v>0</v>
      </c>
      <c r="V37" s="99">
        <v>0</v>
      </c>
      <c r="W37" s="99">
        <v>0</v>
      </c>
      <c r="X37" s="99">
        <v>0</v>
      </c>
      <c r="Y37" s="100">
        <f t="shared" si="2"/>
        <v>0</v>
      </c>
      <c r="Z37" s="81">
        <v>0</v>
      </c>
      <c r="AA37" s="100">
        <v>0</v>
      </c>
      <c r="AB37" s="100">
        <f t="shared" si="3"/>
        <v>0</v>
      </c>
      <c r="AC37" s="100">
        <f t="shared" si="9"/>
        <v>0</v>
      </c>
      <c r="AD37" s="100">
        <f t="shared" si="4"/>
        <v>0</v>
      </c>
      <c r="AE37" s="100">
        <v>0</v>
      </c>
      <c r="AF37" s="100">
        <f t="shared" si="5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2"/>
        <v>44.827586206896555</v>
      </c>
      <c r="O38" s="100">
        <v>17539.870000000003</v>
      </c>
      <c r="P38" s="100">
        <v>17539.870000000003</v>
      </c>
      <c r="Q38" s="100">
        <f t="shared" si="13"/>
        <v>100</v>
      </c>
      <c r="R38" s="100">
        <f t="shared" si="11"/>
        <v>17539.870000000003</v>
      </c>
      <c r="S38" s="100">
        <f t="shared" si="8"/>
        <v>100</v>
      </c>
      <c r="T38" s="100">
        <v>0</v>
      </c>
      <c r="U38" s="100">
        <v>0</v>
      </c>
      <c r="V38" s="99">
        <v>20</v>
      </c>
      <c r="W38" s="99">
        <v>24</v>
      </c>
      <c r="X38" s="99">
        <v>4</v>
      </c>
      <c r="Y38" s="100">
        <f t="shared" si="2"/>
        <v>68.965517241379317</v>
      </c>
      <c r="Z38" s="81">
        <v>30550.82</v>
      </c>
      <c r="AA38" s="100">
        <v>0</v>
      </c>
      <c r="AB38" s="100">
        <f t="shared" si="3"/>
        <v>0</v>
      </c>
      <c r="AC38" s="100">
        <f t="shared" si="9"/>
        <v>0</v>
      </c>
      <c r="AD38" s="100">
        <f t="shared" si="4"/>
        <v>0</v>
      </c>
      <c r="AE38" s="100">
        <v>0</v>
      </c>
      <c r="AF38" s="100">
        <f t="shared" si="5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2"/>
        <v>0</v>
      </c>
      <c r="O39" s="100">
        <v>0</v>
      </c>
      <c r="P39" s="100">
        <v>0</v>
      </c>
      <c r="Q39" s="100">
        <v>0</v>
      </c>
      <c r="R39" s="100">
        <f t="shared" si="11"/>
        <v>0</v>
      </c>
      <c r="S39" s="100">
        <v>0</v>
      </c>
      <c r="T39" s="100">
        <v>0</v>
      </c>
      <c r="U39" s="100">
        <v>0</v>
      </c>
      <c r="V39" s="99">
        <v>0</v>
      </c>
      <c r="W39" s="99">
        <v>0</v>
      </c>
      <c r="X39" s="99">
        <v>0</v>
      </c>
      <c r="Y39" s="100">
        <f t="shared" si="2"/>
        <v>0</v>
      </c>
      <c r="Z39" s="81">
        <v>0</v>
      </c>
      <c r="AA39" s="100">
        <v>0</v>
      </c>
      <c r="AB39" s="100">
        <f t="shared" si="3"/>
        <v>0</v>
      </c>
      <c r="AC39" s="100">
        <f t="shared" si="9"/>
        <v>0</v>
      </c>
      <c r="AD39" s="100">
        <f t="shared" si="4"/>
        <v>0</v>
      </c>
      <c r="AE39" s="100">
        <v>0</v>
      </c>
      <c r="AF39" s="100">
        <f t="shared" si="5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2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1"/>
        <v>81.2</v>
      </c>
      <c r="S40" s="100">
        <f t="shared" si="8"/>
        <v>100</v>
      </c>
      <c r="T40" s="100">
        <v>0</v>
      </c>
      <c r="U40" s="100">
        <v>0</v>
      </c>
      <c r="V40" s="99">
        <v>0</v>
      </c>
      <c r="W40" s="99">
        <v>0</v>
      </c>
      <c r="X40" s="99">
        <v>0</v>
      </c>
      <c r="Y40" s="100">
        <f t="shared" si="2"/>
        <v>0</v>
      </c>
      <c r="Z40" s="81">
        <v>0</v>
      </c>
      <c r="AA40" s="100">
        <v>0</v>
      </c>
      <c r="AB40" s="100">
        <f t="shared" si="3"/>
        <v>0</v>
      </c>
      <c r="AC40" s="100">
        <f t="shared" si="9"/>
        <v>0</v>
      </c>
      <c r="AD40" s="100">
        <f t="shared" si="4"/>
        <v>0</v>
      </c>
      <c r="AE40" s="100">
        <v>0</v>
      </c>
      <c r="AF40" s="100">
        <f t="shared" si="5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2"/>
        <v>0</v>
      </c>
      <c r="O41" s="100">
        <v>0</v>
      </c>
      <c r="P41" s="100">
        <v>0</v>
      </c>
      <c r="Q41" s="100">
        <v>0</v>
      </c>
      <c r="R41" s="100">
        <f t="shared" si="11"/>
        <v>0</v>
      </c>
      <c r="S41" s="100">
        <v>0</v>
      </c>
      <c r="T41" s="100">
        <v>0</v>
      </c>
      <c r="U41" s="100">
        <v>0</v>
      </c>
      <c r="V41" s="99">
        <v>1</v>
      </c>
      <c r="W41" s="99">
        <v>1</v>
      </c>
      <c r="X41" s="99">
        <v>1</v>
      </c>
      <c r="Y41" s="100">
        <f t="shared" si="2"/>
        <v>50</v>
      </c>
      <c r="Z41" s="81">
        <v>570.94000000000005</v>
      </c>
      <c r="AA41" s="100">
        <v>570.94000000000005</v>
      </c>
      <c r="AB41" s="100">
        <f t="shared" si="3"/>
        <v>100</v>
      </c>
      <c r="AC41" s="100">
        <f t="shared" si="9"/>
        <v>570.94000000000005</v>
      </c>
      <c r="AD41" s="100">
        <f t="shared" si="4"/>
        <v>100</v>
      </c>
      <c r="AE41" s="100">
        <v>0</v>
      </c>
      <c r="AF41" s="100">
        <f t="shared" si="5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2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1"/>
        <v>51486.1</v>
      </c>
      <c r="S42" s="100">
        <f t="shared" si="8"/>
        <v>100</v>
      </c>
      <c r="T42" s="100">
        <v>0</v>
      </c>
      <c r="U42" s="100">
        <v>0</v>
      </c>
      <c r="V42" s="99">
        <v>19</v>
      </c>
      <c r="W42" s="99">
        <v>34</v>
      </c>
      <c r="X42" s="99">
        <v>8</v>
      </c>
      <c r="Y42" s="100">
        <f t="shared" si="2"/>
        <v>35.849056603773583</v>
      </c>
      <c r="Z42" s="81">
        <v>41466.11</v>
      </c>
      <c r="AA42" s="100">
        <v>41466.11</v>
      </c>
      <c r="AB42" s="100">
        <f t="shared" si="3"/>
        <v>100</v>
      </c>
      <c r="AC42" s="100">
        <f t="shared" si="9"/>
        <v>41466.11</v>
      </c>
      <c r="AD42" s="100">
        <f t="shared" si="4"/>
        <v>100</v>
      </c>
      <c r="AE42" s="100">
        <v>0</v>
      </c>
      <c r="AF42" s="100">
        <f t="shared" si="5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2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1"/>
        <v>16141.45</v>
      </c>
      <c r="S43" s="100">
        <f t="shared" si="8"/>
        <v>100</v>
      </c>
      <c r="T43" s="100">
        <v>0</v>
      </c>
      <c r="U43" s="100">
        <v>0</v>
      </c>
      <c r="V43" s="99">
        <v>8</v>
      </c>
      <c r="W43" s="99">
        <v>9</v>
      </c>
      <c r="X43" s="99">
        <v>3</v>
      </c>
      <c r="Y43" s="100">
        <f t="shared" si="2"/>
        <v>28.571428571428569</v>
      </c>
      <c r="Z43" s="81">
        <v>7515.68</v>
      </c>
      <c r="AA43" s="100">
        <v>7515.68</v>
      </c>
      <c r="AB43" s="100">
        <f t="shared" si="3"/>
        <v>100</v>
      </c>
      <c r="AC43" s="100">
        <f t="shared" si="9"/>
        <v>7515.68</v>
      </c>
      <c r="AD43" s="100">
        <f t="shared" si="4"/>
        <v>100</v>
      </c>
      <c r="AE43" s="100">
        <v>0</v>
      </c>
      <c r="AF43" s="100">
        <f t="shared" si="5"/>
        <v>0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2"/>
        <v>0</v>
      </c>
      <c r="O44" s="100">
        <v>0</v>
      </c>
      <c r="P44" s="100">
        <v>0</v>
      </c>
      <c r="Q44" s="100">
        <v>0</v>
      </c>
      <c r="R44" s="100">
        <f t="shared" si="11"/>
        <v>0</v>
      </c>
      <c r="S44" s="100">
        <v>0</v>
      </c>
      <c r="T44" s="100">
        <v>0</v>
      </c>
      <c r="U44" s="100">
        <v>0</v>
      </c>
      <c r="V44" s="99">
        <v>0</v>
      </c>
      <c r="W44" s="99">
        <v>0</v>
      </c>
      <c r="X44" s="99">
        <v>0</v>
      </c>
      <c r="Y44" s="100">
        <f t="shared" si="2"/>
        <v>0</v>
      </c>
      <c r="Z44" s="81">
        <v>0</v>
      </c>
      <c r="AA44" s="100">
        <v>0</v>
      </c>
      <c r="AB44" s="100">
        <f t="shared" si="3"/>
        <v>0</v>
      </c>
      <c r="AC44" s="100">
        <f t="shared" si="9"/>
        <v>0</v>
      </c>
      <c r="AD44" s="100">
        <f t="shared" si="4"/>
        <v>0</v>
      </c>
      <c r="AE44" s="100">
        <v>0</v>
      </c>
      <c r="AF44" s="100">
        <f t="shared" si="5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2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1"/>
        <v>18630.71</v>
      </c>
      <c r="S45" s="100">
        <f t="shared" si="8"/>
        <v>100</v>
      </c>
      <c r="T45" s="100">
        <v>0</v>
      </c>
      <c r="U45" s="100">
        <v>0</v>
      </c>
      <c r="V45" s="99">
        <v>9</v>
      </c>
      <c r="W45" s="99">
        <v>9</v>
      </c>
      <c r="X45" s="99">
        <v>9</v>
      </c>
      <c r="Y45" s="100">
        <f t="shared" si="2"/>
        <v>42.857142857142854</v>
      </c>
      <c r="Z45" s="81">
        <f>3029.71+9510.45</f>
        <v>12540.16</v>
      </c>
      <c r="AA45" s="100">
        <v>12540.16</v>
      </c>
      <c r="AB45" s="100">
        <f t="shared" si="3"/>
        <v>100</v>
      </c>
      <c r="AC45" s="100">
        <f t="shared" si="9"/>
        <v>12540.16</v>
      </c>
      <c r="AD45" s="100">
        <f t="shared" si="4"/>
        <v>100</v>
      </c>
      <c r="AE45" s="100">
        <v>0</v>
      </c>
      <c r="AF45" s="100">
        <f t="shared" si="5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2"/>
        <v>0</v>
      </c>
      <c r="O46" s="100">
        <v>0</v>
      </c>
      <c r="P46" s="100">
        <v>0</v>
      </c>
      <c r="Q46" s="100">
        <v>0</v>
      </c>
      <c r="R46" s="100">
        <f t="shared" si="11"/>
        <v>0</v>
      </c>
      <c r="S46" s="100">
        <v>0</v>
      </c>
      <c r="T46" s="100">
        <v>0</v>
      </c>
      <c r="U46" s="100">
        <v>0</v>
      </c>
      <c r="V46" s="99">
        <v>1</v>
      </c>
      <c r="W46" s="99">
        <v>1</v>
      </c>
      <c r="X46" s="99">
        <v>1</v>
      </c>
      <c r="Y46" s="100">
        <f t="shared" si="2"/>
        <v>100</v>
      </c>
      <c r="Z46" s="81">
        <v>121.8</v>
      </c>
      <c r="AA46" s="100">
        <v>121.8</v>
      </c>
      <c r="AB46" s="100">
        <f t="shared" si="3"/>
        <v>100</v>
      </c>
      <c r="AC46" s="100">
        <f t="shared" si="9"/>
        <v>121.8</v>
      </c>
      <c r="AD46" s="100">
        <f t="shared" si="4"/>
        <v>100</v>
      </c>
      <c r="AE46" s="100">
        <v>0</v>
      </c>
      <c r="AF46" s="100">
        <f t="shared" si="5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2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1"/>
        <v>29395.079999999998</v>
      </c>
      <c r="S47" s="100">
        <f t="shared" si="8"/>
        <v>100</v>
      </c>
      <c r="T47" s="100">
        <v>0</v>
      </c>
      <c r="U47" s="100">
        <v>0</v>
      </c>
      <c r="V47" s="99">
        <v>9</v>
      </c>
      <c r="W47" s="99">
        <v>12</v>
      </c>
      <c r="X47" s="99">
        <v>5</v>
      </c>
      <c r="Y47" s="100">
        <f t="shared" si="2"/>
        <v>24.324324324324326</v>
      </c>
      <c r="Z47" s="81">
        <v>7141.97</v>
      </c>
      <c r="AA47" s="100">
        <v>7141.97</v>
      </c>
      <c r="AB47" s="100">
        <f t="shared" si="3"/>
        <v>100</v>
      </c>
      <c r="AC47" s="100">
        <f t="shared" si="9"/>
        <v>7141.97</v>
      </c>
      <c r="AD47" s="100">
        <f t="shared" si="4"/>
        <v>100</v>
      </c>
      <c r="AE47" s="100">
        <v>0</v>
      </c>
      <c r="AF47" s="100">
        <f t="shared" si="5"/>
        <v>0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2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1"/>
        <v>13283.6</v>
      </c>
      <c r="S48" s="100">
        <f t="shared" si="8"/>
        <v>100</v>
      </c>
      <c r="T48" s="100">
        <v>0</v>
      </c>
      <c r="U48" s="100">
        <v>0</v>
      </c>
      <c r="V48" s="99">
        <v>9</v>
      </c>
      <c r="W48" s="99">
        <v>11</v>
      </c>
      <c r="X48" s="99">
        <v>3</v>
      </c>
      <c r="Y48" s="100">
        <f t="shared" si="2"/>
        <v>14.0625</v>
      </c>
      <c r="Z48" s="81">
        <v>16877.34</v>
      </c>
      <c r="AA48" s="100">
        <v>16877.34</v>
      </c>
      <c r="AB48" s="100">
        <f t="shared" si="3"/>
        <v>100</v>
      </c>
      <c r="AC48" s="100">
        <f t="shared" si="9"/>
        <v>16877.34</v>
      </c>
      <c r="AD48" s="100">
        <f t="shared" si="4"/>
        <v>100</v>
      </c>
      <c r="AE48" s="100">
        <v>0</v>
      </c>
      <c r="AF48" s="100">
        <f t="shared" si="5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2"/>
        <v>0</v>
      </c>
      <c r="O49" s="100">
        <v>0</v>
      </c>
      <c r="P49" s="100">
        <v>0</v>
      </c>
      <c r="Q49" s="100">
        <v>0</v>
      </c>
      <c r="R49" s="100">
        <f t="shared" si="11"/>
        <v>0</v>
      </c>
      <c r="S49" s="100">
        <v>0</v>
      </c>
      <c r="T49" s="100">
        <v>0</v>
      </c>
      <c r="U49" s="100">
        <v>0</v>
      </c>
      <c r="V49" s="99">
        <v>0</v>
      </c>
      <c r="W49" s="99">
        <v>0</v>
      </c>
      <c r="X49" s="99">
        <v>0</v>
      </c>
      <c r="Y49" s="100">
        <f t="shared" si="2"/>
        <v>0</v>
      </c>
      <c r="Z49" s="81">
        <v>0</v>
      </c>
      <c r="AA49" s="100">
        <v>0</v>
      </c>
      <c r="AB49" s="100">
        <f t="shared" si="3"/>
        <v>0</v>
      </c>
      <c r="AC49" s="100">
        <f t="shared" si="9"/>
        <v>0</v>
      </c>
      <c r="AD49" s="100">
        <f t="shared" si="4"/>
        <v>0</v>
      </c>
      <c r="AE49" s="100">
        <v>0</v>
      </c>
      <c r="AF49" s="100">
        <f t="shared" si="5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2"/>
        <v>93.333333333333329</v>
      </c>
      <c r="O50" s="100">
        <v>28019.85</v>
      </c>
      <c r="P50" s="100">
        <v>28019.85</v>
      </c>
      <c r="Q50" s="100">
        <f t="shared" ref="Q50:Q61" si="14">P50/O50*100</f>
        <v>100</v>
      </c>
      <c r="R50" s="100">
        <f t="shared" si="11"/>
        <v>28019.85</v>
      </c>
      <c r="S50" s="100">
        <f t="shared" si="8"/>
        <v>100</v>
      </c>
      <c r="T50" s="100">
        <v>0</v>
      </c>
      <c r="U50" s="100">
        <v>0</v>
      </c>
      <c r="V50" s="99">
        <v>4</v>
      </c>
      <c r="W50" s="99">
        <v>6</v>
      </c>
      <c r="X50" s="99">
        <v>0</v>
      </c>
      <c r="Y50" s="100">
        <f t="shared" si="2"/>
        <v>8.8888888888888893</v>
      </c>
      <c r="Z50" s="81">
        <v>9696.89</v>
      </c>
      <c r="AA50" s="100">
        <v>9696.89</v>
      </c>
      <c r="AB50" s="100">
        <f t="shared" si="3"/>
        <v>100</v>
      </c>
      <c r="AC50" s="100">
        <f t="shared" si="9"/>
        <v>9696.89</v>
      </c>
      <c r="AD50" s="100">
        <f t="shared" si="4"/>
        <v>100</v>
      </c>
      <c r="AE50" s="100">
        <v>0</v>
      </c>
      <c r="AF50" s="100">
        <f t="shared" si="5"/>
        <v>0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2"/>
        <v>74.285714285714292</v>
      </c>
      <c r="O51" s="100">
        <v>24374.81</v>
      </c>
      <c r="P51" s="100">
        <v>24374.81</v>
      </c>
      <c r="Q51" s="100">
        <f t="shared" si="14"/>
        <v>100</v>
      </c>
      <c r="R51" s="100">
        <f t="shared" si="11"/>
        <v>24374.81</v>
      </c>
      <c r="S51" s="100">
        <f t="shared" si="8"/>
        <v>100</v>
      </c>
      <c r="T51" s="100">
        <v>0</v>
      </c>
      <c r="U51" s="100">
        <v>0</v>
      </c>
      <c r="V51" s="99">
        <v>8</v>
      </c>
      <c r="W51" s="99">
        <v>10</v>
      </c>
      <c r="X51" s="99">
        <v>3</v>
      </c>
      <c r="Y51" s="100">
        <f t="shared" si="2"/>
        <v>22.857142857142858</v>
      </c>
      <c r="Z51" s="81">
        <f>1813.66+1853.19</f>
        <v>3666.8500000000004</v>
      </c>
      <c r="AA51" s="100">
        <v>3666.8500000000004</v>
      </c>
      <c r="AB51" s="100">
        <f t="shared" si="3"/>
        <v>100</v>
      </c>
      <c r="AC51" s="100">
        <f t="shared" si="9"/>
        <v>3666.8500000000004</v>
      </c>
      <c r="AD51" s="100">
        <f t="shared" si="4"/>
        <v>100</v>
      </c>
      <c r="AE51" s="100">
        <v>0</v>
      </c>
      <c r="AF51" s="100">
        <f t="shared" si="5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2"/>
        <v>80.952380952380949</v>
      </c>
      <c r="O52" s="100">
        <v>15413.759999999998</v>
      </c>
      <c r="P52" s="100">
        <v>15413.759999999998</v>
      </c>
      <c r="Q52" s="100">
        <f t="shared" si="14"/>
        <v>100</v>
      </c>
      <c r="R52" s="100">
        <f t="shared" si="11"/>
        <v>15413.759999999998</v>
      </c>
      <c r="S52" s="100">
        <f t="shared" si="8"/>
        <v>100</v>
      </c>
      <c r="T52" s="100">
        <v>0</v>
      </c>
      <c r="U52" s="100">
        <v>0</v>
      </c>
      <c r="V52" s="99">
        <v>4</v>
      </c>
      <c r="W52" s="99">
        <v>4</v>
      </c>
      <c r="X52" s="99">
        <v>0</v>
      </c>
      <c r="Y52" s="100">
        <f t="shared" si="2"/>
        <v>19.047619047619047</v>
      </c>
      <c r="Z52" s="81">
        <f>6438.63+1649.35</f>
        <v>8087.98</v>
      </c>
      <c r="AA52" s="100">
        <v>8087.98</v>
      </c>
      <c r="AB52" s="100">
        <f t="shared" si="3"/>
        <v>100</v>
      </c>
      <c r="AC52" s="100">
        <f t="shared" si="9"/>
        <v>8087.98</v>
      </c>
      <c r="AD52" s="100">
        <f t="shared" si="4"/>
        <v>100</v>
      </c>
      <c r="AE52" s="100">
        <v>0</v>
      </c>
      <c r="AF52" s="100">
        <f t="shared" si="5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2"/>
        <v>74.468085106382972</v>
      </c>
      <c r="O53" s="100">
        <v>42972.38</v>
      </c>
      <c r="P53" s="100">
        <v>42972.38</v>
      </c>
      <c r="Q53" s="100">
        <f t="shared" si="14"/>
        <v>100</v>
      </c>
      <c r="R53" s="100">
        <f t="shared" si="11"/>
        <v>42972.38</v>
      </c>
      <c r="S53" s="100">
        <f t="shared" si="8"/>
        <v>100</v>
      </c>
      <c r="T53" s="100">
        <v>0</v>
      </c>
      <c r="U53" s="100">
        <v>0</v>
      </c>
      <c r="V53" s="99">
        <v>10</v>
      </c>
      <c r="W53" s="99">
        <v>17</v>
      </c>
      <c r="X53" s="99">
        <v>2</v>
      </c>
      <c r="Y53" s="100">
        <f t="shared" si="2"/>
        <v>21.276595744680851</v>
      </c>
      <c r="Z53" s="81">
        <v>28041.56</v>
      </c>
      <c r="AA53" s="100">
        <v>28041.56</v>
      </c>
      <c r="AB53" s="100">
        <f t="shared" si="3"/>
        <v>100</v>
      </c>
      <c r="AC53" s="100">
        <f t="shared" si="9"/>
        <v>28041.56</v>
      </c>
      <c r="AD53" s="100">
        <f t="shared" si="4"/>
        <v>100</v>
      </c>
      <c r="AE53" s="100">
        <v>0</v>
      </c>
      <c r="AF53" s="100">
        <f t="shared" si="5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2"/>
        <v>87.5</v>
      </c>
      <c r="O54" s="100">
        <v>11942.29</v>
      </c>
      <c r="P54" s="100">
        <v>11942.29</v>
      </c>
      <c r="Q54" s="100">
        <f t="shared" si="14"/>
        <v>100</v>
      </c>
      <c r="R54" s="100">
        <f t="shared" si="11"/>
        <v>11942.29</v>
      </c>
      <c r="S54" s="100">
        <f t="shared" si="8"/>
        <v>100</v>
      </c>
      <c r="T54" s="100">
        <v>0</v>
      </c>
      <c r="U54" s="100">
        <v>0</v>
      </c>
      <c r="V54" s="99">
        <v>6</v>
      </c>
      <c r="W54" s="99">
        <v>6</v>
      </c>
      <c r="X54" s="99">
        <v>1</v>
      </c>
      <c r="Y54" s="100">
        <f t="shared" si="2"/>
        <v>37.5</v>
      </c>
      <c r="Z54" s="81">
        <f>3212.69+1942.71</f>
        <v>5155.3999999999996</v>
      </c>
      <c r="AA54" s="100">
        <v>5155.3999999999996</v>
      </c>
      <c r="AB54" s="100">
        <f t="shared" si="3"/>
        <v>100</v>
      </c>
      <c r="AC54" s="100">
        <f t="shared" si="9"/>
        <v>5155.3999999999996</v>
      </c>
      <c r="AD54" s="100">
        <f t="shared" si="4"/>
        <v>100</v>
      </c>
      <c r="AE54" s="100">
        <v>0</v>
      </c>
      <c r="AF54" s="100">
        <f t="shared" si="5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2"/>
        <v>50</v>
      </c>
      <c r="O55" s="100">
        <v>2319.79</v>
      </c>
      <c r="P55" s="100">
        <v>2319.79</v>
      </c>
      <c r="Q55" s="100">
        <f t="shared" si="14"/>
        <v>100</v>
      </c>
      <c r="R55" s="100">
        <f t="shared" si="11"/>
        <v>2319.79</v>
      </c>
      <c r="S55" s="100">
        <f t="shared" si="8"/>
        <v>100</v>
      </c>
      <c r="T55" s="100">
        <v>0</v>
      </c>
      <c r="U55" s="100">
        <v>0</v>
      </c>
      <c r="V55" s="99">
        <v>0</v>
      </c>
      <c r="W55" s="99">
        <v>0</v>
      </c>
      <c r="X55" s="99">
        <v>0</v>
      </c>
      <c r="Y55" s="100">
        <f t="shared" si="2"/>
        <v>0</v>
      </c>
      <c r="Z55" s="81">
        <v>0</v>
      </c>
      <c r="AA55" s="100">
        <v>0</v>
      </c>
      <c r="AB55" s="100">
        <f t="shared" si="3"/>
        <v>0</v>
      </c>
      <c r="AC55" s="100">
        <f t="shared" si="9"/>
        <v>0</v>
      </c>
      <c r="AD55" s="100">
        <f t="shared" si="4"/>
        <v>0</v>
      </c>
      <c r="AE55" s="100">
        <v>0</v>
      </c>
      <c r="AF55" s="100">
        <f t="shared" si="5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2"/>
        <v>69.642857142857139</v>
      </c>
      <c r="O56" s="100">
        <v>33646.5</v>
      </c>
      <c r="P56" s="100">
        <v>33646.5</v>
      </c>
      <c r="Q56" s="100">
        <f t="shared" si="14"/>
        <v>100</v>
      </c>
      <c r="R56" s="100">
        <f t="shared" si="11"/>
        <v>33646.5</v>
      </c>
      <c r="S56" s="100">
        <f t="shared" si="8"/>
        <v>100</v>
      </c>
      <c r="T56" s="100">
        <v>0</v>
      </c>
      <c r="U56" s="100">
        <v>0</v>
      </c>
      <c r="V56" s="99">
        <v>15</v>
      </c>
      <c r="W56" s="99">
        <v>22</v>
      </c>
      <c r="X56" s="99">
        <v>4</v>
      </c>
      <c r="Y56" s="100">
        <f t="shared" si="2"/>
        <v>26.785714285714285</v>
      </c>
      <c r="Z56" s="81">
        <v>10925.3</v>
      </c>
      <c r="AA56" s="100">
        <v>10925.3</v>
      </c>
      <c r="AB56" s="100">
        <f t="shared" si="3"/>
        <v>100</v>
      </c>
      <c r="AC56" s="100">
        <f t="shared" si="9"/>
        <v>10925.3</v>
      </c>
      <c r="AD56" s="100">
        <f t="shared" si="4"/>
        <v>100</v>
      </c>
      <c r="AE56" s="100">
        <v>0</v>
      </c>
      <c r="AF56" s="100">
        <f t="shared" si="5"/>
        <v>0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2"/>
        <v>94.117647058823522</v>
      </c>
      <c r="O57" s="100">
        <v>5389.26</v>
      </c>
      <c r="P57" s="100">
        <v>5389.26</v>
      </c>
      <c r="Q57" s="100">
        <f t="shared" si="14"/>
        <v>100</v>
      </c>
      <c r="R57" s="100">
        <f t="shared" si="11"/>
        <v>5389.26</v>
      </c>
      <c r="S57" s="100">
        <f t="shared" si="8"/>
        <v>100</v>
      </c>
      <c r="T57" s="100">
        <v>0</v>
      </c>
      <c r="U57" s="100">
        <v>0</v>
      </c>
      <c r="V57" s="99">
        <v>2</v>
      </c>
      <c r="W57" s="99">
        <v>2</v>
      </c>
      <c r="X57" s="99">
        <v>0</v>
      </c>
      <c r="Y57" s="100">
        <f t="shared" si="2"/>
        <v>11.76470588235294</v>
      </c>
      <c r="Z57" s="81">
        <v>1403.51</v>
      </c>
      <c r="AA57" s="100">
        <v>1403.51</v>
      </c>
      <c r="AB57" s="100">
        <f t="shared" si="3"/>
        <v>100</v>
      </c>
      <c r="AC57" s="100">
        <f t="shared" si="9"/>
        <v>1403.51</v>
      </c>
      <c r="AD57" s="100">
        <f t="shared" si="4"/>
        <v>100</v>
      </c>
      <c r="AE57" s="100">
        <v>0</v>
      </c>
      <c r="AF57" s="100">
        <f t="shared" si="5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2"/>
        <v>76.271186440677965</v>
      </c>
      <c r="O58" s="100">
        <v>51157.919999999998</v>
      </c>
      <c r="P58" s="100">
        <v>51157.919999999998</v>
      </c>
      <c r="Q58" s="100">
        <f t="shared" si="14"/>
        <v>100</v>
      </c>
      <c r="R58" s="100">
        <f t="shared" si="11"/>
        <v>51157.919999999998</v>
      </c>
      <c r="S58" s="100">
        <f t="shared" si="8"/>
        <v>100</v>
      </c>
      <c r="T58" s="100">
        <v>0</v>
      </c>
      <c r="U58" s="100">
        <v>0</v>
      </c>
      <c r="V58" s="99">
        <v>16</v>
      </c>
      <c r="W58" s="99">
        <v>18</v>
      </c>
      <c r="X58" s="99">
        <v>9</v>
      </c>
      <c r="Y58" s="100">
        <f t="shared" si="2"/>
        <v>27.118644067796609</v>
      </c>
      <c r="Z58" s="81">
        <v>25338.36</v>
      </c>
      <c r="AA58" s="100">
        <v>25338.36</v>
      </c>
      <c r="AB58" s="100">
        <f t="shared" si="3"/>
        <v>100</v>
      </c>
      <c r="AC58" s="100">
        <f t="shared" si="9"/>
        <v>25338.36</v>
      </c>
      <c r="AD58" s="100">
        <f t="shared" si="4"/>
        <v>100</v>
      </c>
      <c r="AE58" s="100">
        <v>0</v>
      </c>
      <c r="AF58" s="100">
        <f t="shared" si="5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2"/>
        <v>51.724137931034484</v>
      </c>
      <c r="O59" s="100">
        <v>2869.51</v>
      </c>
      <c r="P59" s="100">
        <v>2869.51</v>
      </c>
      <c r="Q59" s="100">
        <f t="shared" si="14"/>
        <v>100</v>
      </c>
      <c r="R59" s="100">
        <f t="shared" si="11"/>
        <v>2869.51</v>
      </c>
      <c r="S59" s="100">
        <f t="shared" si="8"/>
        <v>100</v>
      </c>
      <c r="T59" s="100">
        <v>0</v>
      </c>
      <c r="U59" s="100">
        <v>0</v>
      </c>
      <c r="V59" s="99">
        <v>8</v>
      </c>
      <c r="W59" s="99">
        <v>12</v>
      </c>
      <c r="X59" s="99">
        <v>3</v>
      </c>
      <c r="Y59" s="100">
        <f t="shared" si="2"/>
        <v>27.586206896551722</v>
      </c>
      <c r="Z59" s="81">
        <v>9392.68</v>
      </c>
      <c r="AA59" s="100">
        <v>9392.68</v>
      </c>
      <c r="AB59" s="100">
        <f t="shared" si="3"/>
        <v>100</v>
      </c>
      <c r="AC59" s="100">
        <f t="shared" si="9"/>
        <v>9392.68</v>
      </c>
      <c r="AD59" s="100">
        <f t="shared" si="4"/>
        <v>100</v>
      </c>
      <c r="AE59" s="100">
        <v>0</v>
      </c>
      <c r="AF59" s="100">
        <f t="shared" si="5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2"/>
        <v>91.525423728813564</v>
      </c>
      <c r="O60" s="100">
        <v>15158.790000000003</v>
      </c>
      <c r="P60" s="100">
        <v>15158.790000000003</v>
      </c>
      <c r="Q60" s="100">
        <f t="shared" si="14"/>
        <v>100</v>
      </c>
      <c r="R60" s="100">
        <f t="shared" si="11"/>
        <v>15158.790000000003</v>
      </c>
      <c r="S60" s="100">
        <f t="shared" si="8"/>
        <v>100</v>
      </c>
      <c r="T60" s="100">
        <v>0</v>
      </c>
      <c r="U60" s="100">
        <v>0</v>
      </c>
      <c r="V60" s="99">
        <v>0</v>
      </c>
      <c r="W60" s="99">
        <v>0</v>
      </c>
      <c r="X60" s="99">
        <v>0</v>
      </c>
      <c r="Y60" s="100">
        <f t="shared" si="2"/>
        <v>0</v>
      </c>
      <c r="Z60" s="81">
        <v>0</v>
      </c>
      <c r="AA60" s="100">
        <v>0</v>
      </c>
      <c r="AB60" s="100">
        <f t="shared" si="3"/>
        <v>0</v>
      </c>
      <c r="AC60" s="100">
        <f t="shared" si="9"/>
        <v>0</v>
      </c>
      <c r="AD60" s="100">
        <f t="shared" si="4"/>
        <v>0</v>
      </c>
      <c r="AE60" s="100">
        <v>0</v>
      </c>
      <c r="AF60" s="100">
        <f t="shared" si="5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2"/>
        <v>67.901234567901241</v>
      </c>
      <c r="O61" s="100">
        <v>71249.460000000036</v>
      </c>
      <c r="P61" s="100">
        <v>71249.460000000036</v>
      </c>
      <c r="Q61" s="100">
        <f t="shared" si="14"/>
        <v>100</v>
      </c>
      <c r="R61" s="100">
        <f t="shared" si="11"/>
        <v>71249.460000000036</v>
      </c>
      <c r="S61" s="100">
        <f t="shared" si="8"/>
        <v>100</v>
      </c>
      <c r="T61" s="100">
        <v>0</v>
      </c>
      <c r="U61" s="100">
        <v>0</v>
      </c>
      <c r="V61" s="99">
        <v>34</v>
      </c>
      <c r="W61" s="99">
        <v>48</v>
      </c>
      <c r="X61" s="99">
        <v>18</v>
      </c>
      <c r="Y61" s="100">
        <f t="shared" si="2"/>
        <v>20.987654320987652</v>
      </c>
      <c r="Z61" s="81">
        <f>121.8+16750.75+12419.17</f>
        <v>29291.72</v>
      </c>
      <c r="AA61" s="100">
        <v>29291.72</v>
      </c>
      <c r="AB61" s="100">
        <f t="shared" si="3"/>
        <v>100</v>
      </c>
      <c r="AC61" s="100">
        <f t="shared" si="9"/>
        <v>29291.72</v>
      </c>
      <c r="AD61" s="100">
        <f t="shared" si="4"/>
        <v>100</v>
      </c>
      <c r="AE61" s="100">
        <v>0</v>
      </c>
      <c r="AF61" s="100">
        <f t="shared" si="5"/>
        <v>0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1"/>
        <v>0</v>
      </c>
      <c r="S62" s="100">
        <v>0</v>
      </c>
      <c r="T62" s="100">
        <v>0</v>
      </c>
      <c r="U62" s="100">
        <v>0</v>
      </c>
      <c r="V62" s="99">
        <v>0</v>
      </c>
      <c r="W62" s="99">
        <v>0</v>
      </c>
      <c r="X62" s="99">
        <v>0</v>
      </c>
      <c r="Y62" s="100">
        <f t="shared" si="2"/>
        <v>0</v>
      </c>
      <c r="Z62" s="81">
        <v>0</v>
      </c>
      <c r="AA62" s="100">
        <v>0</v>
      </c>
      <c r="AB62" s="100">
        <f t="shared" si="3"/>
        <v>0</v>
      </c>
      <c r="AC62" s="100">
        <f t="shared" si="9"/>
        <v>0</v>
      </c>
      <c r="AD62" s="100">
        <f t="shared" si="4"/>
        <v>0</v>
      </c>
      <c r="AE62" s="100">
        <v>0</v>
      </c>
      <c r="AF62" s="100">
        <f t="shared" si="5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5">K63/H63*100</f>
        <v>0</v>
      </c>
      <c r="O63" s="100">
        <v>0</v>
      </c>
      <c r="P63" s="100">
        <v>0</v>
      </c>
      <c r="Q63" s="100">
        <v>0</v>
      </c>
      <c r="R63" s="100">
        <f t="shared" si="11"/>
        <v>0</v>
      </c>
      <c r="S63" s="100">
        <v>0</v>
      </c>
      <c r="T63" s="100">
        <v>0</v>
      </c>
      <c r="U63" s="100">
        <v>0</v>
      </c>
      <c r="V63" s="99">
        <v>1</v>
      </c>
      <c r="W63" s="99">
        <v>2</v>
      </c>
      <c r="X63" s="99">
        <v>0</v>
      </c>
      <c r="Y63" s="100">
        <f t="shared" si="2"/>
        <v>3.5714285714285712</v>
      </c>
      <c r="Z63" s="81">
        <f>4106.82+2605.07</f>
        <v>6711.8899999999994</v>
      </c>
      <c r="AA63" s="100">
        <v>6711.8899999999994</v>
      </c>
      <c r="AB63" s="100">
        <f t="shared" si="3"/>
        <v>100</v>
      </c>
      <c r="AC63" s="100">
        <f t="shared" si="9"/>
        <v>6711.8899999999994</v>
      </c>
      <c r="AD63" s="100">
        <f t="shared" si="4"/>
        <v>100</v>
      </c>
      <c r="AE63" s="100">
        <v>0</v>
      </c>
      <c r="AF63" s="100">
        <f t="shared" si="5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5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1"/>
        <v>8254.4500000000007</v>
      </c>
      <c r="S64" s="100">
        <f t="shared" si="8"/>
        <v>100</v>
      </c>
      <c r="T64" s="100">
        <v>0</v>
      </c>
      <c r="U64" s="100">
        <v>0</v>
      </c>
      <c r="V64" s="99">
        <v>0</v>
      </c>
      <c r="W64" s="99">
        <v>0</v>
      </c>
      <c r="X64" s="99">
        <v>0</v>
      </c>
      <c r="Y64" s="100">
        <f t="shared" si="2"/>
        <v>0</v>
      </c>
      <c r="Z64" s="81">
        <v>0</v>
      </c>
      <c r="AA64" s="100">
        <v>0</v>
      </c>
      <c r="AB64" s="100">
        <f t="shared" si="3"/>
        <v>0</v>
      </c>
      <c r="AC64" s="100">
        <f t="shared" si="9"/>
        <v>0</v>
      </c>
      <c r="AD64" s="100">
        <f t="shared" si="4"/>
        <v>0</v>
      </c>
      <c r="AE64" s="100">
        <v>0</v>
      </c>
      <c r="AF64" s="100">
        <f t="shared" si="5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5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1"/>
        <v>16142.51</v>
      </c>
      <c r="S65" s="100">
        <f t="shared" si="8"/>
        <v>100</v>
      </c>
      <c r="T65" s="100">
        <v>0</v>
      </c>
      <c r="U65" s="100">
        <v>0</v>
      </c>
      <c r="V65" s="99">
        <v>9</v>
      </c>
      <c r="W65" s="99">
        <v>9</v>
      </c>
      <c r="X65" s="99">
        <v>2</v>
      </c>
      <c r="Y65" s="100">
        <f t="shared" si="2"/>
        <v>25.714285714285712</v>
      </c>
      <c r="Z65" s="81">
        <v>9548.6</v>
      </c>
      <c r="AA65" s="100">
        <v>9548.6</v>
      </c>
      <c r="AB65" s="100">
        <f t="shared" si="3"/>
        <v>100</v>
      </c>
      <c r="AC65" s="100">
        <f t="shared" si="9"/>
        <v>9548.6</v>
      </c>
      <c r="AD65" s="100">
        <f t="shared" si="4"/>
        <v>100</v>
      </c>
      <c r="AE65" s="100">
        <v>0</v>
      </c>
      <c r="AF65" s="100">
        <f t="shared" si="5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5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1"/>
        <v>94844.19</v>
      </c>
      <c r="S66" s="100">
        <f t="shared" si="8"/>
        <v>100</v>
      </c>
      <c r="T66" s="100">
        <v>0</v>
      </c>
      <c r="U66" s="100">
        <v>0</v>
      </c>
      <c r="V66" s="99">
        <v>15</v>
      </c>
      <c r="W66" s="99">
        <v>17</v>
      </c>
      <c r="X66" s="99">
        <v>5</v>
      </c>
      <c r="Y66" s="100">
        <f t="shared" si="2"/>
        <v>17.045454545454543</v>
      </c>
      <c r="Z66" s="81">
        <v>16219.15</v>
      </c>
      <c r="AA66" s="100">
        <v>16219.15</v>
      </c>
      <c r="AB66" s="100">
        <f t="shared" si="3"/>
        <v>100</v>
      </c>
      <c r="AC66" s="100">
        <f t="shared" si="9"/>
        <v>16219.15</v>
      </c>
      <c r="AD66" s="100">
        <f t="shared" si="4"/>
        <v>100</v>
      </c>
      <c r="AE66" s="100">
        <v>0</v>
      </c>
      <c r="AF66" s="100">
        <f t="shared" si="5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5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1"/>
        <v>1370.25</v>
      </c>
      <c r="S67" s="100">
        <f t="shared" si="8"/>
        <v>100</v>
      </c>
      <c r="T67" s="100">
        <v>0</v>
      </c>
      <c r="U67" s="100">
        <v>0</v>
      </c>
      <c r="V67" s="99">
        <v>0</v>
      </c>
      <c r="W67" s="99">
        <v>0</v>
      </c>
      <c r="X67" s="99">
        <v>0</v>
      </c>
      <c r="Y67" s="100">
        <f t="shared" si="2"/>
        <v>0</v>
      </c>
      <c r="Z67" s="81">
        <v>0</v>
      </c>
      <c r="AA67" s="100">
        <v>0</v>
      </c>
      <c r="AB67" s="100">
        <f t="shared" si="3"/>
        <v>0</v>
      </c>
      <c r="AC67" s="100">
        <f t="shared" si="9"/>
        <v>0</v>
      </c>
      <c r="AD67" s="100">
        <f t="shared" si="4"/>
        <v>0</v>
      </c>
      <c r="AE67" s="100">
        <v>0</v>
      </c>
      <c r="AF67" s="100">
        <f t="shared" si="5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5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1"/>
        <v>62158.37</v>
      </c>
      <c r="S68" s="100">
        <f t="shared" si="8"/>
        <v>100</v>
      </c>
      <c r="T68" s="100">
        <v>0</v>
      </c>
      <c r="U68" s="100">
        <v>0</v>
      </c>
      <c r="V68" s="99">
        <v>13</v>
      </c>
      <c r="W68" s="99">
        <v>14</v>
      </c>
      <c r="X68" s="99">
        <v>2</v>
      </c>
      <c r="Y68" s="100">
        <f t="shared" si="2"/>
        <v>27.659574468085108</v>
      </c>
      <c r="Z68" s="81">
        <v>25360.959999999999</v>
      </c>
      <c r="AA68" s="100">
        <v>25360.959999999999</v>
      </c>
      <c r="AB68" s="100">
        <f t="shared" si="3"/>
        <v>100</v>
      </c>
      <c r="AC68" s="100">
        <f t="shared" si="9"/>
        <v>25360.959999999999</v>
      </c>
      <c r="AD68" s="100">
        <f t="shared" si="4"/>
        <v>100</v>
      </c>
      <c r="AE68" s="100">
        <v>0</v>
      </c>
      <c r="AF68" s="100">
        <f t="shared" si="5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5"/>
        <v>0</v>
      </c>
      <c r="O69" s="100">
        <v>0</v>
      </c>
      <c r="P69" s="100">
        <v>0</v>
      </c>
      <c r="Q69" s="100">
        <v>0</v>
      </c>
      <c r="R69" s="100">
        <f t="shared" si="11"/>
        <v>0</v>
      </c>
      <c r="S69" s="100">
        <v>0</v>
      </c>
      <c r="T69" s="100">
        <v>0</v>
      </c>
      <c r="U69" s="100">
        <v>0</v>
      </c>
      <c r="V69" s="99">
        <v>0</v>
      </c>
      <c r="W69" s="99">
        <v>0</v>
      </c>
      <c r="X69" s="99">
        <v>0</v>
      </c>
      <c r="Y69" s="100">
        <f t="shared" si="2"/>
        <v>0</v>
      </c>
      <c r="Z69" s="81">
        <v>0</v>
      </c>
      <c r="AA69" s="100">
        <v>0</v>
      </c>
      <c r="AB69" s="100">
        <f t="shared" si="3"/>
        <v>0</v>
      </c>
      <c r="AC69" s="100">
        <f t="shared" si="9"/>
        <v>0</v>
      </c>
      <c r="AD69" s="100">
        <f t="shared" si="4"/>
        <v>0</v>
      </c>
      <c r="AE69" s="100">
        <v>0</v>
      </c>
      <c r="AF69" s="100">
        <f t="shared" si="5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5"/>
        <v>79.411764705882348</v>
      </c>
      <c r="O70" s="100">
        <v>27386.58</v>
      </c>
      <c r="P70" s="100">
        <v>27386.58</v>
      </c>
      <c r="Q70" s="100">
        <f t="shared" ref="Q70:Q75" si="16">P70/O70*100</f>
        <v>100</v>
      </c>
      <c r="R70" s="100">
        <f t="shared" si="11"/>
        <v>27386.58</v>
      </c>
      <c r="S70" s="100">
        <f t="shared" si="8"/>
        <v>100</v>
      </c>
      <c r="T70" s="100">
        <v>0</v>
      </c>
      <c r="U70" s="100">
        <v>0</v>
      </c>
      <c r="V70" s="99">
        <v>10</v>
      </c>
      <c r="W70" s="99">
        <v>13</v>
      </c>
      <c r="X70" s="99">
        <v>2</v>
      </c>
      <c r="Y70" s="100">
        <f t="shared" si="2"/>
        <v>29.411764705882355</v>
      </c>
      <c r="Z70" s="81">
        <v>10671.74</v>
      </c>
      <c r="AA70" s="100">
        <v>10671.74</v>
      </c>
      <c r="AB70" s="100">
        <f t="shared" si="3"/>
        <v>100</v>
      </c>
      <c r="AC70" s="100">
        <f t="shared" si="9"/>
        <v>10671.74</v>
      </c>
      <c r="AD70" s="100">
        <f t="shared" si="4"/>
        <v>100</v>
      </c>
      <c r="AE70" s="100">
        <v>0</v>
      </c>
      <c r="AF70" s="100">
        <f t="shared" si="5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5"/>
        <v>61.904761904761905</v>
      </c>
      <c r="O71" s="100">
        <v>7195.07</v>
      </c>
      <c r="P71" s="100">
        <v>7195.07</v>
      </c>
      <c r="Q71" s="100">
        <f t="shared" si="16"/>
        <v>100</v>
      </c>
      <c r="R71" s="100">
        <f t="shared" si="11"/>
        <v>7195.07</v>
      </c>
      <c r="S71" s="100">
        <f t="shared" si="8"/>
        <v>100</v>
      </c>
      <c r="T71" s="100">
        <v>0</v>
      </c>
      <c r="U71" s="100">
        <v>0</v>
      </c>
      <c r="V71" s="99">
        <v>6</v>
      </c>
      <c r="W71" s="99">
        <v>8</v>
      </c>
      <c r="X71" s="99">
        <v>1</v>
      </c>
      <c r="Y71" s="100">
        <f t="shared" ref="Y71:Y102" si="17">IF(H71=0,0,V71/H71)*100</f>
        <v>28.571428571428569</v>
      </c>
      <c r="Z71" s="81">
        <v>10448.35</v>
      </c>
      <c r="AA71" s="100">
        <v>10448.35</v>
      </c>
      <c r="AB71" s="100">
        <f t="shared" ref="AB71:AB102" si="18">IF((Z71+T71)=0,0,AA71/(Z71+T71)*100)</f>
        <v>100</v>
      </c>
      <c r="AC71" s="100">
        <f t="shared" si="9"/>
        <v>10448.35</v>
      </c>
      <c r="AD71" s="100">
        <f t="shared" ref="AD71:AD102" si="19">IF(AA71=0,0,AC71/AA71)*100</f>
        <v>100</v>
      </c>
      <c r="AE71" s="100">
        <v>0</v>
      </c>
      <c r="AF71" s="100">
        <f t="shared" ref="AF71:AF102" si="20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5"/>
        <v>77.89473684210526</v>
      </c>
      <c r="O72" s="100">
        <v>52440.76</v>
      </c>
      <c r="P72" s="100">
        <v>52440.76</v>
      </c>
      <c r="Q72" s="100">
        <f t="shared" si="16"/>
        <v>100</v>
      </c>
      <c r="R72" s="100">
        <f t="shared" si="11"/>
        <v>52440.76</v>
      </c>
      <c r="S72" s="100">
        <f t="shared" ref="S72:S102" si="21">R72/P72*100</f>
        <v>100</v>
      </c>
      <c r="T72" s="100">
        <v>0</v>
      </c>
      <c r="U72" s="100">
        <v>0</v>
      </c>
      <c r="V72" s="99">
        <v>20</v>
      </c>
      <c r="W72" s="99">
        <v>35</v>
      </c>
      <c r="X72" s="99">
        <v>3</v>
      </c>
      <c r="Y72" s="100">
        <f t="shared" si="17"/>
        <v>21.052631578947366</v>
      </c>
      <c r="Z72" s="81">
        <v>54995.08</v>
      </c>
      <c r="AA72" s="100">
        <v>54995.08</v>
      </c>
      <c r="AB72" s="100">
        <f t="shared" si="18"/>
        <v>100</v>
      </c>
      <c r="AC72" s="100">
        <f t="shared" ref="AC72:AC102" si="22">AA72-AE72</f>
        <v>54995.08</v>
      </c>
      <c r="AD72" s="100">
        <f t="shared" si="19"/>
        <v>100</v>
      </c>
      <c r="AE72" s="100">
        <v>0</v>
      </c>
      <c r="AF72" s="100">
        <f t="shared" si="20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5"/>
        <v>78.94736842105263</v>
      </c>
      <c r="O73" s="100">
        <v>26374.26</v>
      </c>
      <c r="P73" s="100">
        <v>26374.26</v>
      </c>
      <c r="Q73" s="100">
        <f t="shared" si="16"/>
        <v>100</v>
      </c>
      <c r="R73" s="100">
        <f t="shared" si="11"/>
        <v>26374.26</v>
      </c>
      <c r="S73" s="100">
        <f t="shared" si="21"/>
        <v>100</v>
      </c>
      <c r="T73" s="100">
        <v>0</v>
      </c>
      <c r="U73" s="100">
        <v>0</v>
      </c>
      <c r="V73" s="99">
        <v>7</v>
      </c>
      <c r="W73" s="99">
        <v>11</v>
      </c>
      <c r="X73" s="99">
        <v>1</v>
      </c>
      <c r="Y73" s="100">
        <f t="shared" si="17"/>
        <v>18.421052631578945</v>
      </c>
      <c r="Z73" s="81">
        <f>AA73</f>
        <v>5975.11</v>
      </c>
      <c r="AA73" s="100">
        <v>5975.11</v>
      </c>
      <c r="AB73" s="100">
        <f t="shared" si="18"/>
        <v>100</v>
      </c>
      <c r="AC73" s="100">
        <f t="shared" si="22"/>
        <v>5975.11</v>
      </c>
      <c r="AD73" s="100">
        <f t="shared" si="19"/>
        <v>100</v>
      </c>
      <c r="AE73" s="100">
        <v>0</v>
      </c>
      <c r="AF73" s="100">
        <f t="shared" si="20"/>
        <v>0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5"/>
        <v>96.875</v>
      </c>
      <c r="O74" s="100">
        <v>28592.3</v>
      </c>
      <c r="P74" s="100">
        <v>28592.3</v>
      </c>
      <c r="Q74" s="100">
        <f t="shared" si="16"/>
        <v>100</v>
      </c>
      <c r="R74" s="100">
        <f t="shared" si="11"/>
        <v>28592.3</v>
      </c>
      <c r="S74" s="100">
        <f t="shared" si="21"/>
        <v>100</v>
      </c>
      <c r="T74" s="100">
        <v>0</v>
      </c>
      <c r="U74" s="100">
        <v>0</v>
      </c>
      <c r="V74" s="99">
        <v>6</v>
      </c>
      <c r="W74" s="99">
        <v>8</v>
      </c>
      <c r="X74" s="99">
        <v>1</v>
      </c>
      <c r="Y74" s="100">
        <f t="shared" si="17"/>
        <v>18.75</v>
      </c>
      <c r="Z74" s="81">
        <v>12418.06</v>
      </c>
      <c r="AA74" s="100">
        <v>12418.06</v>
      </c>
      <c r="AB74" s="100">
        <f t="shared" si="18"/>
        <v>100</v>
      </c>
      <c r="AC74" s="100">
        <f t="shared" si="22"/>
        <v>12418.06</v>
      </c>
      <c r="AD74" s="100">
        <f t="shared" si="19"/>
        <v>100</v>
      </c>
      <c r="AE74" s="100">
        <v>0</v>
      </c>
      <c r="AF74" s="100">
        <f t="shared" si="20"/>
        <v>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5"/>
        <v>66.666666666666657</v>
      </c>
      <c r="O75" s="100">
        <v>1981.3</v>
      </c>
      <c r="P75" s="100">
        <v>1981.3</v>
      </c>
      <c r="Q75" s="100">
        <f t="shared" si="16"/>
        <v>100</v>
      </c>
      <c r="R75" s="100">
        <f t="shared" si="11"/>
        <v>1981.3</v>
      </c>
      <c r="S75" s="100">
        <f t="shared" si="21"/>
        <v>100</v>
      </c>
      <c r="T75" s="100">
        <v>0</v>
      </c>
      <c r="U75" s="100">
        <v>0</v>
      </c>
      <c r="V75" s="99">
        <v>0</v>
      </c>
      <c r="W75" s="99">
        <v>0</v>
      </c>
      <c r="X75" s="99">
        <v>0</v>
      </c>
      <c r="Y75" s="100">
        <f t="shared" si="17"/>
        <v>0</v>
      </c>
      <c r="Z75" s="81">
        <v>0</v>
      </c>
      <c r="AA75" s="100">
        <v>0</v>
      </c>
      <c r="AB75" s="100">
        <f t="shared" si="18"/>
        <v>0</v>
      </c>
      <c r="AC75" s="100">
        <f t="shared" si="22"/>
        <v>0</v>
      </c>
      <c r="AD75" s="100">
        <f t="shared" si="19"/>
        <v>0</v>
      </c>
      <c r="AE75" s="100">
        <v>0</v>
      </c>
      <c r="AF75" s="100">
        <f t="shared" si="20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5"/>
        <v>0</v>
      </c>
      <c r="O76" s="100">
        <v>0</v>
      </c>
      <c r="P76" s="100">
        <v>0</v>
      </c>
      <c r="Q76" s="100">
        <v>0</v>
      </c>
      <c r="R76" s="100">
        <f t="shared" si="11"/>
        <v>0</v>
      </c>
      <c r="S76" s="100">
        <v>0</v>
      </c>
      <c r="T76" s="100">
        <v>0</v>
      </c>
      <c r="U76" s="100">
        <v>0</v>
      </c>
      <c r="V76" s="99">
        <v>2</v>
      </c>
      <c r="W76" s="99">
        <v>3</v>
      </c>
      <c r="X76" s="99">
        <v>1</v>
      </c>
      <c r="Y76" s="100">
        <f t="shared" si="17"/>
        <v>66.666666666666657</v>
      </c>
      <c r="Z76" s="81">
        <f>825.08+91.35</f>
        <v>916.43000000000006</v>
      </c>
      <c r="AA76" s="100">
        <v>916.43000000000006</v>
      </c>
      <c r="AB76" s="100">
        <f t="shared" si="18"/>
        <v>100</v>
      </c>
      <c r="AC76" s="100">
        <f t="shared" si="22"/>
        <v>916.43000000000006</v>
      </c>
      <c r="AD76" s="100">
        <f t="shared" si="19"/>
        <v>100</v>
      </c>
      <c r="AE76" s="100">
        <v>0</v>
      </c>
      <c r="AF76" s="100">
        <f t="shared" si="20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5"/>
        <v>0</v>
      </c>
      <c r="O77" s="100">
        <v>0</v>
      </c>
      <c r="P77" s="100">
        <v>0</v>
      </c>
      <c r="Q77" s="100">
        <v>0</v>
      </c>
      <c r="R77" s="100">
        <f t="shared" si="11"/>
        <v>0</v>
      </c>
      <c r="S77" s="100">
        <v>0</v>
      </c>
      <c r="T77" s="100">
        <v>0</v>
      </c>
      <c r="U77" s="100">
        <v>0</v>
      </c>
      <c r="V77" s="99">
        <v>0</v>
      </c>
      <c r="W77" s="99">
        <v>0</v>
      </c>
      <c r="X77" s="99">
        <v>0</v>
      </c>
      <c r="Y77" s="100">
        <f t="shared" si="17"/>
        <v>0</v>
      </c>
      <c r="Z77" s="81">
        <v>0</v>
      </c>
      <c r="AA77" s="100">
        <v>0</v>
      </c>
      <c r="AB77" s="100">
        <f t="shared" si="18"/>
        <v>0</v>
      </c>
      <c r="AC77" s="100">
        <f t="shared" si="22"/>
        <v>0</v>
      </c>
      <c r="AD77" s="100">
        <f t="shared" si="19"/>
        <v>0</v>
      </c>
      <c r="AE77" s="100">
        <v>0</v>
      </c>
      <c r="AF77" s="100">
        <f t="shared" si="20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5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1"/>
        <v>3715.8299999999995</v>
      </c>
      <c r="S78" s="100">
        <f t="shared" si="21"/>
        <v>100</v>
      </c>
      <c r="T78" s="100">
        <v>0</v>
      </c>
      <c r="U78" s="100">
        <v>0</v>
      </c>
      <c r="V78" s="99">
        <v>3</v>
      </c>
      <c r="W78" s="99">
        <v>5</v>
      </c>
      <c r="X78" s="99">
        <v>1</v>
      </c>
      <c r="Y78" s="100">
        <f t="shared" si="17"/>
        <v>23.076923076923077</v>
      </c>
      <c r="Z78" s="81">
        <v>6047.81</v>
      </c>
      <c r="AA78" s="100">
        <v>6047.81</v>
      </c>
      <c r="AB78" s="100">
        <f t="shared" si="18"/>
        <v>100</v>
      </c>
      <c r="AC78" s="100">
        <f t="shared" si="22"/>
        <v>6047.81</v>
      </c>
      <c r="AD78" s="100">
        <f t="shared" si="19"/>
        <v>100</v>
      </c>
      <c r="AE78" s="100">
        <v>0</v>
      </c>
      <c r="AF78" s="100">
        <f t="shared" si="20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1"/>
        <v>0</v>
      </c>
      <c r="S79" s="100">
        <v>0</v>
      </c>
      <c r="T79" s="100">
        <v>0</v>
      </c>
      <c r="U79" s="100">
        <v>0</v>
      </c>
      <c r="V79" s="99">
        <v>0</v>
      </c>
      <c r="W79" s="99">
        <v>0</v>
      </c>
      <c r="X79" s="99">
        <v>0</v>
      </c>
      <c r="Y79" s="100">
        <f t="shared" si="17"/>
        <v>0</v>
      </c>
      <c r="Z79" s="81">
        <v>0</v>
      </c>
      <c r="AA79" s="100">
        <v>0</v>
      </c>
      <c r="AB79" s="100">
        <f t="shared" si="18"/>
        <v>0</v>
      </c>
      <c r="AC79" s="100">
        <f t="shared" si="22"/>
        <v>0</v>
      </c>
      <c r="AD79" s="100">
        <f t="shared" si="19"/>
        <v>0</v>
      </c>
      <c r="AE79" s="100">
        <v>0</v>
      </c>
      <c r="AF79" s="100">
        <f t="shared" si="20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3">K80/H80*100</f>
        <v>0</v>
      </c>
      <c r="O80" s="100">
        <v>0</v>
      </c>
      <c r="P80" s="100">
        <v>0</v>
      </c>
      <c r="Q80" s="100">
        <v>0</v>
      </c>
      <c r="R80" s="100">
        <f t="shared" si="11"/>
        <v>0</v>
      </c>
      <c r="S80" s="100">
        <v>0</v>
      </c>
      <c r="T80" s="100">
        <v>0</v>
      </c>
      <c r="U80" s="100">
        <v>0</v>
      </c>
      <c r="V80" s="99">
        <v>0</v>
      </c>
      <c r="W80" s="99">
        <v>0</v>
      </c>
      <c r="X80" s="99">
        <v>0</v>
      </c>
      <c r="Y80" s="100">
        <f t="shared" si="17"/>
        <v>0</v>
      </c>
      <c r="Z80" s="81">
        <v>0</v>
      </c>
      <c r="AA80" s="100">
        <v>0</v>
      </c>
      <c r="AB80" s="100">
        <f t="shared" si="18"/>
        <v>0</v>
      </c>
      <c r="AC80" s="100">
        <f t="shared" si="22"/>
        <v>0</v>
      </c>
      <c r="AD80" s="100">
        <f t="shared" si="19"/>
        <v>0</v>
      </c>
      <c r="AE80" s="100">
        <v>0</v>
      </c>
      <c r="AF80" s="100">
        <f t="shared" si="20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3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1"/>
        <v>2194.65</v>
      </c>
      <c r="S81" s="100">
        <f t="shared" si="21"/>
        <v>100</v>
      </c>
      <c r="T81" s="100">
        <v>0</v>
      </c>
      <c r="U81" s="100">
        <v>0</v>
      </c>
      <c r="V81" s="99">
        <v>10</v>
      </c>
      <c r="W81" s="99">
        <v>13</v>
      </c>
      <c r="X81" s="99">
        <v>5</v>
      </c>
      <c r="Y81" s="100">
        <f t="shared" si="17"/>
        <v>71.428571428571431</v>
      </c>
      <c r="Z81" s="81">
        <v>8414.75</v>
      </c>
      <c r="AA81" s="100">
        <v>8414.75</v>
      </c>
      <c r="AB81" s="100">
        <f t="shared" si="18"/>
        <v>100</v>
      </c>
      <c r="AC81" s="100">
        <f t="shared" si="22"/>
        <v>8414.75</v>
      </c>
      <c r="AD81" s="100">
        <f t="shared" si="19"/>
        <v>100</v>
      </c>
      <c r="AE81" s="100">
        <v>0</v>
      </c>
      <c r="AF81" s="100">
        <f t="shared" si="20"/>
        <v>0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3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1"/>
        <v>2991.8400000000006</v>
      </c>
      <c r="S82" s="100">
        <f t="shared" si="21"/>
        <v>100</v>
      </c>
      <c r="T82" s="100">
        <v>0</v>
      </c>
      <c r="U82" s="100">
        <v>0</v>
      </c>
      <c r="V82" s="99">
        <v>0</v>
      </c>
      <c r="W82" s="99">
        <v>0</v>
      </c>
      <c r="X82" s="99">
        <v>0</v>
      </c>
      <c r="Y82" s="100">
        <f t="shared" si="17"/>
        <v>0</v>
      </c>
      <c r="Z82" s="81">
        <v>0</v>
      </c>
      <c r="AA82" s="100">
        <v>0</v>
      </c>
      <c r="AB82" s="100">
        <f t="shared" si="18"/>
        <v>0</v>
      </c>
      <c r="AC82" s="100">
        <f t="shared" si="22"/>
        <v>0</v>
      </c>
      <c r="AD82" s="100">
        <f t="shared" si="19"/>
        <v>0</v>
      </c>
      <c r="AE82" s="100">
        <v>0</v>
      </c>
      <c r="AF82" s="100">
        <f t="shared" si="20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3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1"/>
        <v>2291.38</v>
      </c>
      <c r="S83" s="100">
        <f t="shared" si="21"/>
        <v>100</v>
      </c>
      <c r="T83" s="100">
        <v>0</v>
      </c>
      <c r="U83" s="100">
        <v>0</v>
      </c>
      <c r="V83" s="99">
        <v>4</v>
      </c>
      <c r="W83" s="99">
        <v>5</v>
      </c>
      <c r="X83" s="99">
        <v>2</v>
      </c>
      <c r="Y83" s="100">
        <f t="shared" si="17"/>
        <v>33.333333333333329</v>
      </c>
      <c r="Z83" s="81">
        <v>2361.4</v>
      </c>
      <c r="AA83" s="100">
        <v>1432.92</v>
      </c>
      <c r="AB83" s="100">
        <f t="shared" si="18"/>
        <v>60.680951977640383</v>
      </c>
      <c r="AC83" s="100">
        <f t="shared" si="22"/>
        <v>1432.92</v>
      </c>
      <c r="AD83" s="100">
        <f t="shared" si="19"/>
        <v>100</v>
      </c>
      <c r="AE83" s="100">
        <v>0</v>
      </c>
      <c r="AF83" s="100">
        <f t="shared" si="20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3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1"/>
        <v>48671.73</v>
      </c>
      <c r="S84" s="100">
        <f t="shared" si="21"/>
        <v>100</v>
      </c>
      <c r="T84" s="100">
        <v>0</v>
      </c>
      <c r="U84" s="100">
        <v>0</v>
      </c>
      <c r="V84" s="99">
        <v>11</v>
      </c>
      <c r="W84" s="99">
        <v>15</v>
      </c>
      <c r="X84" s="99">
        <v>1</v>
      </c>
      <c r="Y84" s="100">
        <f t="shared" si="17"/>
        <v>16.417910447761194</v>
      </c>
      <c r="Z84" s="81">
        <v>29885.83</v>
      </c>
      <c r="AA84" s="100">
        <v>29885.83</v>
      </c>
      <c r="AB84" s="100">
        <f t="shared" si="18"/>
        <v>100</v>
      </c>
      <c r="AC84" s="100">
        <f t="shared" si="22"/>
        <v>29885.83</v>
      </c>
      <c r="AD84" s="100">
        <f t="shared" si="19"/>
        <v>100</v>
      </c>
      <c r="AE84" s="100">
        <v>0</v>
      </c>
      <c r="AF84" s="100">
        <f t="shared" si="20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3"/>
        <v>0</v>
      </c>
      <c r="O85" s="100">
        <v>0</v>
      </c>
      <c r="P85" s="100">
        <v>0</v>
      </c>
      <c r="Q85" s="100">
        <v>0</v>
      </c>
      <c r="R85" s="100">
        <f t="shared" si="11"/>
        <v>0</v>
      </c>
      <c r="S85" s="100">
        <v>0</v>
      </c>
      <c r="T85" s="100">
        <v>0</v>
      </c>
      <c r="U85" s="100">
        <v>0</v>
      </c>
      <c r="V85" s="99">
        <v>0</v>
      </c>
      <c r="W85" s="99">
        <v>0</v>
      </c>
      <c r="X85" s="99">
        <v>0</v>
      </c>
      <c r="Y85" s="100">
        <f t="shared" si="17"/>
        <v>0</v>
      </c>
      <c r="Z85" s="81">
        <v>0</v>
      </c>
      <c r="AA85" s="100">
        <v>0</v>
      </c>
      <c r="AB85" s="100">
        <f t="shared" si="18"/>
        <v>0</v>
      </c>
      <c r="AC85" s="100">
        <f t="shared" si="22"/>
        <v>0</v>
      </c>
      <c r="AD85" s="100">
        <f t="shared" si="19"/>
        <v>0</v>
      </c>
      <c r="AE85" s="100">
        <v>0</v>
      </c>
      <c r="AF85" s="100">
        <f t="shared" si="20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3"/>
        <v>0</v>
      </c>
      <c r="O86" s="100">
        <v>0</v>
      </c>
      <c r="P86" s="100">
        <v>0</v>
      </c>
      <c r="Q86" s="100">
        <v>0</v>
      </c>
      <c r="R86" s="100">
        <f t="shared" ref="R86:R102" si="24">P86</f>
        <v>0</v>
      </c>
      <c r="S86" s="100">
        <v>0</v>
      </c>
      <c r="T86" s="100">
        <v>0</v>
      </c>
      <c r="U86" s="100">
        <v>0</v>
      </c>
      <c r="V86" s="99">
        <v>0</v>
      </c>
      <c r="W86" s="99">
        <v>0</v>
      </c>
      <c r="X86" s="99">
        <v>0</v>
      </c>
      <c r="Y86" s="100">
        <f t="shared" si="17"/>
        <v>0</v>
      </c>
      <c r="Z86" s="81">
        <v>0</v>
      </c>
      <c r="AA86" s="100">
        <v>0</v>
      </c>
      <c r="AB86" s="100">
        <f t="shared" si="18"/>
        <v>0</v>
      </c>
      <c r="AC86" s="100">
        <f t="shared" si="22"/>
        <v>0</v>
      </c>
      <c r="AD86" s="100">
        <f t="shared" si="19"/>
        <v>0</v>
      </c>
      <c r="AE86" s="100">
        <v>0</v>
      </c>
      <c r="AF86" s="100">
        <f t="shared" si="20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3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24"/>
        <v>27394.17</v>
      </c>
      <c r="S87" s="100">
        <f t="shared" si="21"/>
        <v>100</v>
      </c>
      <c r="T87" s="100">
        <v>0</v>
      </c>
      <c r="U87" s="100">
        <v>0</v>
      </c>
      <c r="V87" s="99">
        <v>9</v>
      </c>
      <c r="W87" s="99">
        <v>9</v>
      </c>
      <c r="X87" s="99">
        <v>3</v>
      </c>
      <c r="Y87" s="100">
        <f t="shared" si="17"/>
        <v>27.27272727272727</v>
      </c>
      <c r="Z87" s="81">
        <v>5929.48</v>
      </c>
      <c r="AA87" s="100">
        <v>4344.63</v>
      </c>
      <c r="AB87" s="100">
        <f t="shared" si="18"/>
        <v>73.271686555988055</v>
      </c>
      <c r="AC87" s="100">
        <f t="shared" si="22"/>
        <v>4344.63</v>
      </c>
      <c r="AD87" s="100">
        <f t="shared" si="19"/>
        <v>100</v>
      </c>
      <c r="AE87" s="100">
        <v>0</v>
      </c>
      <c r="AF87" s="100">
        <f t="shared" si="20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3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24"/>
        <v>7948</v>
      </c>
      <c r="S88" s="100">
        <f t="shared" si="21"/>
        <v>100</v>
      </c>
      <c r="T88" s="100">
        <v>0</v>
      </c>
      <c r="U88" s="100">
        <v>0</v>
      </c>
      <c r="V88" s="99">
        <v>1</v>
      </c>
      <c r="W88" s="99">
        <v>1</v>
      </c>
      <c r="X88" s="99">
        <v>0</v>
      </c>
      <c r="Y88" s="100">
        <f t="shared" si="17"/>
        <v>8.3333333333333321</v>
      </c>
      <c r="Z88" s="81">
        <v>301.45999999999998</v>
      </c>
      <c r="AA88" s="100">
        <v>301.45999999999998</v>
      </c>
      <c r="AB88" s="100">
        <f t="shared" si="18"/>
        <v>100</v>
      </c>
      <c r="AC88" s="100">
        <f t="shared" si="22"/>
        <v>301.45999999999998</v>
      </c>
      <c r="AD88" s="100">
        <f t="shared" si="19"/>
        <v>100</v>
      </c>
      <c r="AE88" s="100">
        <v>0</v>
      </c>
      <c r="AF88" s="100">
        <f t="shared" si="20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3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24"/>
        <v>25249.41</v>
      </c>
      <c r="S89" s="100">
        <f t="shared" si="21"/>
        <v>100</v>
      </c>
      <c r="T89" s="100">
        <v>0</v>
      </c>
      <c r="U89" s="100">
        <v>0</v>
      </c>
      <c r="V89" s="99">
        <v>13</v>
      </c>
      <c r="W89" s="99">
        <v>13</v>
      </c>
      <c r="X89" s="99">
        <v>6</v>
      </c>
      <c r="Y89" s="100">
        <f t="shared" si="17"/>
        <v>26</v>
      </c>
      <c r="Z89" s="81">
        <v>8956.7099999999991</v>
      </c>
      <c r="AA89" s="100">
        <v>8956.7099999999991</v>
      </c>
      <c r="AB89" s="100">
        <f t="shared" si="18"/>
        <v>100</v>
      </c>
      <c r="AC89" s="100">
        <f t="shared" si="22"/>
        <v>8956.7099999999991</v>
      </c>
      <c r="AD89" s="100">
        <f t="shared" si="19"/>
        <v>100</v>
      </c>
      <c r="AE89" s="100">
        <v>0</v>
      </c>
      <c r="AF89" s="100">
        <f t="shared" si="20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3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24"/>
        <v>16467.23</v>
      </c>
      <c r="S90" s="100">
        <f t="shared" si="21"/>
        <v>100</v>
      </c>
      <c r="T90" s="100">
        <v>0</v>
      </c>
      <c r="U90" s="100">
        <v>0</v>
      </c>
      <c r="V90" s="99">
        <v>12</v>
      </c>
      <c r="W90" s="99">
        <v>15</v>
      </c>
      <c r="X90" s="99">
        <v>5</v>
      </c>
      <c r="Y90" s="100">
        <f t="shared" si="17"/>
        <v>50</v>
      </c>
      <c r="Z90" s="81">
        <v>12679.38</v>
      </c>
      <c r="AA90" s="100">
        <v>12679.38</v>
      </c>
      <c r="AB90" s="100">
        <f t="shared" si="18"/>
        <v>100</v>
      </c>
      <c r="AC90" s="100">
        <f t="shared" si="22"/>
        <v>12679.38</v>
      </c>
      <c r="AD90" s="100">
        <f t="shared" si="19"/>
        <v>100</v>
      </c>
      <c r="AE90" s="100">
        <v>0</v>
      </c>
      <c r="AF90" s="100">
        <f t="shared" si="20"/>
        <v>0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3"/>
        <v>0</v>
      </c>
      <c r="O91" s="100">
        <v>0</v>
      </c>
      <c r="P91" s="100">
        <v>0</v>
      </c>
      <c r="Q91" s="100">
        <v>0</v>
      </c>
      <c r="R91" s="100">
        <f t="shared" si="24"/>
        <v>0</v>
      </c>
      <c r="S91" s="100">
        <v>0</v>
      </c>
      <c r="T91" s="100">
        <v>0</v>
      </c>
      <c r="U91" s="100">
        <v>0</v>
      </c>
      <c r="V91" s="99">
        <v>4</v>
      </c>
      <c r="W91" s="99">
        <v>4</v>
      </c>
      <c r="X91" s="99">
        <v>3</v>
      </c>
      <c r="Y91" s="100">
        <f t="shared" si="17"/>
        <v>100</v>
      </c>
      <c r="Z91" s="81">
        <v>839.08</v>
      </c>
      <c r="AA91" s="100">
        <v>839.08</v>
      </c>
      <c r="AB91" s="100">
        <f t="shared" si="18"/>
        <v>100</v>
      </c>
      <c r="AC91" s="100">
        <f t="shared" si="22"/>
        <v>839.08</v>
      </c>
      <c r="AD91" s="100">
        <f t="shared" si="19"/>
        <v>100</v>
      </c>
      <c r="AE91" s="100">
        <v>0</v>
      </c>
      <c r="AF91" s="100">
        <f t="shared" si="20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3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24"/>
        <v>9389.1600000000017</v>
      </c>
      <c r="S92" s="100">
        <f t="shared" si="21"/>
        <v>100</v>
      </c>
      <c r="T92" s="100">
        <v>0</v>
      </c>
      <c r="U92" s="100">
        <v>0</v>
      </c>
      <c r="V92" s="99">
        <v>3</v>
      </c>
      <c r="W92" s="99">
        <v>6</v>
      </c>
      <c r="X92" s="99">
        <v>0</v>
      </c>
      <c r="Y92" s="100">
        <f t="shared" si="17"/>
        <v>6.25</v>
      </c>
      <c r="Z92" s="81">
        <v>8718.14</v>
      </c>
      <c r="AA92" s="100">
        <v>8718.14</v>
      </c>
      <c r="AB92" s="100">
        <f t="shared" si="18"/>
        <v>100</v>
      </c>
      <c r="AC92" s="100">
        <f t="shared" si="22"/>
        <v>8718.14</v>
      </c>
      <c r="AD92" s="100">
        <f t="shared" si="19"/>
        <v>100</v>
      </c>
      <c r="AE92" s="100">
        <v>0</v>
      </c>
      <c r="AF92" s="100">
        <f t="shared" si="20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3"/>
        <v>0</v>
      </c>
      <c r="O93" s="100">
        <v>0</v>
      </c>
      <c r="P93" s="100">
        <v>0</v>
      </c>
      <c r="Q93" s="100">
        <v>0</v>
      </c>
      <c r="R93" s="100">
        <f t="shared" si="24"/>
        <v>0</v>
      </c>
      <c r="S93" s="100">
        <v>0</v>
      </c>
      <c r="T93" s="100">
        <v>0</v>
      </c>
      <c r="U93" s="100">
        <v>0</v>
      </c>
      <c r="V93" s="99">
        <v>0</v>
      </c>
      <c r="W93" s="99">
        <v>0</v>
      </c>
      <c r="X93" s="99">
        <v>0</v>
      </c>
      <c r="Y93" s="100">
        <f t="shared" si="17"/>
        <v>0</v>
      </c>
      <c r="Z93" s="81">
        <v>0</v>
      </c>
      <c r="AA93" s="100">
        <v>0</v>
      </c>
      <c r="AB93" s="100">
        <f t="shared" si="18"/>
        <v>0</v>
      </c>
      <c r="AC93" s="100">
        <f t="shared" si="22"/>
        <v>0</v>
      </c>
      <c r="AD93" s="100">
        <f t="shared" si="19"/>
        <v>0</v>
      </c>
      <c r="AE93" s="100">
        <v>0</v>
      </c>
      <c r="AF93" s="100">
        <f t="shared" si="20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3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24"/>
        <v>12376.46</v>
      </c>
      <c r="S94" s="100">
        <f t="shared" si="21"/>
        <v>100</v>
      </c>
      <c r="T94" s="100">
        <v>0</v>
      </c>
      <c r="U94" s="100">
        <v>0</v>
      </c>
      <c r="V94" s="99">
        <v>7</v>
      </c>
      <c r="W94" s="99">
        <v>9</v>
      </c>
      <c r="X94" s="99">
        <v>1</v>
      </c>
      <c r="Y94" s="100">
        <f t="shared" si="17"/>
        <v>35</v>
      </c>
      <c r="Z94" s="81">
        <v>6937.44</v>
      </c>
      <c r="AA94" s="100">
        <v>6937.44</v>
      </c>
      <c r="AB94" s="100">
        <f t="shared" si="18"/>
        <v>100</v>
      </c>
      <c r="AC94" s="100">
        <f t="shared" si="22"/>
        <v>6937.44</v>
      </c>
      <c r="AD94" s="100">
        <f t="shared" si="19"/>
        <v>100</v>
      </c>
      <c r="AE94" s="100">
        <v>0</v>
      </c>
      <c r="AF94" s="100">
        <f t="shared" si="20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3"/>
        <v>0</v>
      </c>
      <c r="O95" s="100">
        <v>0</v>
      </c>
      <c r="P95" s="100">
        <v>0</v>
      </c>
      <c r="Q95" s="100">
        <v>0</v>
      </c>
      <c r="R95" s="100">
        <f t="shared" si="24"/>
        <v>0</v>
      </c>
      <c r="S95" s="100">
        <v>0</v>
      </c>
      <c r="T95" s="100">
        <v>0</v>
      </c>
      <c r="U95" s="100">
        <v>0</v>
      </c>
      <c r="V95" s="99">
        <v>0</v>
      </c>
      <c r="W95" s="99">
        <v>0</v>
      </c>
      <c r="X95" s="99">
        <v>0</v>
      </c>
      <c r="Y95" s="100">
        <f t="shared" si="17"/>
        <v>0</v>
      </c>
      <c r="Z95" s="81">
        <v>0</v>
      </c>
      <c r="AA95" s="100">
        <v>0</v>
      </c>
      <c r="AB95" s="100">
        <f t="shared" si="18"/>
        <v>0</v>
      </c>
      <c r="AC95" s="100">
        <f t="shared" si="22"/>
        <v>0</v>
      </c>
      <c r="AD95" s="100">
        <f t="shared" si="19"/>
        <v>0</v>
      </c>
      <c r="AE95" s="100">
        <v>0</v>
      </c>
      <c r="AF95" s="100">
        <f t="shared" si="20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3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24"/>
        <v>24507.16</v>
      </c>
      <c r="S96" s="100">
        <f t="shared" si="21"/>
        <v>100</v>
      </c>
      <c r="T96" s="100">
        <v>0</v>
      </c>
      <c r="U96" s="100">
        <v>0</v>
      </c>
      <c r="V96" s="99">
        <v>0</v>
      </c>
      <c r="W96" s="99">
        <v>0</v>
      </c>
      <c r="X96" s="99">
        <v>0</v>
      </c>
      <c r="Y96" s="100">
        <f t="shared" si="17"/>
        <v>0</v>
      </c>
      <c r="Z96" s="81">
        <v>0</v>
      </c>
      <c r="AA96" s="100">
        <v>0</v>
      </c>
      <c r="AB96" s="100">
        <f t="shared" si="18"/>
        <v>0</v>
      </c>
      <c r="AC96" s="100">
        <f t="shared" si="22"/>
        <v>0</v>
      </c>
      <c r="AD96" s="100">
        <f t="shared" si="19"/>
        <v>0</v>
      </c>
      <c r="AE96" s="100">
        <v>0</v>
      </c>
      <c r="AF96" s="100">
        <f t="shared" si="20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3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24"/>
        <v>5946.55</v>
      </c>
      <c r="S97" s="100">
        <f t="shared" si="21"/>
        <v>100</v>
      </c>
      <c r="T97" s="100">
        <v>0</v>
      </c>
      <c r="U97" s="100">
        <v>0</v>
      </c>
      <c r="V97" s="99">
        <v>2</v>
      </c>
      <c r="W97" s="99">
        <v>2</v>
      </c>
      <c r="X97" s="99">
        <v>0</v>
      </c>
      <c r="Y97" s="100">
        <f t="shared" si="17"/>
        <v>22.222222222222221</v>
      </c>
      <c r="Z97" s="81">
        <v>1930.88</v>
      </c>
      <c r="AA97" s="100">
        <v>1930.88</v>
      </c>
      <c r="AB97" s="100">
        <f t="shared" si="18"/>
        <v>100</v>
      </c>
      <c r="AC97" s="100">
        <f t="shared" si="22"/>
        <v>1930.88</v>
      </c>
      <c r="AD97" s="100">
        <f t="shared" si="19"/>
        <v>100</v>
      </c>
      <c r="AE97" s="100">
        <v>0</v>
      </c>
      <c r="AF97" s="100">
        <f t="shared" si="20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3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24"/>
        <v>3487.89</v>
      </c>
      <c r="S98" s="100">
        <f t="shared" si="21"/>
        <v>100</v>
      </c>
      <c r="T98" s="100">
        <v>0</v>
      </c>
      <c r="U98" s="100">
        <v>0</v>
      </c>
      <c r="V98" s="99">
        <v>0</v>
      </c>
      <c r="W98" s="99">
        <v>0</v>
      </c>
      <c r="X98" s="99">
        <v>0</v>
      </c>
      <c r="Y98" s="100">
        <f t="shared" si="17"/>
        <v>0</v>
      </c>
      <c r="Z98" s="81">
        <v>0</v>
      </c>
      <c r="AA98" s="100">
        <v>0</v>
      </c>
      <c r="AB98" s="100">
        <f t="shared" si="18"/>
        <v>0</v>
      </c>
      <c r="AC98" s="100">
        <f t="shared" si="22"/>
        <v>0</v>
      </c>
      <c r="AD98" s="100">
        <f t="shared" si="19"/>
        <v>0</v>
      </c>
      <c r="AE98" s="100">
        <v>0</v>
      </c>
      <c r="AF98" s="100">
        <f t="shared" si="20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3"/>
        <v>0</v>
      </c>
      <c r="O99" s="100">
        <v>0</v>
      </c>
      <c r="P99" s="100">
        <v>0</v>
      </c>
      <c r="Q99" s="100">
        <v>0</v>
      </c>
      <c r="R99" s="100">
        <f t="shared" si="24"/>
        <v>0</v>
      </c>
      <c r="S99" s="100">
        <v>0</v>
      </c>
      <c r="T99" s="100">
        <v>0</v>
      </c>
      <c r="U99" s="100">
        <v>0</v>
      </c>
      <c r="V99" s="99">
        <v>3</v>
      </c>
      <c r="W99" s="99">
        <v>3</v>
      </c>
      <c r="X99" s="99">
        <v>2</v>
      </c>
      <c r="Y99" s="100">
        <f t="shared" si="17"/>
        <v>100</v>
      </c>
      <c r="Z99" s="81">
        <v>4662.01</v>
      </c>
      <c r="AA99" s="100">
        <v>4662.01</v>
      </c>
      <c r="AB99" s="100">
        <f t="shared" si="18"/>
        <v>100</v>
      </c>
      <c r="AC99" s="100">
        <f t="shared" si="22"/>
        <v>4662.01</v>
      </c>
      <c r="AD99" s="100">
        <f t="shared" si="19"/>
        <v>100</v>
      </c>
      <c r="AE99" s="100">
        <v>0</v>
      </c>
      <c r="AF99" s="100">
        <f t="shared" si="20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3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24"/>
        <v>18749.07</v>
      </c>
      <c r="S100" s="100">
        <f t="shared" si="21"/>
        <v>100</v>
      </c>
      <c r="T100" s="100">
        <v>0</v>
      </c>
      <c r="U100" s="100">
        <v>0</v>
      </c>
      <c r="V100" s="99">
        <v>12</v>
      </c>
      <c r="W100" s="99">
        <v>16</v>
      </c>
      <c r="X100" s="99">
        <v>8</v>
      </c>
      <c r="Y100" s="100">
        <f t="shared" si="17"/>
        <v>31.578947368421051</v>
      </c>
      <c r="Z100" s="81">
        <v>12567.05</v>
      </c>
      <c r="AA100" s="100">
        <v>12567.05</v>
      </c>
      <c r="AB100" s="100">
        <f t="shared" si="18"/>
        <v>100</v>
      </c>
      <c r="AC100" s="100">
        <f t="shared" si="22"/>
        <v>12567.05</v>
      </c>
      <c r="AD100" s="100">
        <f t="shared" si="19"/>
        <v>100</v>
      </c>
      <c r="AE100" s="100">
        <v>0</v>
      </c>
      <c r="AF100" s="100">
        <f t="shared" si="20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3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24"/>
        <v>336.17</v>
      </c>
      <c r="S101" s="100">
        <f t="shared" si="21"/>
        <v>100</v>
      </c>
      <c r="T101" s="100">
        <v>0</v>
      </c>
      <c r="U101" s="100">
        <v>0</v>
      </c>
      <c r="V101" s="99">
        <v>0</v>
      </c>
      <c r="W101" s="99">
        <v>0</v>
      </c>
      <c r="X101" s="99">
        <v>0</v>
      </c>
      <c r="Y101" s="100">
        <f t="shared" si="17"/>
        <v>0</v>
      </c>
      <c r="Z101" s="81">
        <v>4147.71</v>
      </c>
      <c r="AA101" s="100">
        <v>4147.71</v>
      </c>
      <c r="AB101" s="100">
        <f t="shared" si="18"/>
        <v>100</v>
      </c>
      <c r="AC101" s="100">
        <f t="shared" si="22"/>
        <v>4147.71</v>
      </c>
      <c r="AD101" s="100">
        <f t="shared" si="19"/>
        <v>100</v>
      </c>
      <c r="AE101" s="100">
        <v>0</v>
      </c>
      <c r="AF101" s="100">
        <f t="shared" si="20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3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24"/>
        <v>19670.13</v>
      </c>
      <c r="S102" s="100">
        <f t="shared" si="21"/>
        <v>100</v>
      </c>
      <c r="T102" s="100">
        <v>0</v>
      </c>
      <c r="U102" s="100">
        <v>0</v>
      </c>
      <c r="V102" s="99">
        <v>0</v>
      </c>
      <c r="W102" s="99">
        <v>0</v>
      </c>
      <c r="X102" s="99">
        <v>0</v>
      </c>
      <c r="Y102" s="100">
        <f t="shared" si="17"/>
        <v>0</v>
      </c>
      <c r="Z102" s="81">
        <v>0</v>
      </c>
      <c r="AA102" s="100">
        <v>0</v>
      </c>
      <c r="AB102" s="100">
        <f t="shared" si="18"/>
        <v>0</v>
      </c>
      <c r="AC102" s="100">
        <f t="shared" si="22"/>
        <v>0</v>
      </c>
      <c r="AD102" s="100">
        <f t="shared" si="19"/>
        <v>0</v>
      </c>
      <c r="AE102" s="100">
        <v>0</v>
      </c>
      <c r="AF102" s="100">
        <f t="shared" si="20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3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25">T103/P103*100</f>
        <v>0</v>
      </c>
      <c r="V103" s="89">
        <f t="shared" ref="V103:AC103" si="26">SUM(V7:V102)</f>
        <v>533</v>
      </c>
      <c r="W103" s="89">
        <f t="shared" si="26"/>
        <v>690</v>
      </c>
      <c r="X103" s="89">
        <f>SUM(X7:X102)</f>
        <v>180</v>
      </c>
      <c r="Y103" s="91">
        <f>X103/H103*100</f>
        <v>6.3003150157507877</v>
      </c>
      <c r="Z103" s="91">
        <f>SUM(Z7:Z102)</f>
        <v>742586.41999999981</v>
      </c>
      <c r="AA103" s="91">
        <f t="shared" si="26"/>
        <v>709522.27</v>
      </c>
      <c r="AB103" s="90">
        <f t="shared" ref="AB103" si="27">IF((Z103+T103)=0,0,AA103/(Z103+T103)*100)</f>
        <v>95.547434061614027</v>
      </c>
      <c r="AC103" s="91">
        <f t="shared" si="26"/>
        <v>709522.27</v>
      </c>
      <c r="AD103" s="90">
        <f t="shared" ref="AD103" si="28">IF(AA103=0,0,AC103/AA103)*100</f>
        <v>100</v>
      </c>
      <c r="AE103" s="91">
        <f>SUM(AE7:AE102)</f>
        <v>0</v>
      </c>
      <c r="AF103" s="90">
        <f t="shared" ref="AF103" si="29">IF(AA103=0,0,AE103/AA103)*100</f>
        <v>0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topLeftCell="A82" workbookViewId="0">
      <selection activeCell="G106" sqref="G106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10" width="9.28515625" style="93" customWidth="1"/>
    <col min="11" max="13" width="6.7109375" style="106" customWidth="1"/>
    <col min="14" max="14" width="9.140625" style="106" customWidth="1"/>
    <col min="15" max="15" width="16.42578125" style="107" customWidth="1"/>
    <col min="16" max="16" width="13.7109375" style="107" customWidth="1"/>
    <col min="17" max="17" width="11" style="107" customWidth="1"/>
    <col min="18" max="18" width="12.85546875" style="107" customWidth="1"/>
    <col min="19" max="19" width="10.42578125" style="107" customWidth="1"/>
    <col min="20" max="20" width="12.28515625" style="107" customWidth="1"/>
    <col min="21" max="21" width="15.42578125" style="107" customWidth="1"/>
    <col min="22" max="24" width="9.28515625" style="106" customWidth="1"/>
    <col min="25" max="25" width="12.57031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2.85546875" style="106" customWidth="1"/>
    <col min="30" max="30" width="14" style="106" customWidth="1"/>
    <col min="31" max="31" width="11.85546875" style="106" customWidth="1"/>
    <col min="32" max="32" width="14.285156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264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30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17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 t="shared" si="0"/>
        <v>5</v>
      </c>
      <c r="F6" s="6">
        <f t="shared" si="0"/>
        <v>6</v>
      </c>
      <c r="G6" s="5">
        <f t="shared" si="0"/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99">
        <v>0</v>
      </c>
      <c r="W7" s="99">
        <v>0</v>
      </c>
      <c r="X7" s="99">
        <v>0</v>
      </c>
      <c r="Y7" s="100">
        <f t="shared" ref="Y7:Y70" si="2">IF(H7=0,0,V7/H7)*100</f>
        <v>0</v>
      </c>
      <c r="Z7" s="81">
        <v>0</v>
      </c>
      <c r="AA7" s="100">
        <v>0</v>
      </c>
      <c r="AB7" s="100">
        <f t="shared" ref="AB7:AB70" si="3">IF((Z7+T7)=0,0,AA7/(Z7+T7)*100)</f>
        <v>0</v>
      </c>
      <c r="AC7" s="100">
        <v>0</v>
      </c>
      <c r="AD7" s="100">
        <f t="shared" ref="AD7:AD70" si="4">IF(AA7=0,0,AC7/AA7)*100</f>
        <v>0</v>
      </c>
      <c r="AE7" s="100">
        <v>0</v>
      </c>
      <c r="AF7" s="100">
        <f t="shared" ref="AF7:AF70" si="5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6">P8/O8*100</f>
        <v>100</v>
      </c>
      <c r="R8" s="100">
        <f t="shared" ref="R8:R20" si="7">P8</f>
        <v>8664.0299999999988</v>
      </c>
      <c r="S8" s="100">
        <f t="shared" ref="S8:S71" si="8">R8/P8*100</f>
        <v>100</v>
      </c>
      <c r="T8" s="100">
        <v>0</v>
      </c>
      <c r="U8" s="100">
        <v>0</v>
      </c>
      <c r="V8" s="99">
        <v>3</v>
      </c>
      <c r="W8" s="99">
        <v>3</v>
      </c>
      <c r="X8" s="99">
        <v>0</v>
      </c>
      <c r="Y8" s="100">
        <f t="shared" si="2"/>
        <v>15</v>
      </c>
      <c r="Z8" s="81">
        <v>5085.78</v>
      </c>
      <c r="AA8" s="100">
        <v>5085.78</v>
      </c>
      <c r="AB8" s="100">
        <f t="shared" si="3"/>
        <v>100</v>
      </c>
      <c r="AC8" s="100">
        <v>5085.78</v>
      </c>
      <c r="AD8" s="100">
        <f t="shared" si="4"/>
        <v>100</v>
      </c>
      <c r="AE8" s="100">
        <v>0</v>
      </c>
      <c r="AF8" s="100">
        <f t="shared" si="5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6"/>
        <v>100</v>
      </c>
      <c r="R9" s="100">
        <f t="shared" si="7"/>
        <v>20412.350000000002</v>
      </c>
      <c r="S9" s="100">
        <f t="shared" si="8"/>
        <v>100</v>
      </c>
      <c r="T9" s="100">
        <v>0</v>
      </c>
      <c r="U9" s="100">
        <v>0</v>
      </c>
      <c r="V9" s="99">
        <v>1</v>
      </c>
      <c r="W9" s="99">
        <v>1</v>
      </c>
      <c r="X9" s="99">
        <v>1</v>
      </c>
      <c r="Y9" s="100">
        <f t="shared" si="2"/>
        <v>8.3333333333333321</v>
      </c>
      <c r="Z9" s="81">
        <v>142.03</v>
      </c>
      <c r="AA9" s="100">
        <v>142.03</v>
      </c>
      <c r="AB9" s="100">
        <f t="shared" si="3"/>
        <v>100</v>
      </c>
      <c r="AC9" s="100">
        <v>142.03</v>
      </c>
      <c r="AD9" s="100">
        <f t="shared" si="4"/>
        <v>100</v>
      </c>
      <c r="AE9" s="100">
        <v>0</v>
      </c>
      <c r="AF9" s="100">
        <f t="shared" si="5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6"/>
        <v>100</v>
      </c>
      <c r="R10" s="100">
        <f t="shared" si="7"/>
        <v>58.36</v>
      </c>
      <c r="S10" s="100">
        <f t="shared" si="8"/>
        <v>100</v>
      </c>
      <c r="T10" s="100">
        <v>0</v>
      </c>
      <c r="U10" s="100">
        <v>0</v>
      </c>
      <c r="V10" s="99">
        <v>0</v>
      </c>
      <c r="W10" s="99">
        <v>0</v>
      </c>
      <c r="X10" s="99">
        <v>0</v>
      </c>
      <c r="Y10" s="100">
        <f t="shared" si="2"/>
        <v>0</v>
      </c>
      <c r="Z10" s="81">
        <v>0</v>
      </c>
      <c r="AA10" s="100">
        <v>0</v>
      </c>
      <c r="AB10" s="100">
        <f t="shared" si="3"/>
        <v>0</v>
      </c>
      <c r="AC10" s="100">
        <v>0</v>
      </c>
      <c r="AD10" s="100">
        <f t="shared" si="4"/>
        <v>0</v>
      </c>
      <c r="AE10" s="100">
        <v>0</v>
      </c>
      <c r="AF10" s="100">
        <f t="shared" si="5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6"/>
        <v>100</v>
      </c>
      <c r="R11" s="100">
        <f t="shared" si="7"/>
        <v>7226.18</v>
      </c>
      <c r="S11" s="100">
        <f t="shared" si="8"/>
        <v>100</v>
      </c>
      <c r="T11" s="100">
        <v>0</v>
      </c>
      <c r="U11" s="100">
        <v>0</v>
      </c>
      <c r="V11" s="99">
        <v>5</v>
      </c>
      <c r="W11" s="99">
        <v>5</v>
      </c>
      <c r="X11" s="99">
        <v>0</v>
      </c>
      <c r="Y11" s="100">
        <f t="shared" si="2"/>
        <v>29.411764705882355</v>
      </c>
      <c r="Z11" s="81">
        <v>6720.48</v>
      </c>
      <c r="AA11" s="100">
        <v>6720.48</v>
      </c>
      <c r="AB11" s="100">
        <f t="shared" si="3"/>
        <v>100</v>
      </c>
      <c r="AC11" s="100">
        <v>6720.48</v>
      </c>
      <c r="AD11" s="100">
        <f t="shared" si="4"/>
        <v>100</v>
      </c>
      <c r="AE11" s="100">
        <v>0</v>
      </c>
      <c r="AF11" s="100">
        <f t="shared" si="5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6"/>
        <v>100</v>
      </c>
      <c r="R12" s="100">
        <f t="shared" si="7"/>
        <v>10060.76</v>
      </c>
      <c r="S12" s="100">
        <f t="shared" si="8"/>
        <v>100</v>
      </c>
      <c r="T12" s="100">
        <v>0</v>
      </c>
      <c r="U12" s="100">
        <v>0</v>
      </c>
      <c r="V12" s="99">
        <v>3</v>
      </c>
      <c r="W12" s="99">
        <v>4</v>
      </c>
      <c r="X12" s="99">
        <v>0</v>
      </c>
      <c r="Y12" s="100">
        <f t="shared" si="2"/>
        <v>17.647058823529413</v>
      </c>
      <c r="Z12" s="81">
        <v>5969.86</v>
      </c>
      <c r="AA12" s="100">
        <v>5969.86</v>
      </c>
      <c r="AB12" s="100">
        <f t="shared" si="3"/>
        <v>100</v>
      </c>
      <c r="AC12" s="100">
        <v>5969.86</v>
      </c>
      <c r="AD12" s="100">
        <f t="shared" si="4"/>
        <v>100</v>
      </c>
      <c r="AE12" s="100">
        <v>0</v>
      </c>
      <c r="AF12" s="100">
        <f t="shared" si="5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6"/>
        <v>100</v>
      </c>
      <c r="R13" s="100">
        <f t="shared" si="7"/>
        <v>2679.6</v>
      </c>
      <c r="S13" s="100">
        <f t="shared" si="8"/>
        <v>100</v>
      </c>
      <c r="T13" s="100">
        <v>0</v>
      </c>
      <c r="U13" s="100">
        <v>0</v>
      </c>
      <c r="V13" s="99">
        <v>2</v>
      </c>
      <c r="W13" s="99">
        <v>2</v>
      </c>
      <c r="X13" s="99">
        <v>0</v>
      </c>
      <c r="Y13" s="100">
        <f t="shared" si="2"/>
        <v>66.666666666666657</v>
      </c>
      <c r="Z13" s="81">
        <v>10148.719999999999</v>
      </c>
      <c r="AA13" s="100">
        <v>10148.719999999999</v>
      </c>
      <c r="AB13" s="100">
        <f t="shared" si="3"/>
        <v>100</v>
      </c>
      <c r="AC13" s="100">
        <v>10148.719999999999</v>
      </c>
      <c r="AD13" s="100">
        <f t="shared" si="4"/>
        <v>100</v>
      </c>
      <c r="AE13" s="100">
        <v>0</v>
      </c>
      <c r="AF13" s="100">
        <f t="shared" si="5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7"/>
        <v>0</v>
      </c>
      <c r="S14" s="100">
        <v>0</v>
      </c>
      <c r="T14" s="100">
        <v>0</v>
      </c>
      <c r="U14" s="100">
        <v>0</v>
      </c>
      <c r="V14" s="99">
        <v>0</v>
      </c>
      <c r="W14" s="99">
        <v>0</v>
      </c>
      <c r="X14" s="99">
        <v>0</v>
      </c>
      <c r="Y14" s="100">
        <f t="shared" si="2"/>
        <v>0</v>
      </c>
      <c r="Z14" s="81">
        <v>0</v>
      </c>
      <c r="AA14" s="100">
        <v>0</v>
      </c>
      <c r="AB14" s="100">
        <f t="shared" si="3"/>
        <v>0</v>
      </c>
      <c r="AC14" s="100">
        <v>0</v>
      </c>
      <c r="AD14" s="100">
        <f t="shared" si="4"/>
        <v>0</v>
      </c>
      <c r="AE14" s="100">
        <v>0</v>
      </c>
      <c r="AF14" s="100">
        <f t="shared" si="5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9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7"/>
        <v>51732.32</v>
      </c>
      <c r="S15" s="100">
        <f t="shared" si="8"/>
        <v>100</v>
      </c>
      <c r="T15" s="100">
        <v>0</v>
      </c>
      <c r="U15" s="100">
        <v>0</v>
      </c>
      <c r="V15" s="99">
        <v>12</v>
      </c>
      <c r="W15" s="99">
        <v>14</v>
      </c>
      <c r="X15" s="99">
        <v>3</v>
      </c>
      <c r="Y15" s="100">
        <f t="shared" si="2"/>
        <v>14.457831325301203</v>
      </c>
      <c r="Z15" s="81">
        <v>15948.59</v>
      </c>
      <c r="AA15" s="100">
        <v>15948.59</v>
      </c>
      <c r="AB15" s="100">
        <f t="shared" si="3"/>
        <v>100</v>
      </c>
      <c r="AC15" s="100">
        <v>15948.59</v>
      </c>
      <c r="AD15" s="100">
        <f t="shared" si="4"/>
        <v>100</v>
      </c>
      <c r="AE15" s="100">
        <v>0</v>
      </c>
      <c r="AF15" s="100">
        <f t="shared" si="5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9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7"/>
        <v>12706.95</v>
      </c>
      <c r="S16" s="100">
        <f t="shared" si="8"/>
        <v>100</v>
      </c>
      <c r="T16" s="100">
        <v>0</v>
      </c>
      <c r="U16" s="100">
        <v>0</v>
      </c>
      <c r="V16" s="99">
        <v>0</v>
      </c>
      <c r="W16" s="99">
        <v>0</v>
      </c>
      <c r="X16" s="99">
        <v>0</v>
      </c>
      <c r="Y16" s="100">
        <f t="shared" si="2"/>
        <v>0</v>
      </c>
      <c r="Z16" s="81">
        <v>0</v>
      </c>
      <c r="AA16" s="100">
        <v>0</v>
      </c>
      <c r="AB16" s="100">
        <f t="shared" si="3"/>
        <v>0</v>
      </c>
      <c r="AC16" s="100">
        <v>0</v>
      </c>
      <c r="AD16" s="100">
        <f t="shared" si="4"/>
        <v>0</v>
      </c>
      <c r="AE16" s="100">
        <v>0</v>
      </c>
      <c r="AF16" s="100">
        <f t="shared" si="5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9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7"/>
        <v>32504.67</v>
      </c>
      <c r="S17" s="100">
        <f t="shared" si="8"/>
        <v>100</v>
      </c>
      <c r="T17" s="100">
        <v>0</v>
      </c>
      <c r="U17" s="100">
        <v>0</v>
      </c>
      <c r="V17" s="99">
        <v>10</v>
      </c>
      <c r="W17" s="99">
        <v>15</v>
      </c>
      <c r="X17" s="99">
        <v>1</v>
      </c>
      <c r="Y17" s="100">
        <f t="shared" si="2"/>
        <v>20.408163265306122</v>
      </c>
      <c r="Z17" s="81">
        <v>32401.19</v>
      </c>
      <c r="AA17" s="100">
        <v>32401.19</v>
      </c>
      <c r="AB17" s="100">
        <f t="shared" si="3"/>
        <v>100</v>
      </c>
      <c r="AC17" s="100">
        <v>32401.19</v>
      </c>
      <c r="AD17" s="100">
        <f t="shared" si="4"/>
        <v>100</v>
      </c>
      <c r="AE17" s="100">
        <v>0</v>
      </c>
      <c r="AF17" s="100">
        <f t="shared" si="5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9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7"/>
        <v>15821.75</v>
      </c>
      <c r="S18" s="100">
        <f t="shared" si="8"/>
        <v>100</v>
      </c>
      <c r="T18" s="100">
        <v>0</v>
      </c>
      <c r="U18" s="100">
        <v>0</v>
      </c>
      <c r="V18" s="99">
        <v>4</v>
      </c>
      <c r="W18" s="99">
        <v>4</v>
      </c>
      <c r="X18" s="99">
        <v>0</v>
      </c>
      <c r="Y18" s="100">
        <f t="shared" si="2"/>
        <v>15.384615384615385</v>
      </c>
      <c r="Z18" s="81">
        <v>3496.6</v>
      </c>
      <c r="AA18" s="100">
        <v>3496.6</v>
      </c>
      <c r="AB18" s="100">
        <f t="shared" si="3"/>
        <v>100</v>
      </c>
      <c r="AC18" s="100">
        <v>3496.6</v>
      </c>
      <c r="AD18" s="100">
        <f t="shared" si="4"/>
        <v>100</v>
      </c>
      <c r="AE18" s="100">
        <v>0</v>
      </c>
      <c r="AF18" s="100">
        <f t="shared" si="5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9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7"/>
        <v>46398.919999999991</v>
      </c>
      <c r="S19" s="100">
        <f t="shared" si="8"/>
        <v>100</v>
      </c>
      <c r="T19" s="100">
        <v>0</v>
      </c>
      <c r="U19" s="100">
        <v>0</v>
      </c>
      <c r="V19" s="99">
        <v>18</v>
      </c>
      <c r="W19" s="99">
        <v>17</v>
      </c>
      <c r="X19" s="99">
        <v>6</v>
      </c>
      <c r="Y19" s="100">
        <f t="shared" si="2"/>
        <v>31.03448275862069</v>
      </c>
      <c r="Z19" s="81">
        <v>24807.99</v>
      </c>
      <c r="AA19" s="100">
        <v>24807.99</v>
      </c>
      <c r="AB19" s="100">
        <f t="shared" si="3"/>
        <v>100</v>
      </c>
      <c r="AC19" s="100">
        <v>24807.99</v>
      </c>
      <c r="AD19" s="100">
        <f t="shared" si="4"/>
        <v>100</v>
      </c>
      <c r="AE19" s="100">
        <v>0</v>
      </c>
      <c r="AF19" s="100">
        <f t="shared" si="5"/>
        <v>0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9"/>
        <v>0</v>
      </c>
      <c r="O20" s="100">
        <v>0</v>
      </c>
      <c r="P20" s="100">
        <v>0</v>
      </c>
      <c r="Q20" s="100">
        <v>0</v>
      </c>
      <c r="R20" s="100">
        <f t="shared" si="7"/>
        <v>0</v>
      </c>
      <c r="S20" s="100">
        <v>0</v>
      </c>
      <c r="T20" s="100">
        <v>0</v>
      </c>
      <c r="U20" s="100">
        <v>0</v>
      </c>
      <c r="V20" s="99">
        <v>0</v>
      </c>
      <c r="W20" s="99">
        <v>0</v>
      </c>
      <c r="X20" s="99">
        <v>0</v>
      </c>
      <c r="Y20" s="100">
        <f t="shared" si="2"/>
        <v>0</v>
      </c>
      <c r="Z20" s="81">
        <v>0</v>
      </c>
      <c r="AA20" s="100">
        <v>0</v>
      </c>
      <c r="AB20" s="100">
        <f t="shared" si="3"/>
        <v>0</v>
      </c>
      <c r="AC20" s="100">
        <v>0</v>
      </c>
      <c r="AD20" s="100">
        <f t="shared" si="4"/>
        <v>0</v>
      </c>
      <c r="AE20" s="100">
        <v>0</v>
      </c>
      <c r="AF20" s="100">
        <f t="shared" si="5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9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 t="shared" si="8"/>
        <v>100</v>
      </c>
      <c r="T21" s="100">
        <v>0</v>
      </c>
      <c r="U21" s="100">
        <v>0</v>
      </c>
      <c r="V21" s="99">
        <v>0</v>
      </c>
      <c r="W21" s="99">
        <v>0</v>
      </c>
      <c r="X21" s="99">
        <v>0</v>
      </c>
      <c r="Y21" s="100">
        <f t="shared" si="2"/>
        <v>0</v>
      </c>
      <c r="Z21" s="81">
        <v>0</v>
      </c>
      <c r="AA21" s="100">
        <v>0</v>
      </c>
      <c r="AB21" s="100">
        <f t="shared" si="3"/>
        <v>0</v>
      </c>
      <c r="AC21" s="100">
        <v>0</v>
      </c>
      <c r="AD21" s="100">
        <f t="shared" si="4"/>
        <v>0</v>
      </c>
      <c r="AE21" s="100">
        <v>0</v>
      </c>
      <c r="AF21" s="100">
        <f t="shared" si="5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9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0">P22</f>
        <v>19091.53</v>
      </c>
      <c r="S22" s="100">
        <f t="shared" si="8"/>
        <v>100</v>
      </c>
      <c r="T22" s="100">
        <v>0</v>
      </c>
      <c r="U22" s="100">
        <v>0</v>
      </c>
      <c r="V22" s="99">
        <v>2</v>
      </c>
      <c r="W22" s="99">
        <v>3</v>
      </c>
      <c r="X22" s="99">
        <v>0</v>
      </c>
      <c r="Y22" s="100">
        <f t="shared" si="2"/>
        <v>4.8780487804878048</v>
      </c>
      <c r="Z22" s="81">
        <v>5580.14</v>
      </c>
      <c r="AA22" s="100">
        <v>5580.14</v>
      </c>
      <c r="AB22" s="100">
        <f t="shared" si="3"/>
        <v>100</v>
      </c>
      <c r="AC22" s="100">
        <v>5580.14</v>
      </c>
      <c r="AD22" s="100">
        <f t="shared" si="4"/>
        <v>100</v>
      </c>
      <c r="AE22" s="100">
        <v>0</v>
      </c>
      <c r="AF22" s="100">
        <f t="shared" si="5"/>
        <v>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9"/>
        <v>0</v>
      </c>
      <c r="O23" s="100">
        <v>0</v>
      </c>
      <c r="P23" s="100">
        <v>0</v>
      </c>
      <c r="Q23" s="100">
        <v>0</v>
      </c>
      <c r="R23" s="100">
        <f t="shared" si="10"/>
        <v>0</v>
      </c>
      <c r="S23" s="100">
        <v>0</v>
      </c>
      <c r="T23" s="100">
        <v>0</v>
      </c>
      <c r="U23" s="100">
        <v>0</v>
      </c>
      <c r="V23" s="99">
        <v>0</v>
      </c>
      <c r="W23" s="99">
        <v>0</v>
      </c>
      <c r="X23" s="99">
        <v>0</v>
      </c>
      <c r="Y23" s="100">
        <f t="shared" si="2"/>
        <v>0</v>
      </c>
      <c r="Z23" s="81">
        <v>0</v>
      </c>
      <c r="AA23" s="100">
        <v>0</v>
      </c>
      <c r="AB23" s="100">
        <f t="shared" si="3"/>
        <v>0</v>
      </c>
      <c r="AC23" s="100">
        <v>0</v>
      </c>
      <c r="AD23" s="100">
        <f t="shared" si="4"/>
        <v>0</v>
      </c>
      <c r="AE23" s="100">
        <v>0</v>
      </c>
      <c r="AF23" s="100">
        <f t="shared" si="5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9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0"/>
        <v>31605.72</v>
      </c>
      <c r="S24" s="100">
        <f t="shared" si="8"/>
        <v>100</v>
      </c>
      <c r="T24" s="100">
        <v>0</v>
      </c>
      <c r="U24" s="100">
        <v>0</v>
      </c>
      <c r="V24" s="99">
        <v>31</v>
      </c>
      <c r="W24" s="99">
        <v>41</v>
      </c>
      <c r="X24" s="99">
        <v>21</v>
      </c>
      <c r="Y24" s="100">
        <f t="shared" si="2"/>
        <v>43.661971830985912</v>
      </c>
      <c r="Z24" s="81">
        <v>28306.48</v>
      </c>
      <c r="AA24" s="100">
        <v>28306.48</v>
      </c>
      <c r="AB24" s="100">
        <f t="shared" si="3"/>
        <v>100</v>
      </c>
      <c r="AC24" s="100">
        <v>28306.48</v>
      </c>
      <c r="AD24" s="100">
        <f t="shared" si="4"/>
        <v>100</v>
      </c>
      <c r="AE24" s="100">
        <v>0</v>
      </c>
      <c r="AF24" s="100">
        <f t="shared" si="5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9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0"/>
        <v>43809.06</v>
      </c>
      <c r="S25" s="100">
        <f t="shared" si="8"/>
        <v>100</v>
      </c>
      <c r="T25" s="100">
        <v>0</v>
      </c>
      <c r="U25" s="100">
        <v>0</v>
      </c>
      <c r="V25" s="99">
        <v>24</v>
      </c>
      <c r="W25" s="99">
        <v>35</v>
      </c>
      <c r="X25" s="99">
        <v>7</v>
      </c>
      <c r="Y25" s="100">
        <f t="shared" si="2"/>
        <v>11.650485436893204</v>
      </c>
      <c r="Z25" s="81">
        <f>3668.08+27767.72</f>
        <v>31435.800000000003</v>
      </c>
      <c r="AA25" s="100">
        <v>27767.72</v>
      </c>
      <c r="AB25" s="100">
        <f t="shared" si="3"/>
        <v>88.331520114010132</v>
      </c>
      <c r="AC25" s="100">
        <v>27767.72</v>
      </c>
      <c r="AD25" s="100">
        <f t="shared" si="4"/>
        <v>100</v>
      </c>
      <c r="AE25" s="100">
        <v>0</v>
      </c>
      <c r="AF25" s="100">
        <f t="shared" si="5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9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0"/>
        <v>13200.15</v>
      </c>
      <c r="S26" s="100">
        <f t="shared" si="8"/>
        <v>100</v>
      </c>
      <c r="T26" s="100">
        <v>0</v>
      </c>
      <c r="U26" s="100">
        <v>0</v>
      </c>
      <c r="V26" s="99">
        <v>6</v>
      </c>
      <c r="W26" s="99">
        <v>8</v>
      </c>
      <c r="X26" s="99">
        <v>1</v>
      </c>
      <c r="Y26" s="100">
        <f t="shared" si="2"/>
        <v>25</v>
      </c>
      <c r="Z26" s="81">
        <v>9301.44</v>
      </c>
      <c r="AA26" s="100">
        <v>9301.44</v>
      </c>
      <c r="AB26" s="100">
        <f t="shared" si="3"/>
        <v>100</v>
      </c>
      <c r="AC26" s="100">
        <v>9301.44</v>
      </c>
      <c r="AD26" s="100">
        <f t="shared" si="4"/>
        <v>100</v>
      </c>
      <c r="AE26" s="100">
        <v>0</v>
      </c>
      <c r="AF26" s="100">
        <f t="shared" si="5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9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0"/>
        <v>12723.78</v>
      </c>
      <c r="S27" s="100">
        <f t="shared" si="8"/>
        <v>100</v>
      </c>
      <c r="T27" s="100">
        <v>0</v>
      </c>
      <c r="U27" s="100">
        <v>0</v>
      </c>
      <c r="V27" s="99">
        <v>4</v>
      </c>
      <c r="W27" s="99">
        <v>6</v>
      </c>
      <c r="X27" s="99">
        <v>1</v>
      </c>
      <c r="Y27" s="100">
        <f t="shared" si="2"/>
        <v>25</v>
      </c>
      <c r="Z27" s="81">
        <v>3466.92</v>
      </c>
      <c r="AA27" s="100">
        <v>3466.92</v>
      </c>
      <c r="AB27" s="100">
        <f t="shared" si="3"/>
        <v>100</v>
      </c>
      <c r="AC27" s="100">
        <v>3466.92</v>
      </c>
      <c r="AD27" s="100">
        <f t="shared" si="4"/>
        <v>100</v>
      </c>
      <c r="AE27" s="100">
        <v>0</v>
      </c>
      <c r="AF27" s="100">
        <f t="shared" si="5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9"/>
        <v>0</v>
      </c>
      <c r="O28" s="100">
        <v>0</v>
      </c>
      <c r="P28" s="100">
        <v>0</v>
      </c>
      <c r="Q28" s="100">
        <v>0</v>
      </c>
      <c r="R28" s="100">
        <f t="shared" si="10"/>
        <v>0</v>
      </c>
      <c r="S28" s="100">
        <v>0</v>
      </c>
      <c r="T28" s="100">
        <v>0</v>
      </c>
      <c r="U28" s="100">
        <v>0</v>
      </c>
      <c r="V28" s="99">
        <v>5</v>
      </c>
      <c r="W28" s="99">
        <v>6</v>
      </c>
      <c r="X28" s="99">
        <v>4</v>
      </c>
      <c r="Y28" s="100">
        <f t="shared" si="2"/>
        <v>55.555555555555557</v>
      </c>
      <c r="Z28" s="81">
        <v>3007.13</v>
      </c>
      <c r="AA28" s="100">
        <v>3007.13</v>
      </c>
      <c r="AB28" s="100">
        <f t="shared" si="3"/>
        <v>100</v>
      </c>
      <c r="AC28" s="100">
        <v>3007.13</v>
      </c>
      <c r="AD28" s="100">
        <f t="shared" si="4"/>
        <v>100</v>
      </c>
      <c r="AE28" s="100">
        <v>0</v>
      </c>
      <c r="AF28" s="100">
        <f t="shared" si="5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9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0"/>
        <v>5460.41</v>
      </c>
      <c r="S29" s="100">
        <f t="shared" si="8"/>
        <v>100</v>
      </c>
      <c r="T29" s="100">
        <v>0</v>
      </c>
      <c r="U29" s="100">
        <v>0</v>
      </c>
      <c r="V29" s="99">
        <v>3</v>
      </c>
      <c r="W29" s="99">
        <v>5</v>
      </c>
      <c r="X29" s="99">
        <v>0</v>
      </c>
      <c r="Y29" s="100">
        <f t="shared" si="2"/>
        <v>37.5</v>
      </c>
      <c r="Z29" s="81">
        <v>2108.6999999999998</v>
      </c>
      <c r="AA29" s="100">
        <v>2108.6999999999998</v>
      </c>
      <c r="AB29" s="100">
        <f t="shared" si="3"/>
        <v>100</v>
      </c>
      <c r="AC29" s="100">
        <v>2108.6999999999998</v>
      </c>
      <c r="AD29" s="100">
        <f t="shared" si="4"/>
        <v>100</v>
      </c>
      <c r="AE29" s="100">
        <v>0</v>
      </c>
      <c r="AF29" s="100">
        <f t="shared" si="5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0"/>
        <v>0</v>
      </c>
      <c r="S30" s="100">
        <v>0</v>
      </c>
      <c r="T30" s="100">
        <v>0</v>
      </c>
      <c r="U30" s="100">
        <v>0</v>
      </c>
      <c r="V30" s="99">
        <v>0</v>
      </c>
      <c r="W30" s="99">
        <v>0</v>
      </c>
      <c r="X30" s="99">
        <v>0</v>
      </c>
      <c r="Y30" s="100">
        <f t="shared" si="2"/>
        <v>0</v>
      </c>
      <c r="Z30" s="81">
        <v>0</v>
      </c>
      <c r="AA30" s="100">
        <v>0</v>
      </c>
      <c r="AB30" s="100">
        <f t="shared" si="3"/>
        <v>0</v>
      </c>
      <c r="AC30" s="100">
        <v>0</v>
      </c>
      <c r="AD30" s="100">
        <f t="shared" si="4"/>
        <v>0</v>
      </c>
      <c r="AE30" s="100">
        <v>0</v>
      </c>
      <c r="AF30" s="100">
        <f t="shared" si="5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1">K31/H31*100</f>
        <v>88.043478260869563</v>
      </c>
      <c r="O31" s="100">
        <v>84151.14</v>
      </c>
      <c r="P31" s="100">
        <v>84151.14</v>
      </c>
      <c r="Q31" s="100">
        <f t="shared" ref="Q31:Q38" si="12">P31/O31*100</f>
        <v>100</v>
      </c>
      <c r="R31" s="100">
        <f t="shared" si="10"/>
        <v>84151.14</v>
      </c>
      <c r="S31" s="100">
        <f t="shared" si="8"/>
        <v>100</v>
      </c>
      <c r="T31" s="100">
        <v>0</v>
      </c>
      <c r="U31" s="100">
        <v>0</v>
      </c>
      <c r="V31" s="99">
        <v>17</v>
      </c>
      <c r="W31" s="99">
        <v>21</v>
      </c>
      <c r="X31" s="99">
        <v>3</v>
      </c>
      <c r="Y31" s="100">
        <f t="shared" si="2"/>
        <v>18.478260869565215</v>
      </c>
      <c r="Z31" s="81">
        <v>28303.27</v>
      </c>
      <c r="AA31" s="100">
        <v>28303.27</v>
      </c>
      <c r="AB31" s="100">
        <f t="shared" si="3"/>
        <v>100</v>
      </c>
      <c r="AC31" s="100">
        <v>28303.27</v>
      </c>
      <c r="AD31" s="100">
        <f t="shared" si="4"/>
        <v>100</v>
      </c>
      <c r="AE31" s="100">
        <v>0</v>
      </c>
      <c r="AF31" s="100">
        <f t="shared" si="5"/>
        <v>0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1"/>
        <v>45</v>
      </c>
      <c r="O32" s="100">
        <v>3061.7499999999995</v>
      </c>
      <c r="P32" s="100">
        <v>3061.7499999999995</v>
      </c>
      <c r="Q32" s="100">
        <f t="shared" si="12"/>
        <v>100</v>
      </c>
      <c r="R32" s="100">
        <f t="shared" si="10"/>
        <v>3061.7499999999995</v>
      </c>
      <c r="S32" s="100">
        <f t="shared" si="8"/>
        <v>100</v>
      </c>
      <c r="T32" s="100">
        <v>0</v>
      </c>
      <c r="U32" s="100">
        <v>0</v>
      </c>
      <c r="V32" s="99">
        <v>0</v>
      </c>
      <c r="W32" s="99">
        <v>0</v>
      </c>
      <c r="X32" s="99">
        <v>0</v>
      </c>
      <c r="Y32" s="100">
        <f t="shared" si="2"/>
        <v>0</v>
      </c>
      <c r="Z32" s="81">
        <v>0</v>
      </c>
      <c r="AA32" s="100">
        <v>0</v>
      </c>
      <c r="AB32" s="100">
        <f t="shared" si="3"/>
        <v>0</v>
      </c>
      <c r="AC32" s="100">
        <v>0</v>
      </c>
      <c r="AD32" s="100">
        <f t="shared" si="4"/>
        <v>0</v>
      </c>
      <c r="AE32" s="100">
        <v>0</v>
      </c>
      <c r="AF32" s="100">
        <f t="shared" si="5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1"/>
        <v>50</v>
      </c>
      <c r="O33" s="100">
        <v>215.69</v>
      </c>
      <c r="P33" s="100">
        <v>215.69</v>
      </c>
      <c r="Q33" s="100">
        <f t="shared" si="12"/>
        <v>100</v>
      </c>
      <c r="R33" s="100">
        <f t="shared" si="10"/>
        <v>215.69</v>
      </c>
      <c r="S33" s="100">
        <f t="shared" si="8"/>
        <v>100</v>
      </c>
      <c r="T33" s="100">
        <v>0</v>
      </c>
      <c r="U33" s="100">
        <v>0</v>
      </c>
      <c r="V33" s="99">
        <v>2</v>
      </c>
      <c r="W33" s="99">
        <v>4</v>
      </c>
      <c r="X33" s="99">
        <v>0</v>
      </c>
      <c r="Y33" s="100">
        <f t="shared" si="2"/>
        <v>50</v>
      </c>
      <c r="Z33" s="81">
        <v>3317.11</v>
      </c>
      <c r="AA33" s="100">
        <v>3317.11</v>
      </c>
      <c r="AB33" s="100">
        <f t="shared" si="3"/>
        <v>100</v>
      </c>
      <c r="AC33" s="100">
        <v>3317.11</v>
      </c>
      <c r="AD33" s="100">
        <f t="shared" si="4"/>
        <v>100</v>
      </c>
      <c r="AE33" s="100">
        <v>0</v>
      </c>
      <c r="AF33" s="100">
        <f t="shared" si="5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1"/>
        <v>80.769230769230774</v>
      </c>
      <c r="O34" s="100">
        <v>17458.7</v>
      </c>
      <c r="P34" s="100">
        <v>17458.7</v>
      </c>
      <c r="Q34" s="100">
        <f t="shared" si="12"/>
        <v>100</v>
      </c>
      <c r="R34" s="100">
        <f t="shared" si="10"/>
        <v>17458.7</v>
      </c>
      <c r="S34" s="100">
        <f t="shared" si="8"/>
        <v>100</v>
      </c>
      <c r="T34" s="100">
        <v>0</v>
      </c>
      <c r="U34" s="100">
        <v>0</v>
      </c>
      <c r="V34" s="99">
        <v>1</v>
      </c>
      <c r="W34" s="99">
        <v>1</v>
      </c>
      <c r="X34" s="99">
        <v>1</v>
      </c>
      <c r="Y34" s="100">
        <f t="shared" si="2"/>
        <v>1.9230769230769231</v>
      </c>
      <c r="Z34" s="81">
        <v>182.7</v>
      </c>
      <c r="AA34" s="100">
        <v>182.7</v>
      </c>
      <c r="AB34" s="100">
        <f t="shared" si="3"/>
        <v>100</v>
      </c>
      <c r="AC34" s="100">
        <v>182.7</v>
      </c>
      <c r="AD34" s="100">
        <f t="shared" si="4"/>
        <v>100</v>
      </c>
      <c r="AE34" s="100">
        <v>0</v>
      </c>
      <c r="AF34" s="100">
        <f t="shared" si="5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1"/>
        <v>75.862068965517238</v>
      </c>
      <c r="O35" s="100">
        <v>31182.29</v>
      </c>
      <c r="P35" s="100">
        <v>31182.29</v>
      </c>
      <c r="Q35" s="100">
        <f t="shared" si="12"/>
        <v>100</v>
      </c>
      <c r="R35" s="100">
        <f t="shared" si="10"/>
        <v>31182.29</v>
      </c>
      <c r="S35" s="100">
        <f t="shared" si="8"/>
        <v>100</v>
      </c>
      <c r="T35" s="100">
        <v>0</v>
      </c>
      <c r="U35" s="100">
        <v>0</v>
      </c>
      <c r="V35" s="99">
        <v>15</v>
      </c>
      <c r="W35" s="99">
        <v>19</v>
      </c>
      <c r="X35" s="99">
        <v>2</v>
      </c>
      <c r="Y35" s="100">
        <f t="shared" si="2"/>
        <v>25.862068965517242</v>
      </c>
      <c r="Z35" s="81">
        <f>5177.32+11094</f>
        <v>16271.32</v>
      </c>
      <c r="AA35" s="100">
        <v>11094</v>
      </c>
      <c r="AB35" s="100">
        <f t="shared" si="3"/>
        <v>68.181315345036538</v>
      </c>
      <c r="AC35" s="100">
        <v>11094</v>
      </c>
      <c r="AD35" s="100">
        <f t="shared" si="4"/>
        <v>100</v>
      </c>
      <c r="AE35" s="100">
        <v>0</v>
      </c>
      <c r="AF35" s="100">
        <f t="shared" si="5"/>
        <v>0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1"/>
        <v>63.636363636363633</v>
      </c>
      <c r="O36" s="100">
        <v>837.48</v>
      </c>
      <c r="P36" s="100">
        <v>837.48</v>
      </c>
      <c r="Q36" s="100">
        <f t="shared" si="12"/>
        <v>100</v>
      </c>
      <c r="R36" s="100">
        <f t="shared" si="10"/>
        <v>837.48</v>
      </c>
      <c r="S36" s="100">
        <f t="shared" si="8"/>
        <v>100</v>
      </c>
      <c r="T36" s="100">
        <v>0</v>
      </c>
      <c r="U36" s="100">
        <v>0</v>
      </c>
      <c r="V36" s="99">
        <v>0</v>
      </c>
      <c r="W36" s="99">
        <v>0</v>
      </c>
      <c r="X36" s="99">
        <v>0</v>
      </c>
      <c r="Y36" s="100">
        <f t="shared" si="2"/>
        <v>0</v>
      </c>
      <c r="Z36" s="81">
        <v>0</v>
      </c>
      <c r="AA36" s="100">
        <v>0</v>
      </c>
      <c r="AB36" s="100">
        <f t="shared" si="3"/>
        <v>0</v>
      </c>
      <c r="AC36" s="100">
        <v>0</v>
      </c>
      <c r="AD36" s="100">
        <f t="shared" si="4"/>
        <v>0</v>
      </c>
      <c r="AE36" s="100">
        <v>0</v>
      </c>
      <c r="AF36" s="100">
        <f t="shared" si="5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1"/>
        <v>93.333333333333329</v>
      </c>
      <c r="O37" s="100">
        <v>8820.61</v>
      </c>
      <c r="P37" s="100">
        <v>8820.61</v>
      </c>
      <c r="Q37" s="100">
        <f t="shared" si="12"/>
        <v>100</v>
      </c>
      <c r="R37" s="100">
        <f t="shared" si="10"/>
        <v>8820.61</v>
      </c>
      <c r="S37" s="100">
        <f t="shared" si="8"/>
        <v>100</v>
      </c>
      <c r="T37" s="100">
        <v>0</v>
      </c>
      <c r="U37" s="100">
        <v>0</v>
      </c>
      <c r="V37" s="99">
        <v>0</v>
      </c>
      <c r="W37" s="99">
        <v>0</v>
      </c>
      <c r="X37" s="99">
        <v>0</v>
      </c>
      <c r="Y37" s="100">
        <f t="shared" si="2"/>
        <v>0</v>
      </c>
      <c r="Z37" s="81">
        <v>0</v>
      </c>
      <c r="AA37" s="100">
        <v>0</v>
      </c>
      <c r="AB37" s="100">
        <f t="shared" si="3"/>
        <v>0</v>
      </c>
      <c r="AC37" s="100">
        <v>0</v>
      </c>
      <c r="AD37" s="100">
        <f t="shared" si="4"/>
        <v>0</v>
      </c>
      <c r="AE37" s="100">
        <v>0</v>
      </c>
      <c r="AF37" s="100">
        <f t="shared" si="5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1"/>
        <v>44.827586206896555</v>
      </c>
      <c r="O38" s="100">
        <v>17539.870000000003</v>
      </c>
      <c r="P38" s="100">
        <v>17539.870000000003</v>
      </c>
      <c r="Q38" s="100">
        <f t="shared" si="12"/>
        <v>100</v>
      </c>
      <c r="R38" s="100">
        <f t="shared" si="10"/>
        <v>17539.870000000003</v>
      </c>
      <c r="S38" s="100">
        <f t="shared" si="8"/>
        <v>100</v>
      </c>
      <c r="T38" s="100">
        <v>0</v>
      </c>
      <c r="U38" s="100">
        <v>0</v>
      </c>
      <c r="V38" s="99">
        <v>20</v>
      </c>
      <c r="W38" s="99">
        <v>24</v>
      </c>
      <c r="X38" s="99">
        <v>4</v>
      </c>
      <c r="Y38" s="100">
        <f t="shared" si="2"/>
        <v>68.965517241379317</v>
      </c>
      <c r="Z38" s="81">
        <v>30550.82</v>
      </c>
      <c r="AA38" s="100">
        <f>Z38</f>
        <v>30550.82</v>
      </c>
      <c r="AB38" s="100">
        <f t="shared" si="3"/>
        <v>100</v>
      </c>
      <c r="AC38" s="100">
        <f>AA38</f>
        <v>30550.82</v>
      </c>
      <c r="AD38" s="100">
        <f t="shared" si="4"/>
        <v>100</v>
      </c>
      <c r="AE38" s="100">
        <v>0</v>
      </c>
      <c r="AF38" s="100">
        <f t="shared" si="5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1"/>
        <v>0</v>
      </c>
      <c r="O39" s="100">
        <v>0</v>
      </c>
      <c r="P39" s="100">
        <v>0</v>
      </c>
      <c r="Q39" s="100">
        <v>0</v>
      </c>
      <c r="R39" s="100">
        <f t="shared" si="10"/>
        <v>0</v>
      </c>
      <c r="S39" s="100">
        <v>0</v>
      </c>
      <c r="T39" s="100">
        <v>0</v>
      </c>
      <c r="U39" s="100">
        <v>0</v>
      </c>
      <c r="V39" s="99">
        <v>0</v>
      </c>
      <c r="W39" s="99">
        <v>0</v>
      </c>
      <c r="X39" s="99">
        <v>0</v>
      </c>
      <c r="Y39" s="100">
        <f t="shared" si="2"/>
        <v>0</v>
      </c>
      <c r="Z39" s="81">
        <v>0</v>
      </c>
      <c r="AA39" s="100">
        <v>0</v>
      </c>
      <c r="AB39" s="100">
        <f t="shared" si="3"/>
        <v>0</v>
      </c>
      <c r="AC39" s="100">
        <v>0</v>
      </c>
      <c r="AD39" s="100">
        <f t="shared" si="4"/>
        <v>0</v>
      </c>
      <c r="AE39" s="100">
        <v>0</v>
      </c>
      <c r="AF39" s="100">
        <f t="shared" si="5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1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0"/>
        <v>81.2</v>
      </c>
      <c r="S40" s="100">
        <f t="shared" si="8"/>
        <v>100</v>
      </c>
      <c r="T40" s="100">
        <v>0</v>
      </c>
      <c r="U40" s="100">
        <v>0</v>
      </c>
      <c r="V40" s="99">
        <v>0</v>
      </c>
      <c r="W40" s="99">
        <v>0</v>
      </c>
      <c r="X40" s="99">
        <v>0</v>
      </c>
      <c r="Y40" s="100">
        <f t="shared" si="2"/>
        <v>0</v>
      </c>
      <c r="Z40" s="81">
        <v>0</v>
      </c>
      <c r="AA40" s="100">
        <v>0</v>
      </c>
      <c r="AB40" s="100">
        <f t="shared" si="3"/>
        <v>0</v>
      </c>
      <c r="AC40" s="100">
        <v>0</v>
      </c>
      <c r="AD40" s="100">
        <f t="shared" si="4"/>
        <v>0</v>
      </c>
      <c r="AE40" s="100">
        <v>0</v>
      </c>
      <c r="AF40" s="100">
        <f t="shared" si="5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1"/>
        <v>0</v>
      </c>
      <c r="O41" s="100">
        <v>0</v>
      </c>
      <c r="P41" s="100">
        <v>0</v>
      </c>
      <c r="Q41" s="100">
        <v>0</v>
      </c>
      <c r="R41" s="100">
        <f t="shared" si="10"/>
        <v>0</v>
      </c>
      <c r="S41" s="100">
        <v>0</v>
      </c>
      <c r="T41" s="100">
        <v>0</v>
      </c>
      <c r="U41" s="100">
        <v>0</v>
      </c>
      <c r="V41" s="99">
        <v>1</v>
      </c>
      <c r="W41" s="99">
        <v>1</v>
      </c>
      <c r="X41" s="99">
        <v>1</v>
      </c>
      <c r="Y41" s="100">
        <f t="shared" si="2"/>
        <v>50</v>
      </c>
      <c r="Z41" s="81">
        <v>570.94000000000005</v>
      </c>
      <c r="AA41" s="100">
        <v>570.94000000000005</v>
      </c>
      <c r="AB41" s="100">
        <f t="shared" si="3"/>
        <v>100</v>
      </c>
      <c r="AC41" s="100">
        <v>570.94000000000005</v>
      </c>
      <c r="AD41" s="100">
        <f t="shared" si="4"/>
        <v>100</v>
      </c>
      <c r="AE41" s="100">
        <v>0</v>
      </c>
      <c r="AF41" s="100">
        <f t="shared" si="5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1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0"/>
        <v>51486.1</v>
      </c>
      <c r="S42" s="100">
        <f t="shared" si="8"/>
        <v>100</v>
      </c>
      <c r="T42" s="100">
        <v>0</v>
      </c>
      <c r="U42" s="100">
        <v>0</v>
      </c>
      <c r="V42" s="99">
        <v>19</v>
      </c>
      <c r="W42" s="99">
        <v>34</v>
      </c>
      <c r="X42" s="99">
        <v>8</v>
      </c>
      <c r="Y42" s="100">
        <f t="shared" si="2"/>
        <v>35.849056603773583</v>
      </c>
      <c r="Z42" s="81">
        <v>41466.11</v>
      </c>
      <c r="AA42" s="100">
        <v>41466.11</v>
      </c>
      <c r="AB42" s="100">
        <f t="shared" si="3"/>
        <v>100</v>
      </c>
      <c r="AC42" s="100">
        <v>41466.11</v>
      </c>
      <c r="AD42" s="100">
        <f t="shared" si="4"/>
        <v>100</v>
      </c>
      <c r="AE42" s="100">
        <v>0</v>
      </c>
      <c r="AF42" s="100">
        <f t="shared" si="5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1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0"/>
        <v>16141.45</v>
      </c>
      <c r="S43" s="100">
        <f t="shared" si="8"/>
        <v>100</v>
      </c>
      <c r="T43" s="100">
        <v>0</v>
      </c>
      <c r="U43" s="100">
        <v>0</v>
      </c>
      <c r="V43" s="99">
        <v>8</v>
      </c>
      <c r="W43" s="99">
        <v>9</v>
      </c>
      <c r="X43" s="99">
        <v>3</v>
      </c>
      <c r="Y43" s="100">
        <f t="shared" si="2"/>
        <v>28.571428571428569</v>
      </c>
      <c r="Z43" s="81">
        <v>7515.68</v>
      </c>
      <c r="AA43" s="100">
        <v>7515.68</v>
      </c>
      <c r="AB43" s="100">
        <f t="shared" si="3"/>
        <v>100</v>
      </c>
      <c r="AC43" s="100">
        <v>7515.68</v>
      </c>
      <c r="AD43" s="100">
        <f t="shared" si="4"/>
        <v>100</v>
      </c>
      <c r="AE43" s="100">
        <v>0</v>
      </c>
      <c r="AF43" s="100">
        <f t="shared" si="5"/>
        <v>0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1"/>
        <v>0</v>
      </c>
      <c r="O44" s="100">
        <v>0</v>
      </c>
      <c r="P44" s="100">
        <v>0</v>
      </c>
      <c r="Q44" s="100">
        <v>0</v>
      </c>
      <c r="R44" s="100">
        <f t="shared" si="10"/>
        <v>0</v>
      </c>
      <c r="S44" s="100">
        <v>0</v>
      </c>
      <c r="T44" s="100">
        <v>0</v>
      </c>
      <c r="U44" s="100">
        <v>0</v>
      </c>
      <c r="V44" s="99">
        <v>0</v>
      </c>
      <c r="W44" s="99">
        <v>0</v>
      </c>
      <c r="X44" s="99">
        <v>0</v>
      </c>
      <c r="Y44" s="100">
        <f t="shared" si="2"/>
        <v>0</v>
      </c>
      <c r="Z44" s="81">
        <v>0</v>
      </c>
      <c r="AA44" s="100">
        <v>0</v>
      </c>
      <c r="AB44" s="100">
        <f t="shared" si="3"/>
        <v>0</v>
      </c>
      <c r="AC44" s="100">
        <v>0</v>
      </c>
      <c r="AD44" s="100">
        <f t="shared" si="4"/>
        <v>0</v>
      </c>
      <c r="AE44" s="100">
        <v>0</v>
      </c>
      <c r="AF44" s="100">
        <f t="shared" si="5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1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0"/>
        <v>18630.71</v>
      </c>
      <c r="S45" s="100">
        <f t="shared" si="8"/>
        <v>100</v>
      </c>
      <c r="T45" s="100">
        <v>0</v>
      </c>
      <c r="U45" s="100">
        <v>0</v>
      </c>
      <c r="V45" s="99">
        <v>9</v>
      </c>
      <c r="W45" s="99">
        <v>9</v>
      </c>
      <c r="X45" s="99">
        <v>9</v>
      </c>
      <c r="Y45" s="100">
        <f t="shared" si="2"/>
        <v>42.857142857142854</v>
      </c>
      <c r="Z45" s="81">
        <v>12540.16</v>
      </c>
      <c r="AA45" s="100">
        <v>12540.16</v>
      </c>
      <c r="AB45" s="100">
        <f t="shared" si="3"/>
        <v>100</v>
      </c>
      <c r="AC45" s="100">
        <v>12540.16</v>
      </c>
      <c r="AD45" s="100">
        <f t="shared" si="4"/>
        <v>100</v>
      </c>
      <c r="AE45" s="100">
        <v>0</v>
      </c>
      <c r="AF45" s="100">
        <f t="shared" si="5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1"/>
        <v>0</v>
      </c>
      <c r="O46" s="100">
        <v>0</v>
      </c>
      <c r="P46" s="100">
        <v>0</v>
      </c>
      <c r="Q46" s="100">
        <v>0</v>
      </c>
      <c r="R46" s="100">
        <f t="shared" si="10"/>
        <v>0</v>
      </c>
      <c r="S46" s="100">
        <v>0</v>
      </c>
      <c r="T46" s="100">
        <v>0</v>
      </c>
      <c r="U46" s="100">
        <v>0</v>
      </c>
      <c r="V46" s="99">
        <v>1</v>
      </c>
      <c r="W46" s="99">
        <v>1</v>
      </c>
      <c r="X46" s="99">
        <v>1</v>
      </c>
      <c r="Y46" s="100">
        <f t="shared" si="2"/>
        <v>100</v>
      </c>
      <c r="Z46" s="81">
        <v>121.8</v>
      </c>
      <c r="AA46" s="100">
        <v>121.8</v>
      </c>
      <c r="AB46" s="100">
        <f t="shared" si="3"/>
        <v>100</v>
      </c>
      <c r="AC46" s="100">
        <v>121.8</v>
      </c>
      <c r="AD46" s="100">
        <f t="shared" si="4"/>
        <v>100</v>
      </c>
      <c r="AE46" s="100">
        <v>0</v>
      </c>
      <c r="AF46" s="100">
        <f t="shared" si="5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1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0"/>
        <v>29395.079999999998</v>
      </c>
      <c r="S47" s="100">
        <f t="shared" si="8"/>
        <v>100</v>
      </c>
      <c r="T47" s="100">
        <v>0</v>
      </c>
      <c r="U47" s="100">
        <v>0</v>
      </c>
      <c r="V47" s="99">
        <v>9</v>
      </c>
      <c r="W47" s="99">
        <v>12</v>
      </c>
      <c r="X47" s="99">
        <v>5</v>
      </c>
      <c r="Y47" s="100">
        <f t="shared" si="2"/>
        <v>24.324324324324326</v>
      </c>
      <c r="Z47" s="81">
        <v>7141.97</v>
      </c>
      <c r="AA47" s="100">
        <v>7141.97</v>
      </c>
      <c r="AB47" s="100">
        <f t="shared" si="3"/>
        <v>100</v>
      </c>
      <c r="AC47" s="100">
        <v>7141.97</v>
      </c>
      <c r="AD47" s="100">
        <f t="shared" si="4"/>
        <v>100</v>
      </c>
      <c r="AE47" s="100">
        <v>0</v>
      </c>
      <c r="AF47" s="100">
        <f t="shared" si="5"/>
        <v>0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1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0"/>
        <v>13283.6</v>
      </c>
      <c r="S48" s="100">
        <f t="shared" si="8"/>
        <v>100</v>
      </c>
      <c r="T48" s="100">
        <v>0</v>
      </c>
      <c r="U48" s="100">
        <v>0</v>
      </c>
      <c r="V48" s="99">
        <v>9</v>
      </c>
      <c r="W48" s="99">
        <v>11</v>
      </c>
      <c r="X48" s="99">
        <v>3</v>
      </c>
      <c r="Y48" s="100">
        <f t="shared" si="2"/>
        <v>14.0625</v>
      </c>
      <c r="Z48" s="81">
        <v>16877.34</v>
      </c>
      <c r="AA48" s="100">
        <v>16877.34</v>
      </c>
      <c r="AB48" s="100">
        <f t="shared" si="3"/>
        <v>100</v>
      </c>
      <c r="AC48" s="100">
        <v>16877.34</v>
      </c>
      <c r="AD48" s="100">
        <f t="shared" si="4"/>
        <v>100</v>
      </c>
      <c r="AE48" s="100">
        <v>0</v>
      </c>
      <c r="AF48" s="100">
        <f t="shared" si="5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1"/>
        <v>0</v>
      </c>
      <c r="O49" s="100">
        <v>0</v>
      </c>
      <c r="P49" s="100">
        <v>0</v>
      </c>
      <c r="Q49" s="100">
        <v>0</v>
      </c>
      <c r="R49" s="100">
        <f t="shared" si="10"/>
        <v>0</v>
      </c>
      <c r="S49" s="100">
        <v>0</v>
      </c>
      <c r="T49" s="100">
        <v>0</v>
      </c>
      <c r="U49" s="100">
        <v>0</v>
      </c>
      <c r="V49" s="99">
        <v>0</v>
      </c>
      <c r="W49" s="99">
        <v>0</v>
      </c>
      <c r="X49" s="99">
        <v>0</v>
      </c>
      <c r="Y49" s="100">
        <f t="shared" si="2"/>
        <v>0</v>
      </c>
      <c r="Z49" s="81">
        <v>0</v>
      </c>
      <c r="AA49" s="100">
        <v>0</v>
      </c>
      <c r="AB49" s="100">
        <f t="shared" si="3"/>
        <v>0</v>
      </c>
      <c r="AC49" s="100">
        <v>0</v>
      </c>
      <c r="AD49" s="100">
        <f t="shared" si="4"/>
        <v>0</v>
      </c>
      <c r="AE49" s="100">
        <v>0</v>
      </c>
      <c r="AF49" s="100">
        <f t="shared" si="5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1"/>
        <v>93.333333333333329</v>
      </c>
      <c r="O50" s="100">
        <v>28019.85</v>
      </c>
      <c r="P50" s="100">
        <v>28019.85</v>
      </c>
      <c r="Q50" s="100">
        <f t="shared" ref="Q50:Q61" si="13">P50/O50*100</f>
        <v>100</v>
      </c>
      <c r="R50" s="100">
        <f t="shared" si="10"/>
        <v>28019.85</v>
      </c>
      <c r="S50" s="100">
        <f t="shared" si="8"/>
        <v>100</v>
      </c>
      <c r="T50" s="100">
        <v>0</v>
      </c>
      <c r="U50" s="100">
        <v>0</v>
      </c>
      <c r="V50" s="99">
        <v>4</v>
      </c>
      <c r="W50" s="99">
        <v>6</v>
      </c>
      <c r="X50" s="99">
        <v>0</v>
      </c>
      <c r="Y50" s="100">
        <f t="shared" si="2"/>
        <v>8.8888888888888893</v>
      </c>
      <c r="Z50" s="81">
        <v>9696.89</v>
      </c>
      <c r="AA50" s="100">
        <v>9696.89</v>
      </c>
      <c r="AB50" s="100">
        <f t="shared" si="3"/>
        <v>100</v>
      </c>
      <c r="AC50" s="100">
        <v>9696.89</v>
      </c>
      <c r="AD50" s="100">
        <f t="shared" si="4"/>
        <v>100</v>
      </c>
      <c r="AE50" s="100">
        <v>0</v>
      </c>
      <c r="AF50" s="100">
        <f t="shared" si="5"/>
        <v>0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1"/>
        <v>74.285714285714292</v>
      </c>
      <c r="O51" s="100">
        <v>24374.81</v>
      </c>
      <c r="P51" s="100">
        <v>24374.81</v>
      </c>
      <c r="Q51" s="100">
        <f t="shared" si="13"/>
        <v>100</v>
      </c>
      <c r="R51" s="100">
        <f t="shared" si="10"/>
        <v>24374.81</v>
      </c>
      <c r="S51" s="100">
        <f t="shared" si="8"/>
        <v>100</v>
      </c>
      <c r="T51" s="100">
        <v>0</v>
      </c>
      <c r="U51" s="100">
        <v>0</v>
      </c>
      <c r="V51" s="99">
        <v>8</v>
      </c>
      <c r="W51" s="99">
        <v>10</v>
      </c>
      <c r="X51" s="99">
        <v>3</v>
      </c>
      <c r="Y51" s="100">
        <f t="shared" si="2"/>
        <v>22.857142857142858</v>
      </c>
      <c r="Z51" s="81">
        <v>3666.8500000000004</v>
      </c>
      <c r="AA51" s="100">
        <v>3666.8500000000004</v>
      </c>
      <c r="AB51" s="100">
        <f t="shared" si="3"/>
        <v>100</v>
      </c>
      <c r="AC51" s="100">
        <v>3666.8500000000004</v>
      </c>
      <c r="AD51" s="100">
        <f t="shared" si="4"/>
        <v>100</v>
      </c>
      <c r="AE51" s="100">
        <v>0</v>
      </c>
      <c r="AF51" s="100">
        <f t="shared" si="5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1"/>
        <v>80.952380952380949</v>
      </c>
      <c r="O52" s="100">
        <v>15413.759999999998</v>
      </c>
      <c r="P52" s="100">
        <v>15413.759999999998</v>
      </c>
      <c r="Q52" s="100">
        <f t="shared" si="13"/>
        <v>100</v>
      </c>
      <c r="R52" s="100">
        <f t="shared" si="10"/>
        <v>15413.759999999998</v>
      </c>
      <c r="S52" s="100">
        <f t="shared" si="8"/>
        <v>100</v>
      </c>
      <c r="T52" s="100">
        <v>0</v>
      </c>
      <c r="U52" s="100">
        <v>0</v>
      </c>
      <c r="V52" s="99">
        <v>4</v>
      </c>
      <c r="W52" s="99">
        <v>4</v>
      </c>
      <c r="X52" s="99">
        <v>0</v>
      </c>
      <c r="Y52" s="100">
        <f t="shared" si="2"/>
        <v>19.047619047619047</v>
      </c>
      <c r="Z52" s="81">
        <v>8087.98</v>
      </c>
      <c r="AA52" s="100">
        <v>8087.98</v>
      </c>
      <c r="AB52" s="100">
        <f t="shared" si="3"/>
        <v>100</v>
      </c>
      <c r="AC52" s="100">
        <v>8087.98</v>
      </c>
      <c r="AD52" s="100">
        <f t="shared" si="4"/>
        <v>100</v>
      </c>
      <c r="AE52" s="100">
        <v>0</v>
      </c>
      <c r="AF52" s="100">
        <f t="shared" si="5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1"/>
        <v>74.468085106382972</v>
      </c>
      <c r="O53" s="100">
        <v>42972.38</v>
      </c>
      <c r="P53" s="100">
        <v>42972.38</v>
      </c>
      <c r="Q53" s="100">
        <f t="shared" si="13"/>
        <v>100</v>
      </c>
      <c r="R53" s="100">
        <f t="shared" si="10"/>
        <v>42972.38</v>
      </c>
      <c r="S53" s="100">
        <f t="shared" si="8"/>
        <v>100</v>
      </c>
      <c r="T53" s="100">
        <v>0</v>
      </c>
      <c r="U53" s="100">
        <v>0</v>
      </c>
      <c r="V53" s="99">
        <v>10</v>
      </c>
      <c r="W53" s="99">
        <v>17</v>
      </c>
      <c r="X53" s="99">
        <v>2</v>
      </c>
      <c r="Y53" s="100">
        <f t="shared" si="2"/>
        <v>21.276595744680851</v>
      </c>
      <c r="Z53" s="81">
        <v>28041.56</v>
      </c>
      <c r="AA53" s="100">
        <v>28041.56</v>
      </c>
      <c r="AB53" s="100">
        <f t="shared" si="3"/>
        <v>100</v>
      </c>
      <c r="AC53" s="100">
        <v>28041.56</v>
      </c>
      <c r="AD53" s="100">
        <f t="shared" si="4"/>
        <v>100</v>
      </c>
      <c r="AE53" s="100">
        <v>0</v>
      </c>
      <c r="AF53" s="100">
        <f t="shared" si="5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1"/>
        <v>87.5</v>
      </c>
      <c r="O54" s="100">
        <v>11942.29</v>
      </c>
      <c r="P54" s="100">
        <v>11942.29</v>
      </c>
      <c r="Q54" s="100">
        <f t="shared" si="13"/>
        <v>100</v>
      </c>
      <c r="R54" s="100">
        <f t="shared" si="10"/>
        <v>11942.29</v>
      </c>
      <c r="S54" s="100">
        <f t="shared" si="8"/>
        <v>100</v>
      </c>
      <c r="T54" s="100">
        <v>0</v>
      </c>
      <c r="U54" s="100">
        <v>0</v>
      </c>
      <c r="V54" s="99">
        <v>6</v>
      </c>
      <c r="W54" s="99">
        <v>6</v>
      </c>
      <c r="X54" s="99">
        <v>1</v>
      </c>
      <c r="Y54" s="100">
        <f t="shared" si="2"/>
        <v>37.5</v>
      </c>
      <c r="Z54" s="81">
        <v>5155.3999999999996</v>
      </c>
      <c r="AA54" s="100">
        <v>5155.3999999999996</v>
      </c>
      <c r="AB54" s="100">
        <f t="shared" si="3"/>
        <v>100</v>
      </c>
      <c r="AC54" s="100">
        <v>5155.3999999999996</v>
      </c>
      <c r="AD54" s="100">
        <f t="shared" si="4"/>
        <v>100</v>
      </c>
      <c r="AE54" s="100">
        <v>0</v>
      </c>
      <c r="AF54" s="100">
        <f t="shared" si="5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1"/>
        <v>50</v>
      </c>
      <c r="O55" s="100">
        <v>2319.79</v>
      </c>
      <c r="P55" s="100">
        <v>2319.79</v>
      </c>
      <c r="Q55" s="100">
        <f t="shared" si="13"/>
        <v>100</v>
      </c>
      <c r="R55" s="100">
        <f t="shared" si="10"/>
        <v>2319.79</v>
      </c>
      <c r="S55" s="100">
        <f t="shared" si="8"/>
        <v>100</v>
      </c>
      <c r="T55" s="100">
        <v>0</v>
      </c>
      <c r="U55" s="100">
        <v>0</v>
      </c>
      <c r="V55" s="99">
        <v>0</v>
      </c>
      <c r="W55" s="99">
        <v>0</v>
      </c>
      <c r="X55" s="99">
        <v>0</v>
      </c>
      <c r="Y55" s="100">
        <f t="shared" si="2"/>
        <v>0</v>
      </c>
      <c r="Z55" s="81">
        <v>0</v>
      </c>
      <c r="AA55" s="100">
        <v>0</v>
      </c>
      <c r="AB55" s="100">
        <f t="shared" si="3"/>
        <v>0</v>
      </c>
      <c r="AC55" s="100">
        <v>0</v>
      </c>
      <c r="AD55" s="100">
        <f t="shared" si="4"/>
        <v>0</v>
      </c>
      <c r="AE55" s="100">
        <v>0</v>
      </c>
      <c r="AF55" s="100">
        <f t="shared" si="5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1"/>
        <v>69.642857142857139</v>
      </c>
      <c r="O56" s="100">
        <v>33646.5</v>
      </c>
      <c r="P56" s="100">
        <v>33646.5</v>
      </c>
      <c r="Q56" s="100">
        <f t="shared" si="13"/>
        <v>100</v>
      </c>
      <c r="R56" s="100">
        <f t="shared" si="10"/>
        <v>33646.5</v>
      </c>
      <c r="S56" s="100">
        <f t="shared" si="8"/>
        <v>100</v>
      </c>
      <c r="T56" s="100">
        <v>0</v>
      </c>
      <c r="U56" s="100">
        <v>0</v>
      </c>
      <c r="V56" s="99">
        <v>15</v>
      </c>
      <c r="W56" s="99">
        <v>22</v>
      </c>
      <c r="X56" s="99">
        <v>4</v>
      </c>
      <c r="Y56" s="100">
        <f t="shared" si="2"/>
        <v>26.785714285714285</v>
      </c>
      <c r="Z56" s="81">
        <v>10925.3</v>
      </c>
      <c r="AA56" s="100">
        <v>10925.3</v>
      </c>
      <c r="AB56" s="100">
        <f t="shared" si="3"/>
        <v>100</v>
      </c>
      <c r="AC56" s="100">
        <v>10925.3</v>
      </c>
      <c r="AD56" s="100">
        <f t="shared" si="4"/>
        <v>100</v>
      </c>
      <c r="AE56" s="100">
        <v>0</v>
      </c>
      <c r="AF56" s="100">
        <f t="shared" si="5"/>
        <v>0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1"/>
        <v>94.117647058823522</v>
      </c>
      <c r="O57" s="100">
        <v>5389.26</v>
      </c>
      <c r="P57" s="100">
        <v>5389.26</v>
      </c>
      <c r="Q57" s="100">
        <f t="shared" si="13"/>
        <v>100</v>
      </c>
      <c r="R57" s="100">
        <f t="shared" si="10"/>
        <v>5389.26</v>
      </c>
      <c r="S57" s="100">
        <f t="shared" si="8"/>
        <v>100</v>
      </c>
      <c r="T57" s="100">
        <v>0</v>
      </c>
      <c r="U57" s="100">
        <v>0</v>
      </c>
      <c r="V57" s="99">
        <v>2</v>
      </c>
      <c r="W57" s="99">
        <v>2</v>
      </c>
      <c r="X57" s="99">
        <v>0</v>
      </c>
      <c r="Y57" s="100">
        <f t="shared" si="2"/>
        <v>11.76470588235294</v>
      </c>
      <c r="Z57" s="81">
        <v>1403.51</v>
      </c>
      <c r="AA57" s="100">
        <v>1403.51</v>
      </c>
      <c r="AB57" s="100">
        <f t="shared" si="3"/>
        <v>100</v>
      </c>
      <c r="AC57" s="100">
        <v>1403.51</v>
      </c>
      <c r="AD57" s="100">
        <f t="shared" si="4"/>
        <v>100</v>
      </c>
      <c r="AE57" s="100">
        <v>0</v>
      </c>
      <c r="AF57" s="100">
        <f t="shared" si="5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1"/>
        <v>76.271186440677965</v>
      </c>
      <c r="O58" s="100">
        <v>51157.919999999998</v>
      </c>
      <c r="P58" s="100">
        <v>51157.919999999998</v>
      </c>
      <c r="Q58" s="100">
        <f t="shared" si="13"/>
        <v>100</v>
      </c>
      <c r="R58" s="100">
        <f t="shared" si="10"/>
        <v>51157.919999999998</v>
      </c>
      <c r="S58" s="100">
        <f t="shared" si="8"/>
        <v>100</v>
      </c>
      <c r="T58" s="100">
        <v>0</v>
      </c>
      <c r="U58" s="100">
        <v>0</v>
      </c>
      <c r="V58" s="99">
        <v>16</v>
      </c>
      <c r="W58" s="99">
        <v>18</v>
      </c>
      <c r="X58" s="99">
        <v>9</v>
      </c>
      <c r="Y58" s="100">
        <f t="shared" si="2"/>
        <v>27.118644067796609</v>
      </c>
      <c r="Z58" s="81">
        <v>25338.36</v>
      </c>
      <c r="AA58" s="100">
        <v>25338.36</v>
      </c>
      <c r="AB58" s="100">
        <f t="shared" si="3"/>
        <v>100</v>
      </c>
      <c r="AC58" s="100">
        <v>25338.36</v>
      </c>
      <c r="AD58" s="100">
        <f t="shared" si="4"/>
        <v>100</v>
      </c>
      <c r="AE58" s="100">
        <v>0</v>
      </c>
      <c r="AF58" s="100">
        <f t="shared" si="5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1"/>
        <v>51.724137931034484</v>
      </c>
      <c r="O59" s="100">
        <v>2869.51</v>
      </c>
      <c r="P59" s="100">
        <v>2869.51</v>
      </c>
      <c r="Q59" s="100">
        <f t="shared" si="13"/>
        <v>100</v>
      </c>
      <c r="R59" s="100">
        <f t="shared" si="10"/>
        <v>2869.51</v>
      </c>
      <c r="S59" s="100">
        <f t="shared" si="8"/>
        <v>100</v>
      </c>
      <c r="T59" s="100">
        <v>0</v>
      </c>
      <c r="U59" s="100">
        <v>0</v>
      </c>
      <c r="V59" s="99">
        <v>8</v>
      </c>
      <c r="W59" s="99">
        <v>12</v>
      </c>
      <c r="X59" s="99">
        <v>3</v>
      </c>
      <c r="Y59" s="100">
        <f t="shared" si="2"/>
        <v>27.586206896551722</v>
      </c>
      <c r="Z59" s="81">
        <v>9392.68</v>
      </c>
      <c r="AA59" s="100">
        <v>9392.68</v>
      </c>
      <c r="AB59" s="100">
        <f t="shared" si="3"/>
        <v>100</v>
      </c>
      <c r="AC59" s="100">
        <v>9392.68</v>
      </c>
      <c r="AD59" s="100">
        <f t="shared" si="4"/>
        <v>100</v>
      </c>
      <c r="AE59" s="100">
        <v>0</v>
      </c>
      <c r="AF59" s="100">
        <f t="shared" si="5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1"/>
        <v>91.525423728813564</v>
      </c>
      <c r="O60" s="100">
        <v>15158.790000000003</v>
      </c>
      <c r="P60" s="100">
        <v>15158.790000000003</v>
      </c>
      <c r="Q60" s="100">
        <f t="shared" si="13"/>
        <v>100</v>
      </c>
      <c r="R60" s="100">
        <f t="shared" si="10"/>
        <v>15158.790000000003</v>
      </c>
      <c r="S60" s="100">
        <f t="shared" si="8"/>
        <v>100</v>
      </c>
      <c r="T60" s="100">
        <v>0</v>
      </c>
      <c r="U60" s="100">
        <v>0</v>
      </c>
      <c r="V60" s="99">
        <v>0</v>
      </c>
      <c r="W60" s="99">
        <v>0</v>
      </c>
      <c r="X60" s="99">
        <v>0</v>
      </c>
      <c r="Y60" s="100">
        <f t="shared" si="2"/>
        <v>0</v>
      </c>
      <c r="Z60" s="81">
        <v>0</v>
      </c>
      <c r="AA60" s="100">
        <v>0</v>
      </c>
      <c r="AB60" s="100">
        <f t="shared" si="3"/>
        <v>0</v>
      </c>
      <c r="AC60" s="100">
        <v>0</v>
      </c>
      <c r="AD60" s="100">
        <f t="shared" si="4"/>
        <v>0</v>
      </c>
      <c r="AE60" s="100">
        <v>0</v>
      </c>
      <c r="AF60" s="100">
        <f t="shared" si="5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1"/>
        <v>67.901234567901241</v>
      </c>
      <c r="O61" s="100">
        <v>71249.460000000036</v>
      </c>
      <c r="P61" s="100">
        <v>71249.460000000036</v>
      </c>
      <c r="Q61" s="100">
        <f t="shared" si="13"/>
        <v>100</v>
      </c>
      <c r="R61" s="100">
        <f t="shared" si="10"/>
        <v>71249.460000000036</v>
      </c>
      <c r="S61" s="100">
        <f t="shared" si="8"/>
        <v>100</v>
      </c>
      <c r="T61" s="100">
        <v>0</v>
      </c>
      <c r="U61" s="100">
        <v>0</v>
      </c>
      <c r="V61" s="99">
        <v>34</v>
      </c>
      <c r="W61" s="99">
        <v>48</v>
      </c>
      <c r="X61" s="99">
        <v>18</v>
      </c>
      <c r="Y61" s="100">
        <f t="shared" si="2"/>
        <v>20.987654320987652</v>
      </c>
      <c r="Z61" s="81">
        <v>29291.72</v>
      </c>
      <c r="AA61" s="100">
        <v>29291.72</v>
      </c>
      <c r="AB61" s="100">
        <f t="shared" si="3"/>
        <v>100</v>
      </c>
      <c r="AC61" s="100">
        <v>29291.72</v>
      </c>
      <c r="AD61" s="100">
        <f t="shared" si="4"/>
        <v>100</v>
      </c>
      <c r="AE61" s="100">
        <v>0</v>
      </c>
      <c r="AF61" s="100">
        <f t="shared" si="5"/>
        <v>0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0"/>
        <v>0</v>
      </c>
      <c r="S62" s="100">
        <v>0</v>
      </c>
      <c r="T62" s="100">
        <v>0</v>
      </c>
      <c r="U62" s="100">
        <v>0</v>
      </c>
      <c r="V62" s="99">
        <v>0</v>
      </c>
      <c r="W62" s="99">
        <v>0</v>
      </c>
      <c r="X62" s="99">
        <v>0</v>
      </c>
      <c r="Y62" s="100">
        <f t="shared" si="2"/>
        <v>0</v>
      </c>
      <c r="Z62" s="81">
        <v>0</v>
      </c>
      <c r="AA62" s="100">
        <v>0</v>
      </c>
      <c r="AB62" s="100">
        <f t="shared" si="3"/>
        <v>0</v>
      </c>
      <c r="AC62" s="100">
        <v>0</v>
      </c>
      <c r="AD62" s="100">
        <f t="shared" si="4"/>
        <v>0</v>
      </c>
      <c r="AE62" s="100">
        <v>0</v>
      </c>
      <c r="AF62" s="100">
        <f t="shared" si="5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4">K63/H63*100</f>
        <v>0</v>
      </c>
      <c r="O63" s="100">
        <v>0</v>
      </c>
      <c r="P63" s="100">
        <v>0</v>
      </c>
      <c r="Q63" s="100">
        <v>0</v>
      </c>
      <c r="R63" s="100">
        <f t="shared" si="10"/>
        <v>0</v>
      </c>
      <c r="S63" s="100">
        <v>0</v>
      </c>
      <c r="T63" s="100">
        <v>0</v>
      </c>
      <c r="U63" s="100">
        <v>0</v>
      </c>
      <c r="V63" s="99">
        <v>1</v>
      </c>
      <c r="W63" s="99">
        <v>2</v>
      </c>
      <c r="X63" s="99">
        <v>0</v>
      </c>
      <c r="Y63" s="100">
        <f t="shared" si="2"/>
        <v>3.5714285714285712</v>
      </c>
      <c r="Z63" s="81">
        <v>6711.8899999999994</v>
      </c>
      <c r="AA63" s="100">
        <v>6711.8899999999994</v>
      </c>
      <c r="AB63" s="100">
        <f t="shared" si="3"/>
        <v>100</v>
      </c>
      <c r="AC63" s="100">
        <v>6711.8899999999994</v>
      </c>
      <c r="AD63" s="100">
        <f t="shared" si="4"/>
        <v>100</v>
      </c>
      <c r="AE63" s="100">
        <v>0</v>
      </c>
      <c r="AF63" s="100">
        <f t="shared" si="5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4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0"/>
        <v>8254.4500000000007</v>
      </c>
      <c r="S64" s="100">
        <f t="shared" si="8"/>
        <v>100</v>
      </c>
      <c r="T64" s="100">
        <v>0</v>
      </c>
      <c r="U64" s="100">
        <v>0</v>
      </c>
      <c r="V64" s="99">
        <v>0</v>
      </c>
      <c r="W64" s="99">
        <v>0</v>
      </c>
      <c r="X64" s="99">
        <v>0</v>
      </c>
      <c r="Y64" s="100">
        <f t="shared" si="2"/>
        <v>0</v>
      </c>
      <c r="Z64" s="81">
        <v>0</v>
      </c>
      <c r="AA64" s="100">
        <v>0</v>
      </c>
      <c r="AB64" s="100">
        <f t="shared" si="3"/>
        <v>0</v>
      </c>
      <c r="AC64" s="100">
        <v>0</v>
      </c>
      <c r="AD64" s="100">
        <f t="shared" si="4"/>
        <v>0</v>
      </c>
      <c r="AE64" s="100">
        <v>0</v>
      </c>
      <c r="AF64" s="100">
        <f t="shared" si="5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4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0"/>
        <v>16142.51</v>
      </c>
      <c r="S65" s="100">
        <f t="shared" si="8"/>
        <v>100</v>
      </c>
      <c r="T65" s="100">
        <v>0</v>
      </c>
      <c r="U65" s="100">
        <v>0</v>
      </c>
      <c r="V65" s="99">
        <v>9</v>
      </c>
      <c r="W65" s="99">
        <v>9</v>
      </c>
      <c r="X65" s="99">
        <v>2</v>
      </c>
      <c r="Y65" s="100">
        <f t="shared" si="2"/>
        <v>25.714285714285712</v>
      </c>
      <c r="Z65" s="81">
        <v>9548.6</v>
      </c>
      <c r="AA65" s="100">
        <v>9548.6</v>
      </c>
      <c r="AB65" s="100">
        <f t="shared" si="3"/>
        <v>100</v>
      </c>
      <c r="AC65" s="100">
        <v>9548.6</v>
      </c>
      <c r="AD65" s="100">
        <f t="shared" si="4"/>
        <v>100</v>
      </c>
      <c r="AE65" s="100">
        <v>0</v>
      </c>
      <c r="AF65" s="100">
        <f t="shared" si="5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4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0"/>
        <v>94844.19</v>
      </c>
      <c r="S66" s="100">
        <f t="shared" si="8"/>
        <v>100</v>
      </c>
      <c r="T66" s="100">
        <v>0</v>
      </c>
      <c r="U66" s="100">
        <v>0</v>
      </c>
      <c r="V66" s="99">
        <v>15</v>
      </c>
      <c r="W66" s="99">
        <v>17</v>
      </c>
      <c r="X66" s="99">
        <v>5</v>
      </c>
      <c r="Y66" s="100">
        <f t="shared" si="2"/>
        <v>17.045454545454543</v>
      </c>
      <c r="Z66" s="81">
        <v>16219.15</v>
      </c>
      <c r="AA66" s="100">
        <v>16219.15</v>
      </c>
      <c r="AB66" s="100">
        <f t="shared" si="3"/>
        <v>100</v>
      </c>
      <c r="AC66" s="100">
        <v>16219.15</v>
      </c>
      <c r="AD66" s="100">
        <f t="shared" si="4"/>
        <v>100</v>
      </c>
      <c r="AE66" s="100">
        <v>0</v>
      </c>
      <c r="AF66" s="100">
        <f t="shared" si="5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4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0"/>
        <v>1370.25</v>
      </c>
      <c r="S67" s="100">
        <f t="shared" si="8"/>
        <v>100</v>
      </c>
      <c r="T67" s="100">
        <v>0</v>
      </c>
      <c r="U67" s="100">
        <v>0</v>
      </c>
      <c r="V67" s="99">
        <v>0</v>
      </c>
      <c r="W67" s="99">
        <v>0</v>
      </c>
      <c r="X67" s="99">
        <v>0</v>
      </c>
      <c r="Y67" s="100">
        <f t="shared" si="2"/>
        <v>0</v>
      </c>
      <c r="Z67" s="81">
        <v>0</v>
      </c>
      <c r="AA67" s="100">
        <v>0</v>
      </c>
      <c r="AB67" s="100">
        <f t="shared" si="3"/>
        <v>0</v>
      </c>
      <c r="AC67" s="100">
        <v>0</v>
      </c>
      <c r="AD67" s="100">
        <f t="shared" si="4"/>
        <v>0</v>
      </c>
      <c r="AE67" s="100">
        <v>0</v>
      </c>
      <c r="AF67" s="100">
        <f t="shared" si="5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4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0"/>
        <v>62158.37</v>
      </c>
      <c r="S68" s="100">
        <f t="shared" si="8"/>
        <v>100</v>
      </c>
      <c r="T68" s="100">
        <v>0</v>
      </c>
      <c r="U68" s="100">
        <v>0</v>
      </c>
      <c r="V68" s="99">
        <v>13</v>
      </c>
      <c r="W68" s="99">
        <v>14</v>
      </c>
      <c r="X68" s="99">
        <v>2</v>
      </c>
      <c r="Y68" s="100">
        <f t="shared" si="2"/>
        <v>27.659574468085108</v>
      </c>
      <c r="Z68" s="81">
        <v>25360.959999999999</v>
      </c>
      <c r="AA68" s="100">
        <v>25360.959999999999</v>
      </c>
      <c r="AB68" s="100">
        <f t="shared" si="3"/>
        <v>100</v>
      </c>
      <c r="AC68" s="100">
        <v>25360.959999999999</v>
      </c>
      <c r="AD68" s="100">
        <f t="shared" si="4"/>
        <v>100</v>
      </c>
      <c r="AE68" s="100">
        <v>0</v>
      </c>
      <c r="AF68" s="100">
        <f t="shared" si="5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4"/>
        <v>0</v>
      </c>
      <c r="O69" s="100">
        <v>0</v>
      </c>
      <c r="P69" s="100">
        <v>0</v>
      </c>
      <c r="Q69" s="100">
        <v>0</v>
      </c>
      <c r="R69" s="100">
        <f t="shared" si="10"/>
        <v>0</v>
      </c>
      <c r="S69" s="100">
        <v>0</v>
      </c>
      <c r="T69" s="100">
        <v>0</v>
      </c>
      <c r="U69" s="100">
        <v>0</v>
      </c>
      <c r="V69" s="99">
        <v>0</v>
      </c>
      <c r="W69" s="99">
        <v>0</v>
      </c>
      <c r="X69" s="99">
        <v>0</v>
      </c>
      <c r="Y69" s="100">
        <f t="shared" si="2"/>
        <v>0</v>
      </c>
      <c r="Z69" s="81">
        <v>0</v>
      </c>
      <c r="AA69" s="100">
        <v>0</v>
      </c>
      <c r="AB69" s="100">
        <f t="shared" si="3"/>
        <v>0</v>
      </c>
      <c r="AC69" s="100">
        <v>0</v>
      </c>
      <c r="AD69" s="100">
        <f t="shared" si="4"/>
        <v>0</v>
      </c>
      <c r="AE69" s="100">
        <v>0</v>
      </c>
      <c r="AF69" s="100">
        <f t="shared" si="5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4"/>
        <v>79.411764705882348</v>
      </c>
      <c r="O70" s="100">
        <v>27386.58</v>
      </c>
      <c r="P70" s="100">
        <v>27386.58</v>
      </c>
      <c r="Q70" s="100">
        <f t="shared" ref="Q70:Q75" si="15">P70/O70*100</f>
        <v>100</v>
      </c>
      <c r="R70" s="100">
        <f t="shared" si="10"/>
        <v>27386.58</v>
      </c>
      <c r="S70" s="100">
        <f t="shared" si="8"/>
        <v>100</v>
      </c>
      <c r="T70" s="100">
        <v>0</v>
      </c>
      <c r="U70" s="100">
        <v>0</v>
      </c>
      <c r="V70" s="99">
        <v>10</v>
      </c>
      <c r="W70" s="99">
        <v>13</v>
      </c>
      <c r="X70" s="99">
        <v>2</v>
      </c>
      <c r="Y70" s="100">
        <f t="shared" si="2"/>
        <v>29.411764705882355</v>
      </c>
      <c r="Z70" s="81">
        <v>10671.74</v>
      </c>
      <c r="AA70" s="100">
        <v>10671.74</v>
      </c>
      <c r="AB70" s="100">
        <f t="shared" si="3"/>
        <v>100</v>
      </c>
      <c r="AC70" s="100">
        <v>10671.74</v>
      </c>
      <c r="AD70" s="100">
        <f t="shared" si="4"/>
        <v>100</v>
      </c>
      <c r="AE70" s="100">
        <v>0</v>
      </c>
      <c r="AF70" s="100">
        <f t="shared" si="5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4"/>
        <v>61.904761904761905</v>
      </c>
      <c r="O71" s="100">
        <v>7195.07</v>
      </c>
      <c r="P71" s="100">
        <v>7195.07</v>
      </c>
      <c r="Q71" s="100">
        <f t="shared" si="15"/>
        <v>100</v>
      </c>
      <c r="R71" s="100">
        <f t="shared" si="10"/>
        <v>7195.07</v>
      </c>
      <c r="S71" s="100">
        <f t="shared" si="8"/>
        <v>100</v>
      </c>
      <c r="T71" s="100">
        <v>0</v>
      </c>
      <c r="U71" s="100">
        <v>0</v>
      </c>
      <c r="V71" s="99">
        <v>6</v>
      </c>
      <c r="W71" s="99">
        <v>8</v>
      </c>
      <c r="X71" s="99">
        <v>1</v>
      </c>
      <c r="Y71" s="100">
        <f t="shared" ref="Y71:Y102" si="16">IF(H71=0,0,V71/H71)*100</f>
        <v>28.571428571428569</v>
      </c>
      <c r="Z71" s="81">
        <v>10448.35</v>
      </c>
      <c r="AA71" s="100">
        <v>10448.35</v>
      </c>
      <c r="AB71" s="100">
        <f t="shared" ref="AB71:AB102" si="17">IF((Z71+T71)=0,0,AA71/(Z71+T71)*100)</f>
        <v>100</v>
      </c>
      <c r="AC71" s="100">
        <v>10448.35</v>
      </c>
      <c r="AD71" s="100">
        <f t="shared" ref="AD71:AD102" si="18">IF(AA71=0,0,AC71/AA71)*100</f>
        <v>100</v>
      </c>
      <c r="AE71" s="100">
        <v>0</v>
      </c>
      <c r="AF71" s="100">
        <f t="shared" ref="AF71:AF102" si="19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4"/>
        <v>77.89473684210526</v>
      </c>
      <c r="O72" s="100">
        <v>52440.76</v>
      </c>
      <c r="P72" s="100">
        <v>52440.76</v>
      </c>
      <c r="Q72" s="100">
        <f t="shared" si="15"/>
        <v>100</v>
      </c>
      <c r="R72" s="100">
        <f t="shared" si="10"/>
        <v>52440.76</v>
      </c>
      <c r="S72" s="100">
        <f t="shared" ref="S72:S102" si="20">R72/P72*100</f>
        <v>100</v>
      </c>
      <c r="T72" s="100">
        <v>0</v>
      </c>
      <c r="U72" s="100">
        <v>0</v>
      </c>
      <c r="V72" s="99">
        <v>20</v>
      </c>
      <c r="W72" s="99">
        <v>35</v>
      </c>
      <c r="X72" s="99">
        <v>3</v>
      </c>
      <c r="Y72" s="100">
        <f t="shared" si="16"/>
        <v>21.052631578947366</v>
      </c>
      <c r="Z72" s="81">
        <v>54995.08</v>
      </c>
      <c r="AA72" s="100">
        <v>54995.08</v>
      </c>
      <c r="AB72" s="100">
        <f t="shared" si="17"/>
        <v>100</v>
      </c>
      <c r="AC72" s="100">
        <v>54995.08</v>
      </c>
      <c r="AD72" s="100">
        <f t="shared" si="18"/>
        <v>100</v>
      </c>
      <c r="AE72" s="100">
        <v>0</v>
      </c>
      <c r="AF72" s="100">
        <f t="shared" si="19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4"/>
        <v>78.94736842105263</v>
      </c>
      <c r="O73" s="100">
        <v>26374.26</v>
      </c>
      <c r="P73" s="100">
        <v>26374.26</v>
      </c>
      <c r="Q73" s="100">
        <f t="shared" si="15"/>
        <v>100</v>
      </c>
      <c r="R73" s="100">
        <f t="shared" si="10"/>
        <v>26374.26</v>
      </c>
      <c r="S73" s="100">
        <f t="shared" si="20"/>
        <v>100</v>
      </c>
      <c r="T73" s="100">
        <v>0</v>
      </c>
      <c r="U73" s="100">
        <v>0</v>
      </c>
      <c r="V73" s="99">
        <v>7</v>
      </c>
      <c r="W73" s="99">
        <v>11</v>
      </c>
      <c r="X73" s="99">
        <v>1</v>
      </c>
      <c r="Y73" s="100">
        <f t="shared" si="16"/>
        <v>18.421052631578945</v>
      </c>
      <c r="Z73" s="81">
        <v>5975.11</v>
      </c>
      <c r="AA73" s="100">
        <v>5975.11</v>
      </c>
      <c r="AB73" s="100">
        <f t="shared" si="17"/>
        <v>100</v>
      </c>
      <c r="AC73" s="100">
        <v>5975.11</v>
      </c>
      <c r="AD73" s="100">
        <f t="shared" si="18"/>
        <v>100</v>
      </c>
      <c r="AE73" s="100">
        <v>0</v>
      </c>
      <c r="AF73" s="100">
        <f t="shared" si="19"/>
        <v>0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4"/>
        <v>96.875</v>
      </c>
      <c r="O74" s="100">
        <v>28592.3</v>
      </c>
      <c r="P74" s="100">
        <v>28592.3</v>
      </c>
      <c r="Q74" s="100">
        <f t="shared" si="15"/>
        <v>100</v>
      </c>
      <c r="R74" s="100">
        <f t="shared" si="10"/>
        <v>28592.3</v>
      </c>
      <c r="S74" s="100">
        <f t="shared" si="20"/>
        <v>100</v>
      </c>
      <c r="T74" s="100">
        <v>0</v>
      </c>
      <c r="U74" s="100">
        <v>0</v>
      </c>
      <c r="V74" s="99">
        <v>6</v>
      </c>
      <c r="W74" s="99">
        <v>8</v>
      </c>
      <c r="X74" s="99">
        <v>1</v>
      </c>
      <c r="Y74" s="100">
        <f t="shared" si="16"/>
        <v>18.75</v>
      </c>
      <c r="Z74" s="81">
        <v>12418.06</v>
      </c>
      <c r="AA74" s="100">
        <v>12418.06</v>
      </c>
      <c r="AB74" s="100">
        <f t="shared" si="17"/>
        <v>100</v>
      </c>
      <c r="AC74" s="100">
        <v>12418.06</v>
      </c>
      <c r="AD74" s="100">
        <f t="shared" si="18"/>
        <v>100</v>
      </c>
      <c r="AE74" s="100">
        <v>0</v>
      </c>
      <c r="AF74" s="100">
        <f t="shared" si="19"/>
        <v>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4"/>
        <v>66.666666666666657</v>
      </c>
      <c r="O75" s="100">
        <v>1981.3</v>
      </c>
      <c r="P75" s="100">
        <v>1981.3</v>
      </c>
      <c r="Q75" s="100">
        <f t="shared" si="15"/>
        <v>100</v>
      </c>
      <c r="R75" s="100">
        <f t="shared" si="10"/>
        <v>1981.3</v>
      </c>
      <c r="S75" s="100">
        <f t="shared" si="20"/>
        <v>100</v>
      </c>
      <c r="T75" s="100">
        <v>0</v>
      </c>
      <c r="U75" s="100">
        <v>0</v>
      </c>
      <c r="V75" s="99">
        <v>0</v>
      </c>
      <c r="W75" s="99">
        <v>0</v>
      </c>
      <c r="X75" s="99">
        <v>0</v>
      </c>
      <c r="Y75" s="100">
        <f t="shared" si="16"/>
        <v>0</v>
      </c>
      <c r="Z75" s="81">
        <v>0</v>
      </c>
      <c r="AA75" s="100">
        <v>0</v>
      </c>
      <c r="AB75" s="100">
        <f t="shared" si="17"/>
        <v>0</v>
      </c>
      <c r="AC75" s="100">
        <v>0</v>
      </c>
      <c r="AD75" s="100">
        <f t="shared" si="18"/>
        <v>0</v>
      </c>
      <c r="AE75" s="100">
        <v>0</v>
      </c>
      <c r="AF75" s="100">
        <f t="shared" si="19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4"/>
        <v>0</v>
      </c>
      <c r="O76" s="100">
        <v>0</v>
      </c>
      <c r="P76" s="100">
        <v>0</v>
      </c>
      <c r="Q76" s="100">
        <v>0</v>
      </c>
      <c r="R76" s="100">
        <f t="shared" si="10"/>
        <v>0</v>
      </c>
      <c r="S76" s="100">
        <v>0</v>
      </c>
      <c r="T76" s="100">
        <v>0</v>
      </c>
      <c r="U76" s="100">
        <v>0</v>
      </c>
      <c r="V76" s="99">
        <v>2</v>
      </c>
      <c r="W76" s="99">
        <v>3</v>
      </c>
      <c r="X76" s="99">
        <v>1</v>
      </c>
      <c r="Y76" s="100">
        <f t="shared" si="16"/>
        <v>66.666666666666657</v>
      </c>
      <c r="Z76" s="81">
        <v>916.43000000000006</v>
      </c>
      <c r="AA76" s="100">
        <v>916.43000000000006</v>
      </c>
      <c r="AB76" s="100">
        <f t="shared" si="17"/>
        <v>100</v>
      </c>
      <c r="AC76" s="100">
        <v>916.43000000000006</v>
      </c>
      <c r="AD76" s="100">
        <f t="shared" si="18"/>
        <v>100</v>
      </c>
      <c r="AE76" s="100">
        <v>0</v>
      </c>
      <c r="AF76" s="100">
        <f t="shared" si="19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4"/>
        <v>0</v>
      </c>
      <c r="O77" s="100">
        <v>0</v>
      </c>
      <c r="P77" s="100">
        <v>0</v>
      </c>
      <c r="Q77" s="100">
        <v>0</v>
      </c>
      <c r="R77" s="100">
        <f t="shared" si="10"/>
        <v>0</v>
      </c>
      <c r="S77" s="100">
        <v>0</v>
      </c>
      <c r="T77" s="100">
        <v>0</v>
      </c>
      <c r="U77" s="100">
        <v>0</v>
      </c>
      <c r="V77" s="99">
        <v>0</v>
      </c>
      <c r="W77" s="99">
        <v>0</v>
      </c>
      <c r="X77" s="99">
        <v>0</v>
      </c>
      <c r="Y77" s="100">
        <f t="shared" si="16"/>
        <v>0</v>
      </c>
      <c r="Z77" s="81">
        <v>0</v>
      </c>
      <c r="AA77" s="100">
        <v>0</v>
      </c>
      <c r="AB77" s="100">
        <f t="shared" si="17"/>
        <v>0</v>
      </c>
      <c r="AC77" s="100">
        <v>0</v>
      </c>
      <c r="AD77" s="100">
        <f t="shared" si="18"/>
        <v>0</v>
      </c>
      <c r="AE77" s="100">
        <v>0</v>
      </c>
      <c r="AF77" s="100">
        <f t="shared" si="19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4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0"/>
        <v>3715.8299999999995</v>
      </c>
      <c r="S78" s="100">
        <f t="shared" si="20"/>
        <v>100</v>
      </c>
      <c r="T78" s="100">
        <v>0</v>
      </c>
      <c r="U78" s="100">
        <v>0</v>
      </c>
      <c r="V78" s="99">
        <v>3</v>
      </c>
      <c r="W78" s="99">
        <v>5</v>
      </c>
      <c r="X78" s="99">
        <v>1</v>
      </c>
      <c r="Y78" s="100">
        <f t="shared" si="16"/>
        <v>23.076923076923077</v>
      </c>
      <c r="Z78" s="81">
        <v>6047.81</v>
      </c>
      <c r="AA78" s="100">
        <v>6047.81</v>
      </c>
      <c r="AB78" s="100">
        <f t="shared" si="17"/>
        <v>100</v>
      </c>
      <c r="AC78" s="100">
        <v>6047.81</v>
      </c>
      <c r="AD78" s="100">
        <f t="shared" si="18"/>
        <v>100</v>
      </c>
      <c r="AE78" s="100">
        <v>0</v>
      </c>
      <c r="AF78" s="100">
        <f t="shared" si="19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0"/>
        <v>0</v>
      </c>
      <c r="S79" s="100">
        <v>0</v>
      </c>
      <c r="T79" s="100">
        <v>0</v>
      </c>
      <c r="U79" s="100">
        <v>0</v>
      </c>
      <c r="V79" s="99">
        <v>0</v>
      </c>
      <c r="W79" s="99">
        <v>0</v>
      </c>
      <c r="X79" s="99">
        <v>0</v>
      </c>
      <c r="Y79" s="100">
        <f t="shared" si="16"/>
        <v>0</v>
      </c>
      <c r="Z79" s="81">
        <v>0</v>
      </c>
      <c r="AA79" s="100">
        <v>0</v>
      </c>
      <c r="AB79" s="100">
        <f t="shared" si="17"/>
        <v>0</v>
      </c>
      <c r="AC79" s="100">
        <v>0</v>
      </c>
      <c r="AD79" s="100">
        <f t="shared" si="18"/>
        <v>0</v>
      </c>
      <c r="AE79" s="100">
        <v>0</v>
      </c>
      <c r="AF79" s="100">
        <f t="shared" si="19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1">K80/H80*100</f>
        <v>0</v>
      </c>
      <c r="O80" s="100">
        <v>0</v>
      </c>
      <c r="P80" s="100">
        <v>0</v>
      </c>
      <c r="Q80" s="100">
        <v>0</v>
      </c>
      <c r="R80" s="100">
        <f t="shared" si="10"/>
        <v>0</v>
      </c>
      <c r="S80" s="100">
        <v>0</v>
      </c>
      <c r="T80" s="100">
        <v>0</v>
      </c>
      <c r="U80" s="100">
        <v>0</v>
      </c>
      <c r="V80" s="99">
        <v>0</v>
      </c>
      <c r="W80" s="99">
        <v>0</v>
      </c>
      <c r="X80" s="99">
        <v>0</v>
      </c>
      <c r="Y80" s="100">
        <f t="shared" si="16"/>
        <v>0</v>
      </c>
      <c r="Z80" s="81">
        <v>0</v>
      </c>
      <c r="AA80" s="100">
        <v>0</v>
      </c>
      <c r="AB80" s="100">
        <f t="shared" si="17"/>
        <v>0</v>
      </c>
      <c r="AC80" s="100">
        <v>0</v>
      </c>
      <c r="AD80" s="100">
        <f t="shared" si="18"/>
        <v>0</v>
      </c>
      <c r="AE80" s="100">
        <v>0</v>
      </c>
      <c r="AF80" s="100">
        <f t="shared" si="19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1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0"/>
        <v>2194.65</v>
      </c>
      <c r="S81" s="100">
        <f t="shared" si="20"/>
        <v>100</v>
      </c>
      <c r="T81" s="100">
        <v>0</v>
      </c>
      <c r="U81" s="100">
        <v>0</v>
      </c>
      <c r="V81" s="99">
        <v>10</v>
      </c>
      <c r="W81" s="99">
        <v>13</v>
      </c>
      <c r="X81" s="99">
        <v>5</v>
      </c>
      <c r="Y81" s="100">
        <f t="shared" si="16"/>
        <v>71.428571428571431</v>
      </c>
      <c r="Z81" s="81">
        <v>8414.75</v>
      </c>
      <c r="AA81" s="100">
        <v>8414.75</v>
      </c>
      <c r="AB81" s="100">
        <f t="shared" si="17"/>
        <v>100</v>
      </c>
      <c r="AC81" s="100">
        <v>8414.75</v>
      </c>
      <c r="AD81" s="100">
        <f t="shared" si="18"/>
        <v>100</v>
      </c>
      <c r="AE81" s="100">
        <v>0</v>
      </c>
      <c r="AF81" s="100">
        <f t="shared" si="19"/>
        <v>0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1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0"/>
        <v>2991.8400000000006</v>
      </c>
      <c r="S82" s="100">
        <f t="shared" si="20"/>
        <v>100</v>
      </c>
      <c r="T82" s="100">
        <v>0</v>
      </c>
      <c r="U82" s="100">
        <v>0</v>
      </c>
      <c r="V82" s="99">
        <v>0</v>
      </c>
      <c r="W82" s="99">
        <v>0</v>
      </c>
      <c r="X82" s="99">
        <v>0</v>
      </c>
      <c r="Y82" s="100">
        <f t="shared" si="16"/>
        <v>0</v>
      </c>
      <c r="Z82" s="81">
        <v>0</v>
      </c>
      <c r="AA82" s="100">
        <v>0</v>
      </c>
      <c r="AB82" s="100">
        <f t="shared" si="17"/>
        <v>0</v>
      </c>
      <c r="AC82" s="100">
        <v>0</v>
      </c>
      <c r="AD82" s="100">
        <f t="shared" si="18"/>
        <v>0</v>
      </c>
      <c r="AE82" s="100">
        <v>0</v>
      </c>
      <c r="AF82" s="100">
        <f t="shared" si="19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1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0"/>
        <v>2291.38</v>
      </c>
      <c r="S83" s="100">
        <f t="shared" si="20"/>
        <v>100</v>
      </c>
      <c r="T83" s="100">
        <v>0</v>
      </c>
      <c r="U83" s="100">
        <v>0</v>
      </c>
      <c r="V83" s="99">
        <v>4</v>
      </c>
      <c r="W83" s="99">
        <v>5</v>
      </c>
      <c r="X83" s="99">
        <v>2</v>
      </c>
      <c r="Y83" s="100">
        <f t="shared" si="16"/>
        <v>33.333333333333329</v>
      </c>
      <c r="Z83" s="81">
        <v>2361.4</v>
      </c>
      <c r="AA83" s="100">
        <f>Z83</f>
        <v>2361.4</v>
      </c>
      <c r="AB83" s="100">
        <f t="shared" si="17"/>
        <v>100</v>
      </c>
      <c r="AC83" s="100">
        <f>Z83</f>
        <v>2361.4</v>
      </c>
      <c r="AD83" s="100">
        <f t="shared" si="18"/>
        <v>100</v>
      </c>
      <c r="AE83" s="100">
        <v>0</v>
      </c>
      <c r="AF83" s="100">
        <f t="shared" si="19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1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0"/>
        <v>48671.73</v>
      </c>
      <c r="S84" s="100">
        <f t="shared" si="20"/>
        <v>100</v>
      </c>
      <c r="T84" s="100">
        <v>0</v>
      </c>
      <c r="U84" s="100">
        <v>0</v>
      </c>
      <c r="V84" s="99">
        <v>11</v>
      </c>
      <c r="W84" s="99">
        <v>15</v>
      </c>
      <c r="X84" s="99">
        <v>1</v>
      </c>
      <c r="Y84" s="100">
        <f t="shared" si="16"/>
        <v>16.417910447761194</v>
      </c>
      <c r="Z84" s="81">
        <v>29885.83</v>
      </c>
      <c r="AA84" s="100">
        <v>29885.83</v>
      </c>
      <c r="AB84" s="100">
        <f t="shared" si="17"/>
        <v>100</v>
      </c>
      <c r="AC84" s="100">
        <v>29885.83</v>
      </c>
      <c r="AD84" s="100">
        <f t="shared" si="18"/>
        <v>100</v>
      </c>
      <c r="AE84" s="100">
        <v>0</v>
      </c>
      <c r="AF84" s="100">
        <f t="shared" si="19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1"/>
        <v>0</v>
      </c>
      <c r="O85" s="100">
        <v>0</v>
      </c>
      <c r="P85" s="100">
        <v>0</v>
      </c>
      <c r="Q85" s="100">
        <v>0</v>
      </c>
      <c r="R85" s="100">
        <f t="shared" si="10"/>
        <v>0</v>
      </c>
      <c r="S85" s="100">
        <v>0</v>
      </c>
      <c r="T85" s="100">
        <v>0</v>
      </c>
      <c r="U85" s="100">
        <v>0</v>
      </c>
      <c r="V85" s="99">
        <v>0</v>
      </c>
      <c r="W85" s="99">
        <v>0</v>
      </c>
      <c r="X85" s="99">
        <v>0</v>
      </c>
      <c r="Y85" s="100">
        <f t="shared" si="16"/>
        <v>0</v>
      </c>
      <c r="Z85" s="81">
        <v>0</v>
      </c>
      <c r="AA85" s="100">
        <v>0</v>
      </c>
      <c r="AB85" s="100">
        <f t="shared" si="17"/>
        <v>0</v>
      </c>
      <c r="AC85" s="100">
        <v>0</v>
      </c>
      <c r="AD85" s="100">
        <f t="shared" si="18"/>
        <v>0</v>
      </c>
      <c r="AE85" s="100">
        <v>0</v>
      </c>
      <c r="AF85" s="100">
        <f t="shared" si="19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1"/>
        <v>0</v>
      </c>
      <c r="O86" s="100">
        <v>0</v>
      </c>
      <c r="P86" s="100">
        <v>0</v>
      </c>
      <c r="Q86" s="100">
        <v>0</v>
      </c>
      <c r="R86" s="100">
        <f t="shared" ref="R86:R102" si="22">P86</f>
        <v>0</v>
      </c>
      <c r="S86" s="100">
        <v>0</v>
      </c>
      <c r="T86" s="100">
        <v>0</v>
      </c>
      <c r="U86" s="100">
        <v>0</v>
      </c>
      <c r="V86" s="99">
        <v>0</v>
      </c>
      <c r="W86" s="99">
        <v>0</v>
      </c>
      <c r="X86" s="99">
        <v>0</v>
      </c>
      <c r="Y86" s="100">
        <f t="shared" si="16"/>
        <v>0</v>
      </c>
      <c r="Z86" s="81">
        <v>0</v>
      </c>
      <c r="AA86" s="100">
        <v>0</v>
      </c>
      <c r="AB86" s="100">
        <f t="shared" si="17"/>
        <v>0</v>
      </c>
      <c r="AC86" s="100">
        <v>0</v>
      </c>
      <c r="AD86" s="100">
        <f t="shared" si="18"/>
        <v>0</v>
      </c>
      <c r="AE86" s="100">
        <v>0</v>
      </c>
      <c r="AF86" s="100">
        <f t="shared" si="19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1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22"/>
        <v>27394.17</v>
      </c>
      <c r="S87" s="100">
        <f t="shared" si="20"/>
        <v>100</v>
      </c>
      <c r="T87" s="100">
        <v>0</v>
      </c>
      <c r="U87" s="100">
        <v>0</v>
      </c>
      <c r="V87" s="99">
        <v>9</v>
      </c>
      <c r="W87" s="99">
        <v>9</v>
      </c>
      <c r="X87" s="99">
        <v>3</v>
      </c>
      <c r="Y87" s="100">
        <f t="shared" si="16"/>
        <v>27.27272727272727</v>
      </c>
      <c r="Z87" s="81">
        <v>5929.48</v>
      </c>
      <c r="AA87" s="100">
        <f>Z87</f>
        <v>5929.48</v>
      </c>
      <c r="AB87" s="100">
        <f t="shared" si="17"/>
        <v>100</v>
      </c>
      <c r="AC87" s="100">
        <f>Z87</f>
        <v>5929.48</v>
      </c>
      <c r="AD87" s="100">
        <f t="shared" si="18"/>
        <v>100</v>
      </c>
      <c r="AE87" s="100">
        <v>0</v>
      </c>
      <c r="AF87" s="100">
        <f t="shared" si="19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1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22"/>
        <v>7948</v>
      </c>
      <c r="S88" s="100">
        <f t="shared" si="20"/>
        <v>100</v>
      </c>
      <c r="T88" s="100">
        <v>0</v>
      </c>
      <c r="U88" s="100">
        <v>0</v>
      </c>
      <c r="V88" s="99">
        <v>1</v>
      </c>
      <c r="W88" s="99">
        <v>1</v>
      </c>
      <c r="X88" s="99">
        <v>0</v>
      </c>
      <c r="Y88" s="100">
        <f t="shared" si="16"/>
        <v>8.3333333333333321</v>
      </c>
      <c r="Z88" s="81">
        <v>301.45999999999998</v>
      </c>
      <c r="AA88" s="100">
        <v>301.45999999999998</v>
      </c>
      <c r="AB88" s="100">
        <f t="shared" si="17"/>
        <v>100</v>
      </c>
      <c r="AC88" s="100">
        <v>301.45999999999998</v>
      </c>
      <c r="AD88" s="100">
        <f t="shared" si="18"/>
        <v>100</v>
      </c>
      <c r="AE88" s="100">
        <v>0</v>
      </c>
      <c r="AF88" s="100">
        <f t="shared" si="19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1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22"/>
        <v>25249.41</v>
      </c>
      <c r="S89" s="100">
        <f t="shared" si="20"/>
        <v>100</v>
      </c>
      <c r="T89" s="100">
        <v>0</v>
      </c>
      <c r="U89" s="100">
        <v>0</v>
      </c>
      <c r="V89" s="99">
        <v>13</v>
      </c>
      <c r="W89" s="99">
        <v>14</v>
      </c>
      <c r="X89" s="99">
        <v>6</v>
      </c>
      <c r="Y89" s="100">
        <f t="shared" si="16"/>
        <v>26</v>
      </c>
      <c r="Z89" s="81">
        <f>934.51+8956.71</f>
        <v>9891.2199999999993</v>
      </c>
      <c r="AA89" s="100">
        <v>8956.7099999999991</v>
      </c>
      <c r="AB89" s="100">
        <f t="shared" si="17"/>
        <v>90.552126026920845</v>
      </c>
      <c r="AC89" s="100">
        <v>8956.7099999999991</v>
      </c>
      <c r="AD89" s="100">
        <f t="shared" si="18"/>
        <v>100</v>
      </c>
      <c r="AE89" s="100">
        <v>0</v>
      </c>
      <c r="AF89" s="100">
        <f t="shared" si="19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1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22"/>
        <v>16467.23</v>
      </c>
      <c r="S90" s="100">
        <f t="shared" si="20"/>
        <v>100</v>
      </c>
      <c r="T90" s="100">
        <v>0</v>
      </c>
      <c r="U90" s="100">
        <v>0</v>
      </c>
      <c r="V90" s="99">
        <v>12</v>
      </c>
      <c r="W90" s="99">
        <v>15</v>
      </c>
      <c r="X90" s="99">
        <v>5</v>
      </c>
      <c r="Y90" s="100">
        <f t="shared" si="16"/>
        <v>50</v>
      </c>
      <c r="Z90" s="81">
        <v>12679.38</v>
      </c>
      <c r="AA90" s="100">
        <v>12679.38</v>
      </c>
      <c r="AB90" s="100">
        <f t="shared" si="17"/>
        <v>100</v>
      </c>
      <c r="AC90" s="100">
        <v>12679.38</v>
      </c>
      <c r="AD90" s="100">
        <f t="shared" si="18"/>
        <v>100</v>
      </c>
      <c r="AE90" s="100">
        <v>0</v>
      </c>
      <c r="AF90" s="100">
        <f t="shared" si="19"/>
        <v>0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1"/>
        <v>0</v>
      </c>
      <c r="O91" s="100">
        <v>0</v>
      </c>
      <c r="P91" s="100">
        <v>0</v>
      </c>
      <c r="Q91" s="100">
        <v>0</v>
      </c>
      <c r="R91" s="100">
        <f t="shared" si="22"/>
        <v>0</v>
      </c>
      <c r="S91" s="100">
        <v>0</v>
      </c>
      <c r="T91" s="100">
        <v>0</v>
      </c>
      <c r="U91" s="100">
        <v>0</v>
      </c>
      <c r="V91" s="99">
        <v>4</v>
      </c>
      <c r="W91" s="99">
        <v>5</v>
      </c>
      <c r="X91" s="99">
        <v>3</v>
      </c>
      <c r="Y91" s="100">
        <f t="shared" si="16"/>
        <v>100</v>
      </c>
      <c r="Z91" s="81">
        <f>1302.43+839.08</f>
        <v>2141.5100000000002</v>
      </c>
      <c r="AA91" s="100">
        <v>839.08</v>
      </c>
      <c r="AB91" s="100">
        <f t="shared" si="17"/>
        <v>39.181698894705136</v>
      </c>
      <c r="AC91" s="100">
        <v>839.08</v>
      </c>
      <c r="AD91" s="100">
        <f t="shared" si="18"/>
        <v>100</v>
      </c>
      <c r="AE91" s="100">
        <v>0</v>
      </c>
      <c r="AF91" s="100">
        <f t="shared" si="19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1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22"/>
        <v>9389.1600000000017</v>
      </c>
      <c r="S92" s="100">
        <f t="shared" si="20"/>
        <v>100</v>
      </c>
      <c r="T92" s="100">
        <v>0</v>
      </c>
      <c r="U92" s="100">
        <v>0</v>
      </c>
      <c r="V92" s="99">
        <v>3</v>
      </c>
      <c r="W92" s="99">
        <v>6</v>
      </c>
      <c r="X92" s="99">
        <v>0</v>
      </c>
      <c r="Y92" s="100">
        <f t="shared" si="16"/>
        <v>6.25</v>
      </c>
      <c r="Z92" s="81">
        <v>8718.14</v>
      </c>
      <c r="AA92" s="100">
        <v>8718.14</v>
      </c>
      <c r="AB92" s="100">
        <f t="shared" si="17"/>
        <v>100</v>
      </c>
      <c r="AC92" s="100">
        <v>8718.14</v>
      </c>
      <c r="AD92" s="100">
        <f t="shared" si="18"/>
        <v>100</v>
      </c>
      <c r="AE92" s="100">
        <v>0</v>
      </c>
      <c r="AF92" s="100">
        <f t="shared" si="19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1"/>
        <v>0</v>
      </c>
      <c r="O93" s="100">
        <v>0</v>
      </c>
      <c r="P93" s="100">
        <v>0</v>
      </c>
      <c r="Q93" s="100">
        <v>0</v>
      </c>
      <c r="R93" s="100">
        <f t="shared" si="22"/>
        <v>0</v>
      </c>
      <c r="S93" s="100">
        <v>0</v>
      </c>
      <c r="T93" s="100">
        <v>0</v>
      </c>
      <c r="U93" s="100">
        <v>0</v>
      </c>
      <c r="V93" s="99">
        <v>0</v>
      </c>
      <c r="W93" s="99">
        <v>0</v>
      </c>
      <c r="X93" s="99">
        <v>0</v>
      </c>
      <c r="Y93" s="100">
        <f t="shared" si="16"/>
        <v>0</v>
      </c>
      <c r="Z93" s="81">
        <v>0</v>
      </c>
      <c r="AA93" s="100">
        <v>0</v>
      </c>
      <c r="AB93" s="100">
        <f t="shared" si="17"/>
        <v>0</v>
      </c>
      <c r="AC93" s="100">
        <v>0</v>
      </c>
      <c r="AD93" s="100">
        <f t="shared" si="18"/>
        <v>0</v>
      </c>
      <c r="AE93" s="100">
        <v>0</v>
      </c>
      <c r="AF93" s="100">
        <f t="shared" si="19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1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22"/>
        <v>12376.46</v>
      </c>
      <c r="S94" s="100">
        <f t="shared" si="20"/>
        <v>100</v>
      </c>
      <c r="T94" s="100">
        <v>0</v>
      </c>
      <c r="U94" s="100">
        <v>0</v>
      </c>
      <c r="V94" s="99">
        <v>7</v>
      </c>
      <c r="W94" s="99">
        <v>9</v>
      </c>
      <c r="X94" s="99">
        <v>1</v>
      </c>
      <c r="Y94" s="100">
        <f t="shared" si="16"/>
        <v>35</v>
      </c>
      <c r="Z94" s="81">
        <v>6937.44</v>
      </c>
      <c r="AA94" s="100">
        <v>6937.44</v>
      </c>
      <c r="AB94" s="100">
        <f t="shared" si="17"/>
        <v>100</v>
      </c>
      <c r="AC94" s="100">
        <v>6937.44</v>
      </c>
      <c r="AD94" s="100">
        <f t="shared" si="18"/>
        <v>100</v>
      </c>
      <c r="AE94" s="100">
        <v>0</v>
      </c>
      <c r="AF94" s="100">
        <f t="shared" si="19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1"/>
        <v>0</v>
      </c>
      <c r="O95" s="100">
        <v>0</v>
      </c>
      <c r="P95" s="100">
        <v>0</v>
      </c>
      <c r="Q95" s="100">
        <v>0</v>
      </c>
      <c r="R95" s="100">
        <f t="shared" si="22"/>
        <v>0</v>
      </c>
      <c r="S95" s="100">
        <v>0</v>
      </c>
      <c r="T95" s="100">
        <v>0</v>
      </c>
      <c r="U95" s="100">
        <v>0</v>
      </c>
      <c r="V95" s="99">
        <v>0</v>
      </c>
      <c r="W95" s="99">
        <v>0</v>
      </c>
      <c r="X95" s="99">
        <v>0</v>
      </c>
      <c r="Y95" s="100">
        <f t="shared" si="16"/>
        <v>0</v>
      </c>
      <c r="Z95" s="81">
        <v>0</v>
      </c>
      <c r="AA95" s="100">
        <v>0</v>
      </c>
      <c r="AB95" s="100">
        <f t="shared" si="17"/>
        <v>0</v>
      </c>
      <c r="AC95" s="100">
        <v>0</v>
      </c>
      <c r="AD95" s="100">
        <f t="shared" si="18"/>
        <v>0</v>
      </c>
      <c r="AE95" s="100">
        <v>0</v>
      </c>
      <c r="AF95" s="100">
        <f t="shared" si="19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1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22"/>
        <v>24507.16</v>
      </c>
      <c r="S96" s="100">
        <f t="shared" si="20"/>
        <v>100</v>
      </c>
      <c r="T96" s="100">
        <v>0</v>
      </c>
      <c r="U96" s="100">
        <v>0</v>
      </c>
      <c r="V96" s="99">
        <v>0</v>
      </c>
      <c r="W96" s="99">
        <v>0</v>
      </c>
      <c r="X96" s="99">
        <v>0</v>
      </c>
      <c r="Y96" s="100">
        <f t="shared" si="16"/>
        <v>0</v>
      </c>
      <c r="Z96" s="81">
        <v>0</v>
      </c>
      <c r="AA96" s="100">
        <v>0</v>
      </c>
      <c r="AB96" s="100">
        <f t="shared" si="17"/>
        <v>0</v>
      </c>
      <c r="AC96" s="100">
        <v>0</v>
      </c>
      <c r="AD96" s="100">
        <f t="shared" si="18"/>
        <v>0</v>
      </c>
      <c r="AE96" s="100">
        <v>0</v>
      </c>
      <c r="AF96" s="100">
        <f t="shared" si="19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1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22"/>
        <v>5946.55</v>
      </c>
      <c r="S97" s="100">
        <f t="shared" si="20"/>
        <v>100</v>
      </c>
      <c r="T97" s="100">
        <v>0</v>
      </c>
      <c r="U97" s="100">
        <v>0</v>
      </c>
      <c r="V97" s="99">
        <v>2</v>
      </c>
      <c r="W97" s="99">
        <v>2</v>
      </c>
      <c r="X97" s="99">
        <v>0</v>
      </c>
      <c r="Y97" s="100">
        <f t="shared" si="16"/>
        <v>22.222222222222221</v>
      </c>
      <c r="Z97" s="81">
        <v>1930.88</v>
      </c>
      <c r="AA97" s="100">
        <v>1930.88</v>
      </c>
      <c r="AB97" s="100">
        <f t="shared" si="17"/>
        <v>100</v>
      </c>
      <c r="AC97" s="100">
        <v>1930.88</v>
      </c>
      <c r="AD97" s="100">
        <f t="shared" si="18"/>
        <v>100</v>
      </c>
      <c r="AE97" s="100">
        <v>0</v>
      </c>
      <c r="AF97" s="100">
        <f t="shared" si="19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1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22"/>
        <v>3487.89</v>
      </c>
      <c r="S98" s="100">
        <f t="shared" si="20"/>
        <v>100</v>
      </c>
      <c r="T98" s="100">
        <v>0</v>
      </c>
      <c r="U98" s="100">
        <v>0</v>
      </c>
      <c r="V98" s="99">
        <v>0</v>
      </c>
      <c r="W98" s="99">
        <v>0</v>
      </c>
      <c r="X98" s="99">
        <v>0</v>
      </c>
      <c r="Y98" s="100">
        <f t="shared" si="16"/>
        <v>0</v>
      </c>
      <c r="Z98" s="81">
        <v>0</v>
      </c>
      <c r="AA98" s="100">
        <v>0</v>
      </c>
      <c r="AB98" s="100">
        <f t="shared" si="17"/>
        <v>0</v>
      </c>
      <c r="AC98" s="100">
        <v>0</v>
      </c>
      <c r="AD98" s="100">
        <f t="shared" si="18"/>
        <v>0</v>
      </c>
      <c r="AE98" s="100">
        <v>0</v>
      </c>
      <c r="AF98" s="100">
        <f t="shared" si="19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1"/>
        <v>0</v>
      </c>
      <c r="O99" s="100">
        <v>0</v>
      </c>
      <c r="P99" s="100">
        <v>0</v>
      </c>
      <c r="Q99" s="100">
        <v>0</v>
      </c>
      <c r="R99" s="100">
        <f t="shared" si="22"/>
        <v>0</v>
      </c>
      <c r="S99" s="100">
        <v>0</v>
      </c>
      <c r="T99" s="100">
        <v>0</v>
      </c>
      <c r="U99" s="100">
        <v>0</v>
      </c>
      <c r="V99" s="99">
        <v>3</v>
      </c>
      <c r="W99" s="99">
        <v>3</v>
      </c>
      <c r="X99" s="99">
        <v>2</v>
      </c>
      <c r="Y99" s="100">
        <f t="shared" si="16"/>
        <v>100</v>
      </c>
      <c r="Z99" s="81">
        <v>4662.01</v>
      </c>
      <c r="AA99" s="100">
        <v>4662.01</v>
      </c>
      <c r="AB99" s="100">
        <f t="shared" si="17"/>
        <v>100</v>
      </c>
      <c r="AC99" s="100">
        <v>4662.01</v>
      </c>
      <c r="AD99" s="100">
        <f t="shared" si="18"/>
        <v>100</v>
      </c>
      <c r="AE99" s="100">
        <v>0</v>
      </c>
      <c r="AF99" s="100">
        <f t="shared" si="19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1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22"/>
        <v>18749.07</v>
      </c>
      <c r="S100" s="100">
        <f t="shared" si="20"/>
        <v>100</v>
      </c>
      <c r="T100" s="100">
        <v>0</v>
      </c>
      <c r="U100" s="100">
        <v>0</v>
      </c>
      <c r="V100" s="99">
        <v>12</v>
      </c>
      <c r="W100" s="99">
        <v>16</v>
      </c>
      <c r="X100" s="99">
        <v>8</v>
      </c>
      <c r="Y100" s="100">
        <f t="shared" si="16"/>
        <v>31.578947368421051</v>
      </c>
      <c r="Z100" s="81">
        <v>12567.05</v>
      </c>
      <c r="AA100" s="100">
        <v>12567.05</v>
      </c>
      <c r="AB100" s="100">
        <f t="shared" si="17"/>
        <v>100</v>
      </c>
      <c r="AC100" s="100">
        <v>12567.05</v>
      </c>
      <c r="AD100" s="100">
        <f t="shared" si="18"/>
        <v>100</v>
      </c>
      <c r="AE100" s="100">
        <v>0</v>
      </c>
      <c r="AF100" s="100">
        <f t="shared" si="19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1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22"/>
        <v>336.17</v>
      </c>
      <c r="S101" s="100">
        <f t="shared" si="20"/>
        <v>100</v>
      </c>
      <c r="T101" s="100">
        <v>0</v>
      </c>
      <c r="U101" s="100">
        <v>0</v>
      </c>
      <c r="V101" s="99">
        <v>0</v>
      </c>
      <c r="W101" s="99">
        <v>0</v>
      </c>
      <c r="X101" s="99">
        <v>0</v>
      </c>
      <c r="Y101" s="100">
        <f t="shared" si="16"/>
        <v>0</v>
      </c>
      <c r="Z101" s="81">
        <v>4147.71</v>
      </c>
      <c r="AA101" s="100">
        <v>4147.71</v>
      </c>
      <c r="AB101" s="100">
        <f t="shared" si="17"/>
        <v>100</v>
      </c>
      <c r="AC101" s="100">
        <v>4147.71</v>
      </c>
      <c r="AD101" s="100">
        <f t="shared" si="18"/>
        <v>100</v>
      </c>
      <c r="AE101" s="100">
        <v>0</v>
      </c>
      <c r="AF101" s="100">
        <f t="shared" si="19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1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22"/>
        <v>19670.13</v>
      </c>
      <c r="S102" s="100">
        <f t="shared" si="20"/>
        <v>100</v>
      </c>
      <c r="T102" s="100">
        <v>0</v>
      </c>
      <c r="U102" s="100">
        <v>0</v>
      </c>
      <c r="V102" s="99">
        <v>0</v>
      </c>
      <c r="W102" s="99">
        <v>0</v>
      </c>
      <c r="X102" s="99">
        <v>0</v>
      </c>
      <c r="Y102" s="100">
        <f t="shared" si="16"/>
        <v>0</v>
      </c>
      <c r="Z102" s="81">
        <v>0</v>
      </c>
      <c r="AA102" s="100">
        <v>0</v>
      </c>
      <c r="AB102" s="100">
        <f t="shared" si="17"/>
        <v>0</v>
      </c>
      <c r="AC102" s="100">
        <v>0</v>
      </c>
      <c r="AD102" s="100">
        <f t="shared" si="18"/>
        <v>0</v>
      </c>
      <c r="AE102" s="100">
        <v>0</v>
      </c>
      <c r="AF102" s="100">
        <f t="shared" si="19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1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23">T103/P103*100</f>
        <v>0</v>
      </c>
      <c r="V103" s="89">
        <f t="shared" ref="V103:AC103" si="24">SUM(V7:V102)</f>
        <v>534</v>
      </c>
      <c r="W103" s="89">
        <f t="shared" si="24"/>
        <v>698</v>
      </c>
      <c r="X103" s="89">
        <f>SUM(X7:X102)</f>
        <v>180</v>
      </c>
      <c r="Y103" s="91">
        <f>X103/H103*100</f>
        <v>6.3003150157507877</v>
      </c>
      <c r="Z103" s="91">
        <f>SUM(Z7:Z102)</f>
        <v>753668.75999999989</v>
      </c>
      <c r="AA103" s="91">
        <f t="shared" si="24"/>
        <v>742586.41999999981</v>
      </c>
      <c r="AB103" s="90">
        <f t="shared" ref="AB103" si="25">IF((Z103+T103)=0,0,AA103/(Z103+T103)*100)</f>
        <v>98.529547649022888</v>
      </c>
      <c r="AC103" s="91">
        <f t="shared" si="24"/>
        <v>742586.41999999981</v>
      </c>
      <c r="AD103" s="90">
        <f t="shared" ref="AD103" si="26">IF(AA103=0,0,AC103/AA103)*100</f>
        <v>100</v>
      </c>
      <c r="AE103" s="91">
        <f>SUM(AE7:AE102)</f>
        <v>0</v>
      </c>
      <c r="AF103" s="90">
        <f t="shared" ref="AF103" si="27">IF(AA103=0,0,AE103/AA103)*100</f>
        <v>0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topLeftCell="C1" workbookViewId="0">
      <selection sqref="A1:AF1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9" width="13.140625" style="93" customWidth="1"/>
    <col min="10" max="10" width="9.28515625" style="93" customWidth="1"/>
    <col min="11" max="13" width="6.7109375" style="106" customWidth="1"/>
    <col min="14" max="14" width="9.140625" style="106" customWidth="1"/>
    <col min="15" max="15" width="16.42578125" style="107" customWidth="1"/>
    <col min="16" max="16" width="13.7109375" style="107" customWidth="1"/>
    <col min="17" max="17" width="11" style="107" customWidth="1"/>
    <col min="18" max="18" width="12.85546875" style="107" customWidth="1"/>
    <col min="19" max="19" width="10.42578125" style="107" customWidth="1"/>
    <col min="20" max="20" width="12.28515625" style="107" customWidth="1"/>
    <col min="21" max="21" width="15.42578125" style="107" customWidth="1"/>
    <col min="22" max="24" width="9.28515625" style="106" customWidth="1"/>
    <col min="25" max="25" width="12.57031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2.85546875" style="106" customWidth="1"/>
    <col min="30" max="30" width="14" style="106" customWidth="1"/>
    <col min="31" max="31" width="11.85546875" style="106" customWidth="1"/>
    <col min="32" max="32" width="14.285156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265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30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34.25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 t="shared" si="0"/>
        <v>5</v>
      </c>
      <c r="F6" s="6">
        <f t="shared" si="0"/>
        <v>6</v>
      </c>
      <c r="G6" s="5">
        <f t="shared" si="0"/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99">
        <v>0</v>
      </c>
      <c r="W7" s="99">
        <v>0</v>
      </c>
      <c r="X7" s="99">
        <v>0</v>
      </c>
      <c r="Y7" s="100">
        <f t="shared" ref="Y7:Y70" si="2">IF(H7=0,0,V7/H7)*100</f>
        <v>0</v>
      </c>
      <c r="Z7" s="81">
        <v>0</v>
      </c>
      <c r="AA7" s="100">
        <v>0</v>
      </c>
      <c r="AB7" s="100">
        <f t="shared" ref="AB7:AB70" si="3">IF((Z7+T7)=0,0,AA7/(Z7+T7)*100)</f>
        <v>0</v>
      </c>
      <c r="AC7" s="100">
        <v>0</v>
      </c>
      <c r="AD7" s="100">
        <f t="shared" ref="AD7:AD70" si="4">IF(AA7=0,0,AC7/AA7)*100</f>
        <v>0</v>
      </c>
      <c r="AE7" s="100">
        <v>0</v>
      </c>
      <c r="AF7" s="100">
        <f t="shared" ref="AF7:AF70" si="5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6">P8/O8*100</f>
        <v>100</v>
      </c>
      <c r="R8" s="100">
        <f t="shared" ref="R8:R20" si="7">P8</f>
        <v>8664.0299999999988</v>
      </c>
      <c r="S8" s="100">
        <f t="shared" ref="S8:S71" si="8">R8/P8*100</f>
        <v>100</v>
      </c>
      <c r="T8" s="100">
        <v>0</v>
      </c>
      <c r="U8" s="100">
        <v>0</v>
      </c>
      <c r="V8" s="99">
        <v>3</v>
      </c>
      <c r="W8" s="99">
        <v>3</v>
      </c>
      <c r="X8" s="99">
        <v>0</v>
      </c>
      <c r="Y8" s="100">
        <f t="shared" si="2"/>
        <v>15</v>
      </c>
      <c r="Z8" s="81">
        <v>5085.78</v>
      </c>
      <c r="AA8" s="100">
        <v>5085.78</v>
      </c>
      <c r="AB8" s="100">
        <f t="shared" si="3"/>
        <v>100</v>
      </c>
      <c r="AC8" s="100">
        <v>5085.78</v>
      </c>
      <c r="AD8" s="100">
        <f t="shared" si="4"/>
        <v>100</v>
      </c>
      <c r="AE8" s="100">
        <v>0</v>
      </c>
      <c r="AF8" s="100">
        <f t="shared" si="5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6"/>
        <v>100</v>
      </c>
      <c r="R9" s="100">
        <f t="shared" si="7"/>
        <v>20412.350000000002</v>
      </c>
      <c r="S9" s="100">
        <f t="shared" si="8"/>
        <v>100</v>
      </c>
      <c r="T9" s="100">
        <v>0</v>
      </c>
      <c r="U9" s="100">
        <v>0</v>
      </c>
      <c r="V9" s="99">
        <v>1</v>
      </c>
      <c r="W9" s="99">
        <v>1</v>
      </c>
      <c r="X9" s="99">
        <v>1</v>
      </c>
      <c r="Y9" s="100">
        <f t="shared" si="2"/>
        <v>8.3333333333333321</v>
      </c>
      <c r="Z9" s="81">
        <v>142.03</v>
      </c>
      <c r="AA9" s="100">
        <v>142.03</v>
      </c>
      <c r="AB9" s="100">
        <f t="shared" si="3"/>
        <v>100</v>
      </c>
      <c r="AC9" s="100">
        <v>142.03</v>
      </c>
      <c r="AD9" s="100">
        <f t="shared" si="4"/>
        <v>100</v>
      </c>
      <c r="AE9" s="100">
        <v>0</v>
      </c>
      <c r="AF9" s="100">
        <f t="shared" si="5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6"/>
        <v>100</v>
      </c>
      <c r="R10" s="100">
        <f t="shared" si="7"/>
        <v>58.36</v>
      </c>
      <c r="S10" s="100">
        <f t="shared" si="8"/>
        <v>100</v>
      </c>
      <c r="T10" s="100">
        <v>0</v>
      </c>
      <c r="U10" s="100">
        <v>0</v>
      </c>
      <c r="V10" s="99">
        <v>0</v>
      </c>
      <c r="W10" s="99">
        <v>0</v>
      </c>
      <c r="X10" s="99">
        <v>0</v>
      </c>
      <c r="Y10" s="100">
        <f t="shared" si="2"/>
        <v>0</v>
      </c>
      <c r="Z10" s="81">
        <v>0</v>
      </c>
      <c r="AA10" s="100">
        <v>0</v>
      </c>
      <c r="AB10" s="100">
        <f t="shared" si="3"/>
        <v>0</v>
      </c>
      <c r="AC10" s="100">
        <v>0</v>
      </c>
      <c r="AD10" s="100">
        <f t="shared" si="4"/>
        <v>0</v>
      </c>
      <c r="AE10" s="100">
        <v>0</v>
      </c>
      <c r="AF10" s="100">
        <f t="shared" si="5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6"/>
        <v>100</v>
      </c>
      <c r="R11" s="100">
        <f t="shared" si="7"/>
        <v>7226.18</v>
      </c>
      <c r="S11" s="100">
        <f t="shared" si="8"/>
        <v>100</v>
      </c>
      <c r="T11" s="100">
        <v>0</v>
      </c>
      <c r="U11" s="100">
        <v>0</v>
      </c>
      <c r="V11" s="99">
        <v>5</v>
      </c>
      <c r="W11" s="99">
        <v>5</v>
      </c>
      <c r="X11" s="99">
        <v>0</v>
      </c>
      <c r="Y11" s="100">
        <f t="shared" si="2"/>
        <v>29.411764705882355</v>
      </c>
      <c r="Z11" s="81">
        <v>6720.48</v>
      </c>
      <c r="AA11" s="100">
        <v>6720.48</v>
      </c>
      <c r="AB11" s="100">
        <f t="shared" si="3"/>
        <v>100</v>
      </c>
      <c r="AC11" s="100">
        <v>6720.48</v>
      </c>
      <c r="AD11" s="100">
        <f t="shared" si="4"/>
        <v>100</v>
      </c>
      <c r="AE11" s="100">
        <v>0</v>
      </c>
      <c r="AF11" s="100">
        <f t="shared" si="5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6"/>
        <v>100</v>
      </c>
      <c r="R12" s="100">
        <f t="shared" si="7"/>
        <v>10060.76</v>
      </c>
      <c r="S12" s="100">
        <f t="shared" si="8"/>
        <v>100</v>
      </c>
      <c r="T12" s="100">
        <v>0</v>
      </c>
      <c r="U12" s="100">
        <v>0</v>
      </c>
      <c r="V12" s="99">
        <v>3</v>
      </c>
      <c r="W12" s="99">
        <v>4</v>
      </c>
      <c r="X12" s="99">
        <v>0</v>
      </c>
      <c r="Y12" s="100">
        <f t="shared" si="2"/>
        <v>17.647058823529413</v>
      </c>
      <c r="Z12" s="81">
        <v>5969.86</v>
      </c>
      <c r="AA12" s="100">
        <v>5969.86</v>
      </c>
      <c r="AB12" s="100">
        <f t="shared" si="3"/>
        <v>100</v>
      </c>
      <c r="AC12" s="100">
        <v>5969.86</v>
      </c>
      <c r="AD12" s="100">
        <f t="shared" si="4"/>
        <v>100</v>
      </c>
      <c r="AE12" s="100">
        <v>0</v>
      </c>
      <c r="AF12" s="100">
        <f t="shared" si="5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6"/>
        <v>100</v>
      </c>
      <c r="R13" s="100">
        <f t="shared" si="7"/>
        <v>2679.6</v>
      </c>
      <c r="S13" s="100">
        <f t="shared" si="8"/>
        <v>100</v>
      </c>
      <c r="T13" s="100">
        <v>0</v>
      </c>
      <c r="U13" s="100">
        <v>0</v>
      </c>
      <c r="V13" s="99">
        <v>2</v>
      </c>
      <c r="W13" s="99">
        <v>2</v>
      </c>
      <c r="X13" s="99">
        <v>0</v>
      </c>
      <c r="Y13" s="100">
        <f t="shared" si="2"/>
        <v>66.666666666666657</v>
      </c>
      <c r="Z13" s="81">
        <v>10148.719999999999</v>
      </c>
      <c r="AA13" s="100">
        <v>10148.719999999999</v>
      </c>
      <c r="AB13" s="100">
        <f t="shared" si="3"/>
        <v>100</v>
      </c>
      <c r="AC13" s="100">
        <v>10148.719999999999</v>
      </c>
      <c r="AD13" s="100">
        <f t="shared" si="4"/>
        <v>100</v>
      </c>
      <c r="AE13" s="100">
        <v>0</v>
      </c>
      <c r="AF13" s="100">
        <f t="shared" si="5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7"/>
        <v>0</v>
      </c>
      <c r="S14" s="100">
        <v>0</v>
      </c>
      <c r="T14" s="100">
        <v>0</v>
      </c>
      <c r="U14" s="100">
        <v>0</v>
      </c>
      <c r="V14" s="99">
        <v>0</v>
      </c>
      <c r="W14" s="99">
        <v>0</v>
      </c>
      <c r="X14" s="99">
        <v>0</v>
      </c>
      <c r="Y14" s="100">
        <f t="shared" si="2"/>
        <v>0</v>
      </c>
      <c r="Z14" s="81">
        <v>0</v>
      </c>
      <c r="AA14" s="100">
        <v>0</v>
      </c>
      <c r="AB14" s="100">
        <f t="shared" si="3"/>
        <v>0</v>
      </c>
      <c r="AC14" s="100">
        <v>0</v>
      </c>
      <c r="AD14" s="100">
        <f t="shared" si="4"/>
        <v>0</v>
      </c>
      <c r="AE14" s="100">
        <v>0</v>
      </c>
      <c r="AF14" s="100">
        <f t="shared" si="5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9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7"/>
        <v>51732.32</v>
      </c>
      <c r="S15" s="100">
        <f t="shared" si="8"/>
        <v>100</v>
      </c>
      <c r="T15" s="100">
        <v>0</v>
      </c>
      <c r="U15" s="100">
        <v>0</v>
      </c>
      <c r="V15" s="99">
        <v>12</v>
      </c>
      <c r="W15" s="99">
        <v>14</v>
      </c>
      <c r="X15" s="99">
        <v>3</v>
      </c>
      <c r="Y15" s="100">
        <f t="shared" si="2"/>
        <v>14.457831325301203</v>
      </c>
      <c r="Z15" s="81">
        <v>15948.59</v>
      </c>
      <c r="AA15" s="100">
        <v>15948.59</v>
      </c>
      <c r="AB15" s="100">
        <f t="shared" si="3"/>
        <v>100</v>
      </c>
      <c r="AC15" s="100">
        <v>15948.59</v>
      </c>
      <c r="AD15" s="100">
        <f t="shared" si="4"/>
        <v>100</v>
      </c>
      <c r="AE15" s="100">
        <v>0</v>
      </c>
      <c r="AF15" s="100">
        <f t="shared" si="5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9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7"/>
        <v>12706.95</v>
      </c>
      <c r="S16" s="100">
        <f t="shared" si="8"/>
        <v>100</v>
      </c>
      <c r="T16" s="100">
        <v>0</v>
      </c>
      <c r="U16" s="100">
        <v>0</v>
      </c>
      <c r="V16" s="99">
        <v>0</v>
      </c>
      <c r="W16" s="99">
        <v>0</v>
      </c>
      <c r="X16" s="99">
        <v>0</v>
      </c>
      <c r="Y16" s="100">
        <f t="shared" si="2"/>
        <v>0</v>
      </c>
      <c r="Z16" s="81">
        <v>0</v>
      </c>
      <c r="AA16" s="100">
        <v>0</v>
      </c>
      <c r="AB16" s="100">
        <f t="shared" si="3"/>
        <v>0</v>
      </c>
      <c r="AC16" s="100">
        <v>0</v>
      </c>
      <c r="AD16" s="100">
        <f t="shared" si="4"/>
        <v>0</v>
      </c>
      <c r="AE16" s="100">
        <v>0</v>
      </c>
      <c r="AF16" s="100">
        <f t="shared" si="5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9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7"/>
        <v>32504.67</v>
      </c>
      <c r="S17" s="100">
        <f t="shared" si="8"/>
        <v>100</v>
      </c>
      <c r="T17" s="100">
        <v>0</v>
      </c>
      <c r="U17" s="100">
        <v>0</v>
      </c>
      <c r="V17" s="99">
        <v>10</v>
      </c>
      <c r="W17" s="99">
        <v>15</v>
      </c>
      <c r="X17" s="99">
        <v>1</v>
      </c>
      <c r="Y17" s="100">
        <f t="shared" si="2"/>
        <v>20.408163265306122</v>
      </c>
      <c r="Z17" s="81">
        <v>32401.19</v>
      </c>
      <c r="AA17" s="100">
        <v>32401.19</v>
      </c>
      <c r="AB17" s="100">
        <f t="shared" si="3"/>
        <v>100</v>
      </c>
      <c r="AC17" s="100">
        <v>32401.19</v>
      </c>
      <c r="AD17" s="100">
        <f t="shared" si="4"/>
        <v>100</v>
      </c>
      <c r="AE17" s="100">
        <v>0</v>
      </c>
      <c r="AF17" s="100">
        <f t="shared" si="5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9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7"/>
        <v>15821.75</v>
      </c>
      <c r="S18" s="100">
        <f t="shared" si="8"/>
        <v>100</v>
      </c>
      <c r="T18" s="100">
        <v>0</v>
      </c>
      <c r="U18" s="100">
        <v>0</v>
      </c>
      <c r="V18" s="99">
        <v>4</v>
      </c>
      <c r="W18" s="99">
        <v>4</v>
      </c>
      <c r="X18" s="99">
        <v>0</v>
      </c>
      <c r="Y18" s="100">
        <f t="shared" si="2"/>
        <v>15.384615384615385</v>
      </c>
      <c r="Z18" s="81">
        <v>3496.6</v>
      </c>
      <c r="AA18" s="100">
        <v>3496.6</v>
      </c>
      <c r="AB18" s="100">
        <f t="shared" si="3"/>
        <v>100</v>
      </c>
      <c r="AC18" s="100">
        <v>3496.6</v>
      </c>
      <c r="AD18" s="100">
        <f t="shared" si="4"/>
        <v>100</v>
      </c>
      <c r="AE18" s="100">
        <v>0</v>
      </c>
      <c r="AF18" s="100">
        <f t="shared" si="5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9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7"/>
        <v>46398.919999999991</v>
      </c>
      <c r="S19" s="100">
        <f t="shared" si="8"/>
        <v>100</v>
      </c>
      <c r="T19" s="100">
        <v>0</v>
      </c>
      <c r="U19" s="100">
        <v>0</v>
      </c>
      <c r="V19" s="99">
        <v>18</v>
      </c>
      <c r="W19" s="99">
        <v>17</v>
      </c>
      <c r="X19" s="99">
        <v>6</v>
      </c>
      <c r="Y19" s="100">
        <f t="shared" si="2"/>
        <v>31.03448275862069</v>
      </c>
      <c r="Z19" s="81">
        <v>24807.99</v>
      </c>
      <c r="AA19" s="100">
        <v>24807.99</v>
      </c>
      <c r="AB19" s="100">
        <f t="shared" si="3"/>
        <v>100</v>
      </c>
      <c r="AC19" s="100">
        <v>24807.99</v>
      </c>
      <c r="AD19" s="100">
        <f t="shared" si="4"/>
        <v>100</v>
      </c>
      <c r="AE19" s="100">
        <v>0</v>
      </c>
      <c r="AF19" s="100">
        <f t="shared" si="5"/>
        <v>0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9"/>
        <v>0</v>
      </c>
      <c r="O20" s="100">
        <v>0</v>
      </c>
      <c r="P20" s="100">
        <v>0</v>
      </c>
      <c r="Q20" s="100">
        <v>0</v>
      </c>
      <c r="R20" s="100">
        <f t="shared" si="7"/>
        <v>0</v>
      </c>
      <c r="S20" s="100">
        <v>0</v>
      </c>
      <c r="T20" s="100">
        <v>0</v>
      </c>
      <c r="U20" s="100">
        <v>0</v>
      </c>
      <c r="V20" s="99">
        <v>0</v>
      </c>
      <c r="W20" s="99">
        <v>0</v>
      </c>
      <c r="X20" s="99">
        <v>0</v>
      </c>
      <c r="Y20" s="100">
        <f t="shared" si="2"/>
        <v>0</v>
      </c>
      <c r="Z20" s="81">
        <v>0</v>
      </c>
      <c r="AA20" s="100">
        <v>0</v>
      </c>
      <c r="AB20" s="100">
        <f t="shared" si="3"/>
        <v>0</v>
      </c>
      <c r="AC20" s="100">
        <v>0</v>
      </c>
      <c r="AD20" s="100">
        <f t="shared" si="4"/>
        <v>0</v>
      </c>
      <c r="AE20" s="100">
        <v>0</v>
      </c>
      <c r="AF20" s="100">
        <f t="shared" si="5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9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 t="shared" si="8"/>
        <v>100</v>
      </c>
      <c r="T21" s="100">
        <v>0</v>
      </c>
      <c r="U21" s="100">
        <v>0</v>
      </c>
      <c r="V21" s="99">
        <v>0</v>
      </c>
      <c r="W21" s="99">
        <v>0</v>
      </c>
      <c r="X21" s="99">
        <v>0</v>
      </c>
      <c r="Y21" s="100">
        <f t="shared" si="2"/>
        <v>0</v>
      </c>
      <c r="Z21" s="81">
        <v>0</v>
      </c>
      <c r="AA21" s="100">
        <v>0</v>
      </c>
      <c r="AB21" s="100">
        <f t="shared" si="3"/>
        <v>0</v>
      </c>
      <c r="AC21" s="100">
        <v>0</v>
      </c>
      <c r="AD21" s="100">
        <f t="shared" si="4"/>
        <v>0</v>
      </c>
      <c r="AE21" s="100">
        <v>0</v>
      </c>
      <c r="AF21" s="100">
        <f t="shared" si="5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9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0">P22</f>
        <v>19091.53</v>
      </c>
      <c r="S22" s="100">
        <f t="shared" si="8"/>
        <v>100</v>
      </c>
      <c r="T22" s="100">
        <v>0</v>
      </c>
      <c r="U22" s="100">
        <v>0</v>
      </c>
      <c r="V22" s="99">
        <v>2</v>
      </c>
      <c r="W22" s="99">
        <v>3</v>
      </c>
      <c r="X22" s="99">
        <v>0</v>
      </c>
      <c r="Y22" s="100">
        <f t="shared" si="2"/>
        <v>4.8780487804878048</v>
      </c>
      <c r="Z22" s="81">
        <v>5580.14</v>
      </c>
      <c r="AA22" s="100">
        <v>5580.14</v>
      </c>
      <c r="AB22" s="100">
        <f t="shared" si="3"/>
        <v>100</v>
      </c>
      <c r="AC22" s="100">
        <v>5580.14</v>
      </c>
      <c r="AD22" s="100">
        <f t="shared" si="4"/>
        <v>100</v>
      </c>
      <c r="AE22" s="100">
        <v>0</v>
      </c>
      <c r="AF22" s="100">
        <f t="shared" si="5"/>
        <v>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9"/>
        <v>0</v>
      </c>
      <c r="O23" s="100">
        <v>0</v>
      </c>
      <c r="P23" s="100">
        <v>0</v>
      </c>
      <c r="Q23" s="100">
        <v>0</v>
      </c>
      <c r="R23" s="100">
        <f t="shared" si="10"/>
        <v>0</v>
      </c>
      <c r="S23" s="100">
        <v>0</v>
      </c>
      <c r="T23" s="100">
        <v>0</v>
      </c>
      <c r="U23" s="100">
        <v>0</v>
      </c>
      <c r="V23" s="99">
        <v>0</v>
      </c>
      <c r="W23" s="99">
        <v>0</v>
      </c>
      <c r="X23" s="99">
        <v>0</v>
      </c>
      <c r="Y23" s="100">
        <f t="shared" si="2"/>
        <v>0</v>
      </c>
      <c r="Z23" s="81">
        <v>0</v>
      </c>
      <c r="AA23" s="100">
        <v>0</v>
      </c>
      <c r="AB23" s="100">
        <f t="shared" si="3"/>
        <v>0</v>
      </c>
      <c r="AC23" s="100">
        <v>0</v>
      </c>
      <c r="AD23" s="100">
        <f t="shared" si="4"/>
        <v>0</v>
      </c>
      <c r="AE23" s="100">
        <v>0</v>
      </c>
      <c r="AF23" s="100">
        <f t="shared" si="5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9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0"/>
        <v>31605.72</v>
      </c>
      <c r="S24" s="100">
        <f t="shared" si="8"/>
        <v>100</v>
      </c>
      <c r="T24" s="100">
        <v>0</v>
      </c>
      <c r="U24" s="100">
        <v>0</v>
      </c>
      <c r="V24" s="99">
        <v>31</v>
      </c>
      <c r="W24" s="99">
        <v>41</v>
      </c>
      <c r="X24" s="99">
        <v>21</v>
      </c>
      <c r="Y24" s="100">
        <f t="shared" si="2"/>
        <v>43.661971830985912</v>
      </c>
      <c r="Z24" s="81">
        <v>28306.48</v>
      </c>
      <c r="AA24" s="100">
        <v>28306.48</v>
      </c>
      <c r="AB24" s="100">
        <f t="shared" si="3"/>
        <v>100</v>
      </c>
      <c r="AC24" s="100">
        <v>28306.48</v>
      </c>
      <c r="AD24" s="100">
        <f t="shared" si="4"/>
        <v>100</v>
      </c>
      <c r="AE24" s="100">
        <v>0</v>
      </c>
      <c r="AF24" s="100">
        <f t="shared" si="5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9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0"/>
        <v>43809.06</v>
      </c>
      <c r="S25" s="100">
        <f t="shared" si="8"/>
        <v>100</v>
      </c>
      <c r="T25" s="100">
        <v>0</v>
      </c>
      <c r="U25" s="100">
        <v>0</v>
      </c>
      <c r="V25" s="99">
        <v>24</v>
      </c>
      <c r="W25" s="99">
        <v>35</v>
      </c>
      <c r="X25" s="99">
        <v>7</v>
      </c>
      <c r="Y25" s="100">
        <f t="shared" si="2"/>
        <v>11.650485436893204</v>
      </c>
      <c r="Z25" s="81">
        <f>3668.08+27767.72</f>
        <v>31435.800000000003</v>
      </c>
      <c r="AA25" s="100">
        <v>27767.72</v>
      </c>
      <c r="AB25" s="100">
        <f t="shared" si="3"/>
        <v>88.331520114010132</v>
      </c>
      <c r="AC25" s="100">
        <v>27767.72</v>
      </c>
      <c r="AD25" s="100">
        <f t="shared" si="4"/>
        <v>100</v>
      </c>
      <c r="AE25" s="100">
        <v>0</v>
      </c>
      <c r="AF25" s="100">
        <f t="shared" si="5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9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0"/>
        <v>13200.15</v>
      </c>
      <c r="S26" s="100">
        <f t="shared" si="8"/>
        <v>100</v>
      </c>
      <c r="T26" s="100">
        <v>0</v>
      </c>
      <c r="U26" s="100">
        <v>0</v>
      </c>
      <c r="V26" s="99">
        <v>6</v>
      </c>
      <c r="W26" s="99">
        <v>8</v>
      </c>
      <c r="X26" s="99">
        <v>1</v>
      </c>
      <c r="Y26" s="100">
        <f t="shared" si="2"/>
        <v>25</v>
      </c>
      <c r="Z26" s="81">
        <v>9301.44</v>
      </c>
      <c r="AA26" s="100">
        <v>9301.44</v>
      </c>
      <c r="AB26" s="100">
        <f t="shared" si="3"/>
        <v>100</v>
      </c>
      <c r="AC26" s="100">
        <v>9301.44</v>
      </c>
      <c r="AD26" s="100">
        <f t="shared" si="4"/>
        <v>100</v>
      </c>
      <c r="AE26" s="100">
        <v>0</v>
      </c>
      <c r="AF26" s="100">
        <f t="shared" si="5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9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0"/>
        <v>12723.78</v>
      </c>
      <c r="S27" s="100">
        <f t="shared" si="8"/>
        <v>100</v>
      </c>
      <c r="T27" s="100">
        <v>0</v>
      </c>
      <c r="U27" s="100">
        <v>0</v>
      </c>
      <c r="V27" s="99">
        <v>4</v>
      </c>
      <c r="W27" s="99">
        <v>6</v>
      </c>
      <c r="X27" s="99">
        <v>1</v>
      </c>
      <c r="Y27" s="100">
        <f t="shared" si="2"/>
        <v>25</v>
      </c>
      <c r="Z27" s="81">
        <v>3466.92</v>
      </c>
      <c r="AA27" s="100">
        <v>3466.92</v>
      </c>
      <c r="AB27" s="100">
        <f t="shared" si="3"/>
        <v>100</v>
      </c>
      <c r="AC27" s="100">
        <v>3466.92</v>
      </c>
      <c r="AD27" s="100">
        <f t="shared" si="4"/>
        <v>100</v>
      </c>
      <c r="AE27" s="100">
        <v>0</v>
      </c>
      <c r="AF27" s="100">
        <f t="shared" si="5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9"/>
        <v>0</v>
      </c>
      <c r="O28" s="100">
        <v>0</v>
      </c>
      <c r="P28" s="100">
        <v>0</v>
      </c>
      <c r="Q28" s="100">
        <v>0</v>
      </c>
      <c r="R28" s="100">
        <f t="shared" si="10"/>
        <v>0</v>
      </c>
      <c r="S28" s="100">
        <v>0</v>
      </c>
      <c r="T28" s="100">
        <v>0</v>
      </c>
      <c r="U28" s="100">
        <v>0</v>
      </c>
      <c r="V28" s="99">
        <v>5</v>
      </c>
      <c r="W28" s="99">
        <v>6</v>
      </c>
      <c r="X28" s="99">
        <v>4</v>
      </c>
      <c r="Y28" s="100">
        <f t="shared" si="2"/>
        <v>55.555555555555557</v>
      </c>
      <c r="Z28" s="81">
        <v>3007.13</v>
      </c>
      <c r="AA28" s="100">
        <v>3007.13</v>
      </c>
      <c r="AB28" s="100">
        <f t="shared" si="3"/>
        <v>100</v>
      </c>
      <c r="AC28" s="100">
        <v>3007.13</v>
      </c>
      <c r="AD28" s="100">
        <f t="shared" si="4"/>
        <v>100</v>
      </c>
      <c r="AE28" s="100">
        <v>0</v>
      </c>
      <c r="AF28" s="100">
        <f t="shared" si="5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9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0"/>
        <v>5460.41</v>
      </c>
      <c r="S29" s="100">
        <f t="shared" si="8"/>
        <v>100</v>
      </c>
      <c r="T29" s="100">
        <v>0</v>
      </c>
      <c r="U29" s="100">
        <v>0</v>
      </c>
      <c r="V29" s="99">
        <v>3</v>
      </c>
      <c r="W29" s="99">
        <v>5</v>
      </c>
      <c r="X29" s="99">
        <v>0</v>
      </c>
      <c r="Y29" s="100">
        <f t="shared" si="2"/>
        <v>37.5</v>
      </c>
      <c r="Z29" s="81">
        <v>2108.6999999999998</v>
      </c>
      <c r="AA29" s="100">
        <v>2108.6999999999998</v>
      </c>
      <c r="AB29" s="100">
        <f t="shared" si="3"/>
        <v>100</v>
      </c>
      <c r="AC29" s="100">
        <v>2108.6999999999998</v>
      </c>
      <c r="AD29" s="100">
        <f t="shared" si="4"/>
        <v>100</v>
      </c>
      <c r="AE29" s="100">
        <v>0</v>
      </c>
      <c r="AF29" s="100">
        <f t="shared" si="5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0"/>
        <v>0</v>
      </c>
      <c r="S30" s="100">
        <v>0</v>
      </c>
      <c r="T30" s="100">
        <v>0</v>
      </c>
      <c r="U30" s="100">
        <v>0</v>
      </c>
      <c r="V30" s="99">
        <v>0</v>
      </c>
      <c r="W30" s="99">
        <v>0</v>
      </c>
      <c r="X30" s="99">
        <v>0</v>
      </c>
      <c r="Y30" s="100">
        <f t="shared" si="2"/>
        <v>0</v>
      </c>
      <c r="Z30" s="81">
        <v>0</v>
      </c>
      <c r="AA30" s="100">
        <v>0</v>
      </c>
      <c r="AB30" s="100">
        <f t="shared" si="3"/>
        <v>0</v>
      </c>
      <c r="AC30" s="100">
        <v>0</v>
      </c>
      <c r="AD30" s="100">
        <f t="shared" si="4"/>
        <v>0</v>
      </c>
      <c r="AE30" s="100">
        <v>0</v>
      </c>
      <c r="AF30" s="100">
        <f t="shared" si="5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1">K31/H31*100</f>
        <v>88.043478260869563</v>
      </c>
      <c r="O31" s="100">
        <v>84151.14</v>
      </c>
      <c r="P31" s="100">
        <v>84151.14</v>
      </c>
      <c r="Q31" s="100">
        <f t="shared" ref="Q31:Q38" si="12">P31/O31*100</f>
        <v>100</v>
      </c>
      <c r="R31" s="100">
        <f t="shared" si="10"/>
        <v>84151.14</v>
      </c>
      <c r="S31" s="100">
        <f t="shared" si="8"/>
        <v>100</v>
      </c>
      <c r="T31" s="100">
        <v>0</v>
      </c>
      <c r="U31" s="100">
        <v>0</v>
      </c>
      <c r="V31" s="99">
        <v>17</v>
      </c>
      <c r="W31" s="99">
        <v>21</v>
      </c>
      <c r="X31" s="99">
        <v>3</v>
      </c>
      <c r="Y31" s="100">
        <f t="shared" si="2"/>
        <v>18.478260869565215</v>
      </c>
      <c r="Z31" s="81">
        <v>28303.27</v>
      </c>
      <c r="AA31" s="100">
        <v>28303.27</v>
      </c>
      <c r="AB31" s="100">
        <f t="shared" si="3"/>
        <v>100</v>
      </c>
      <c r="AC31" s="100">
        <v>28303.27</v>
      </c>
      <c r="AD31" s="100">
        <f t="shared" si="4"/>
        <v>100</v>
      </c>
      <c r="AE31" s="100">
        <v>0</v>
      </c>
      <c r="AF31" s="100">
        <f t="shared" si="5"/>
        <v>0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1"/>
        <v>45</v>
      </c>
      <c r="O32" s="100">
        <v>3061.7499999999995</v>
      </c>
      <c r="P32" s="100">
        <v>3061.7499999999995</v>
      </c>
      <c r="Q32" s="100">
        <f t="shared" si="12"/>
        <v>100</v>
      </c>
      <c r="R32" s="100">
        <f t="shared" si="10"/>
        <v>3061.7499999999995</v>
      </c>
      <c r="S32" s="100">
        <f t="shared" si="8"/>
        <v>100</v>
      </c>
      <c r="T32" s="100">
        <v>0</v>
      </c>
      <c r="U32" s="100">
        <v>0</v>
      </c>
      <c r="V32" s="99">
        <v>0</v>
      </c>
      <c r="W32" s="99">
        <v>0</v>
      </c>
      <c r="X32" s="99">
        <v>0</v>
      </c>
      <c r="Y32" s="100">
        <f t="shared" si="2"/>
        <v>0</v>
      </c>
      <c r="Z32" s="81">
        <v>0</v>
      </c>
      <c r="AA32" s="100">
        <v>0</v>
      </c>
      <c r="AB32" s="100">
        <f t="shared" si="3"/>
        <v>0</v>
      </c>
      <c r="AC32" s="100">
        <v>0</v>
      </c>
      <c r="AD32" s="100">
        <f t="shared" si="4"/>
        <v>0</v>
      </c>
      <c r="AE32" s="100">
        <v>0</v>
      </c>
      <c r="AF32" s="100">
        <f t="shared" si="5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1"/>
        <v>50</v>
      </c>
      <c r="O33" s="100">
        <v>215.69</v>
      </c>
      <c r="P33" s="100">
        <v>215.69</v>
      </c>
      <c r="Q33" s="100">
        <f t="shared" si="12"/>
        <v>100</v>
      </c>
      <c r="R33" s="100">
        <f t="shared" si="10"/>
        <v>215.69</v>
      </c>
      <c r="S33" s="100">
        <f t="shared" si="8"/>
        <v>100</v>
      </c>
      <c r="T33" s="100">
        <v>0</v>
      </c>
      <c r="U33" s="100">
        <v>0</v>
      </c>
      <c r="V33" s="99">
        <v>2</v>
      </c>
      <c r="W33" s="99">
        <v>4</v>
      </c>
      <c r="X33" s="99">
        <v>0</v>
      </c>
      <c r="Y33" s="100">
        <f t="shared" si="2"/>
        <v>50</v>
      </c>
      <c r="Z33" s="81">
        <v>3317.11</v>
      </c>
      <c r="AA33" s="100">
        <v>3317.11</v>
      </c>
      <c r="AB33" s="100">
        <f t="shared" si="3"/>
        <v>100</v>
      </c>
      <c r="AC33" s="100">
        <v>3317.11</v>
      </c>
      <c r="AD33" s="100">
        <f t="shared" si="4"/>
        <v>100</v>
      </c>
      <c r="AE33" s="100">
        <v>0</v>
      </c>
      <c r="AF33" s="100">
        <f t="shared" si="5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1"/>
        <v>80.769230769230774</v>
      </c>
      <c r="O34" s="100">
        <v>17458.7</v>
      </c>
      <c r="P34" s="100">
        <v>17458.7</v>
      </c>
      <c r="Q34" s="100">
        <f t="shared" si="12"/>
        <v>100</v>
      </c>
      <c r="R34" s="100">
        <f t="shared" si="10"/>
        <v>17458.7</v>
      </c>
      <c r="S34" s="100">
        <f t="shared" si="8"/>
        <v>100</v>
      </c>
      <c r="T34" s="100">
        <v>0</v>
      </c>
      <c r="U34" s="100">
        <v>0</v>
      </c>
      <c r="V34" s="99">
        <v>1</v>
      </c>
      <c r="W34" s="99">
        <v>1</v>
      </c>
      <c r="X34" s="99">
        <v>1</v>
      </c>
      <c r="Y34" s="100">
        <f t="shared" si="2"/>
        <v>1.9230769230769231</v>
      </c>
      <c r="Z34" s="81">
        <v>182.7</v>
      </c>
      <c r="AA34" s="100">
        <v>182.7</v>
      </c>
      <c r="AB34" s="100">
        <f t="shared" si="3"/>
        <v>100</v>
      </c>
      <c r="AC34" s="100">
        <v>182.7</v>
      </c>
      <c r="AD34" s="100">
        <f t="shared" si="4"/>
        <v>100</v>
      </c>
      <c r="AE34" s="100">
        <v>0</v>
      </c>
      <c r="AF34" s="100">
        <f t="shared" si="5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1"/>
        <v>75.862068965517238</v>
      </c>
      <c r="O35" s="100">
        <v>31182.29</v>
      </c>
      <c r="P35" s="100">
        <v>31182.29</v>
      </c>
      <c r="Q35" s="100">
        <f t="shared" si="12"/>
        <v>100</v>
      </c>
      <c r="R35" s="100">
        <f t="shared" si="10"/>
        <v>31182.29</v>
      </c>
      <c r="S35" s="100">
        <f t="shared" si="8"/>
        <v>100</v>
      </c>
      <c r="T35" s="100">
        <v>0</v>
      </c>
      <c r="U35" s="100">
        <v>0</v>
      </c>
      <c r="V35" s="99">
        <v>15</v>
      </c>
      <c r="W35" s="99">
        <v>19</v>
      </c>
      <c r="X35" s="99">
        <v>2</v>
      </c>
      <c r="Y35" s="100">
        <f t="shared" si="2"/>
        <v>25.862068965517242</v>
      </c>
      <c r="Z35" s="81">
        <f>5177.32+11094</f>
        <v>16271.32</v>
      </c>
      <c r="AA35" s="100">
        <v>11094</v>
      </c>
      <c r="AB35" s="100">
        <f t="shared" si="3"/>
        <v>68.181315345036538</v>
      </c>
      <c r="AC35" s="100">
        <v>11094</v>
      </c>
      <c r="AD35" s="100">
        <f t="shared" si="4"/>
        <v>100</v>
      </c>
      <c r="AE35" s="100">
        <v>0</v>
      </c>
      <c r="AF35" s="100">
        <f t="shared" si="5"/>
        <v>0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1"/>
        <v>63.636363636363633</v>
      </c>
      <c r="O36" s="100">
        <v>837.48</v>
      </c>
      <c r="P36" s="100">
        <v>837.48</v>
      </c>
      <c r="Q36" s="100">
        <f t="shared" si="12"/>
        <v>100</v>
      </c>
      <c r="R36" s="100">
        <f t="shared" si="10"/>
        <v>837.48</v>
      </c>
      <c r="S36" s="100">
        <f t="shared" si="8"/>
        <v>100</v>
      </c>
      <c r="T36" s="100">
        <v>0</v>
      </c>
      <c r="U36" s="100">
        <v>0</v>
      </c>
      <c r="V36" s="99">
        <v>0</v>
      </c>
      <c r="W36" s="99">
        <v>0</v>
      </c>
      <c r="X36" s="99">
        <v>0</v>
      </c>
      <c r="Y36" s="100">
        <f t="shared" si="2"/>
        <v>0</v>
      </c>
      <c r="Z36" s="81">
        <v>0</v>
      </c>
      <c r="AA36" s="100">
        <v>0</v>
      </c>
      <c r="AB36" s="100">
        <f t="shared" si="3"/>
        <v>0</v>
      </c>
      <c r="AC36" s="100">
        <v>0</v>
      </c>
      <c r="AD36" s="100">
        <f t="shared" si="4"/>
        <v>0</v>
      </c>
      <c r="AE36" s="100">
        <v>0</v>
      </c>
      <c r="AF36" s="100">
        <f t="shared" si="5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1"/>
        <v>93.333333333333329</v>
      </c>
      <c r="O37" s="100">
        <v>8820.61</v>
      </c>
      <c r="P37" s="100">
        <v>8820.61</v>
      </c>
      <c r="Q37" s="100">
        <f t="shared" si="12"/>
        <v>100</v>
      </c>
      <c r="R37" s="100">
        <f t="shared" si="10"/>
        <v>8820.61</v>
      </c>
      <c r="S37" s="100">
        <f t="shared" si="8"/>
        <v>100</v>
      </c>
      <c r="T37" s="100">
        <v>0</v>
      </c>
      <c r="U37" s="100">
        <v>0</v>
      </c>
      <c r="V37" s="99">
        <v>0</v>
      </c>
      <c r="W37" s="99">
        <v>0</v>
      </c>
      <c r="X37" s="99">
        <v>0</v>
      </c>
      <c r="Y37" s="100">
        <f t="shared" si="2"/>
        <v>0</v>
      </c>
      <c r="Z37" s="81">
        <v>0</v>
      </c>
      <c r="AA37" s="100">
        <v>0</v>
      </c>
      <c r="AB37" s="100">
        <f t="shared" si="3"/>
        <v>0</v>
      </c>
      <c r="AC37" s="100">
        <v>0</v>
      </c>
      <c r="AD37" s="100">
        <f t="shared" si="4"/>
        <v>0</v>
      </c>
      <c r="AE37" s="100">
        <v>0</v>
      </c>
      <c r="AF37" s="100">
        <f t="shared" si="5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1"/>
        <v>44.827586206896555</v>
      </c>
      <c r="O38" s="100">
        <v>17539.870000000003</v>
      </c>
      <c r="P38" s="100">
        <v>17539.870000000003</v>
      </c>
      <c r="Q38" s="100">
        <f t="shared" si="12"/>
        <v>100</v>
      </c>
      <c r="R38" s="100">
        <f t="shared" si="10"/>
        <v>17539.870000000003</v>
      </c>
      <c r="S38" s="100">
        <f t="shared" si="8"/>
        <v>100</v>
      </c>
      <c r="T38" s="100">
        <v>0</v>
      </c>
      <c r="U38" s="100">
        <v>0</v>
      </c>
      <c r="V38" s="99">
        <v>20</v>
      </c>
      <c r="W38" s="99">
        <v>24</v>
      </c>
      <c r="X38" s="99">
        <v>4</v>
      </c>
      <c r="Y38" s="100">
        <f t="shared" si="2"/>
        <v>68.965517241379317</v>
      </c>
      <c r="Z38" s="81">
        <v>30550.82</v>
      </c>
      <c r="AA38" s="100">
        <f>Z38</f>
        <v>30550.82</v>
      </c>
      <c r="AB38" s="100">
        <f t="shared" si="3"/>
        <v>100</v>
      </c>
      <c r="AC38" s="100">
        <f>AA38</f>
        <v>30550.82</v>
      </c>
      <c r="AD38" s="100">
        <f t="shared" si="4"/>
        <v>100</v>
      </c>
      <c r="AE38" s="100">
        <v>0</v>
      </c>
      <c r="AF38" s="100">
        <f t="shared" si="5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1"/>
        <v>0</v>
      </c>
      <c r="O39" s="100">
        <v>0</v>
      </c>
      <c r="P39" s="100">
        <v>0</v>
      </c>
      <c r="Q39" s="100">
        <v>0</v>
      </c>
      <c r="R39" s="100">
        <f t="shared" si="10"/>
        <v>0</v>
      </c>
      <c r="S39" s="100">
        <v>0</v>
      </c>
      <c r="T39" s="100">
        <v>0</v>
      </c>
      <c r="U39" s="100">
        <v>0</v>
      </c>
      <c r="V39" s="99">
        <v>0</v>
      </c>
      <c r="W39" s="99">
        <v>0</v>
      </c>
      <c r="X39" s="99">
        <v>0</v>
      </c>
      <c r="Y39" s="100">
        <f t="shared" si="2"/>
        <v>0</v>
      </c>
      <c r="Z39" s="81">
        <v>0</v>
      </c>
      <c r="AA39" s="100">
        <v>0</v>
      </c>
      <c r="AB39" s="100">
        <f t="shared" si="3"/>
        <v>0</v>
      </c>
      <c r="AC39" s="100">
        <v>0</v>
      </c>
      <c r="AD39" s="100">
        <f t="shared" si="4"/>
        <v>0</v>
      </c>
      <c r="AE39" s="100">
        <v>0</v>
      </c>
      <c r="AF39" s="100">
        <f t="shared" si="5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1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0"/>
        <v>81.2</v>
      </c>
      <c r="S40" s="100">
        <f t="shared" si="8"/>
        <v>100</v>
      </c>
      <c r="T40" s="100">
        <v>0</v>
      </c>
      <c r="U40" s="100">
        <v>0</v>
      </c>
      <c r="V40" s="99">
        <v>0</v>
      </c>
      <c r="W40" s="99">
        <v>0</v>
      </c>
      <c r="X40" s="99">
        <v>0</v>
      </c>
      <c r="Y40" s="100">
        <f t="shared" si="2"/>
        <v>0</v>
      </c>
      <c r="Z40" s="81">
        <v>0</v>
      </c>
      <c r="AA40" s="100">
        <v>0</v>
      </c>
      <c r="AB40" s="100">
        <f t="shared" si="3"/>
        <v>0</v>
      </c>
      <c r="AC40" s="100">
        <v>0</v>
      </c>
      <c r="AD40" s="100">
        <f t="shared" si="4"/>
        <v>0</v>
      </c>
      <c r="AE40" s="100">
        <v>0</v>
      </c>
      <c r="AF40" s="100">
        <f t="shared" si="5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1"/>
        <v>0</v>
      </c>
      <c r="O41" s="100">
        <v>0</v>
      </c>
      <c r="P41" s="100">
        <v>0</v>
      </c>
      <c r="Q41" s="100">
        <v>0</v>
      </c>
      <c r="R41" s="100">
        <f t="shared" si="10"/>
        <v>0</v>
      </c>
      <c r="S41" s="100">
        <v>0</v>
      </c>
      <c r="T41" s="100">
        <v>0</v>
      </c>
      <c r="U41" s="100">
        <v>0</v>
      </c>
      <c r="V41" s="99">
        <v>1</v>
      </c>
      <c r="W41" s="99">
        <v>1</v>
      </c>
      <c r="X41" s="99">
        <v>1</v>
      </c>
      <c r="Y41" s="100">
        <f t="shared" si="2"/>
        <v>50</v>
      </c>
      <c r="Z41" s="81">
        <v>570.94000000000005</v>
      </c>
      <c r="AA41" s="100">
        <v>570.94000000000005</v>
      </c>
      <c r="AB41" s="100">
        <f t="shared" si="3"/>
        <v>100</v>
      </c>
      <c r="AC41" s="100">
        <v>570.94000000000005</v>
      </c>
      <c r="AD41" s="100">
        <f t="shared" si="4"/>
        <v>100</v>
      </c>
      <c r="AE41" s="100">
        <v>0</v>
      </c>
      <c r="AF41" s="100">
        <f t="shared" si="5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1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0"/>
        <v>51486.1</v>
      </c>
      <c r="S42" s="100">
        <f t="shared" si="8"/>
        <v>100</v>
      </c>
      <c r="T42" s="100">
        <v>0</v>
      </c>
      <c r="U42" s="100">
        <v>0</v>
      </c>
      <c r="V42" s="99">
        <v>19</v>
      </c>
      <c r="W42" s="99">
        <v>34</v>
      </c>
      <c r="X42" s="99">
        <v>8</v>
      </c>
      <c r="Y42" s="100">
        <f t="shared" si="2"/>
        <v>35.849056603773583</v>
      </c>
      <c r="Z42" s="81">
        <v>41466.11</v>
      </c>
      <c r="AA42" s="100">
        <v>41466.11</v>
      </c>
      <c r="AB42" s="100">
        <f t="shared" si="3"/>
        <v>100</v>
      </c>
      <c r="AC42" s="100">
        <v>41466.11</v>
      </c>
      <c r="AD42" s="100">
        <f t="shared" si="4"/>
        <v>100</v>
      </c>
      <c r="AE42" s="100">
        <v>0</v>
      </c>
      <c r="AF42" s="100">
        <f t="shared" si="5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1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0"/>
        <v>16141.45</v>
      </c>
      <c r="S43" s="100">
        <f t="shared" si="8"/>
        <v>100</v>
      </c>
      <c r="T43" s="100">
        <v>0</v>
      </c>
      <c r="U43" s="100">
        <v>0</v>
      </c>
      <c r="V43" s="99">
        <v>8</v>
      </c>
      <c r="W43" s="99">
        <v>9</v>
      </c>
      <c r="X43" s="99">
        <v>3</v>
      </c>
      <c r="Y43" s="100">
        <f t="shared" si="2"/>
        <v>28.571428571428569</v>
      </c>
      <c r="Z43" s="81">
        <v>7515.68</v>
      </c>
      <c r="AA43" s="100">
        <v>7515.68</v>
      </c>
      <c r="AB43" s="100">
        <f t="shared" si="3"/>
        <v>100</v>
      </c>
      <c r="AC43" s="100">
        <v>7515.68</v>
      </c>
      <c r="AD43" s="100">
        <f t="shared" si="4"/>
        <v>100</v>
      </c>
      <c r="AE43" s="100">
        <v>0</v>
      </c>
      <c r="AF43" s="100">
        <f t="shared" si="5"/>
        <v>0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1"/>
        <v>0</v>
      </c>
      <c r="O44" s="100">
        <v>0</v>
      </c>
      <c r="P44" s="100">
        <v>0</v>
      </c>
      <c r="Q44" s="100">
        <v>0</v>
      </c>
      <c r="R44" s="100">
        <f t="shared" si="10"/>
        <v>0</v>
      </c>
      <c r="S44" s="100">
        <v>0</v>
      </c>
      <c r="T44" s="100">
        <v>0</v>
      </c>
      <c r="U44" s="100">
        <v>0</v>
      </c>
      <c r="V44" s="99">
        <v>0</v>
      </c>
      <c r="W44" s="99">
        <v>0</v>
      </c>
      <c r="X44" s="99">
        <v>0</v>
      </c>
      <c r="Y44" s="100">
        <f t="shared" si="2"/>
        <v>0</v>
      </c>
      <c r="Z44" s="81">
        <v>0</v>
      </c>
      <c r="AA44" s="100">
        <v>0</v>
      </c>
      <c r="AB44" s="100">
        <f t="shared" si="3"/>
        <v>0</v>
      </c>
      <c r="AC44" s="100">
        <v>0</v>
      </c>
      <c r="AD44" s="100">
        <f t="shared" si="4"/>
        <v>0</v>
      </c>
      <c r="AE44" s="100">
        <v>0</v>
      </c>
      <c r="AF44" s="100">
        <f t="shared" si="5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1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0"/>
        <v>18630.71</v>
      </c>
      <c r="S45" s="100">
        <f t="shared" si="8"/>
        <v>100</v>
      </c>
      <c r="T45" s="100">
        <v>0</v>
      </c>
      <c r="U45" s="100">
        <v>0</v>
      </c>
      <c r="V45" s="99">
        <v>9</v>
      </c>
      <c r="W45" s="99">
        <v>9</v>
      </c>
      <c r="X45" s="99">
        <v>9</v>
      </c>
      <c r="Y45" s="100">
        <f t="shared" si="2"/>
        <v>42.857142857142854</v>
      </c>
      <c r="Z45" s="81">
        <v>12540.16</v>
      </c>
      <c r="AA45" s="100">
        <v>12540.16</v>
      </c>
      <c r="AB45" s="100">
        <f t="shared" si="3"/>
        <v>100</v>
      </c>
      <c r="AC45" s="100">
        <v>12540.16</v>
      </c>
      <c r="AD45" s="100">
        <f t="shared" si="4"/>
        <v>100</v>
      </c>
      <c r="AE45" s="100">
        <v>0</v>
      </c>
      <c r="AF45" s="100">
        <f t="shared" si="5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1"/>
        <v>0</v>
      </c>
      <c r="O46" s="100">
        <v>0</v>
      </c>
      <c r="P46" s="100">
        <v>0</v>
      </c>
      <c r="Q46" s="100">
        <v>0</v>
      </c>
      <c r="R46" s="100">
        <f t="shared" si="10"/>
        <v>0</v>
      </c>
      <c r="S46" s="100">
        <v>0</v>
      </c>
      <c r="T46" s="100">
        <v>0</v>
      </c>
      <c r="U46" s="100">
        <v>0</v>
      </c>
      <c r="V46" s="99">
        <v>1</v>
      </c>
      <c r="W46" s="99">
        <v>1</v>
      </c>
      <c r="X46" s="99">
        <v>1</v>
      </c>
      <c r="Y46" s="100">
        <f t="shared" si="2"/>
        <v>100</v>
      </c>
      <c r="Z46" s="81">
        <v>121.8</v>
      </c>
      <c r="AA46" s="100">
        <v>121.8</v>
      </c>
      <c r="AB46" s="100">
        <f t="shared" si="3"/>
        <v>100</v>
      </c>
      <c r="AC46" s="100">
        <v>121.8</v>
      </c>
      <c r="AD46" s="100">
        <f t="shared" si="4"/>
        <v>100</v>
      </c>
      <c r="AE46" s="100">
        <v>0</v>
      </c>
      <c r="AF46" s="100">
        <f t="shared" si="5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1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0"/>
        <v>29395.079999999998</v>
      </c>
      <c r="S47" s="100">
        <f t="shared" si="8"/>
        <v>100</v>
      </c>
      <c r="T47" s="100">
        <v>0</v>
      </c>
      <c r="U47" s="100">
        <v>0</v>
      </c>
      <c r="V47" s="99">
        <v>9</v>
      </c>
      <c r="W47" s="99">
        <v>12</v>
      </c>
      <c r="X47" s="99">
        <v>5</v>
      </c>
      <c r="Y47" s="100">
        <f t="shared" si="2"/>
        <v>24.324324324324326</v>
      </c>
      <c r="Z47" s="81">
        <v>7141.97</v>
      </c>
      <c r="AA47" s="100">
        <v>7141.97</v>
      </c>
      <c r="AB47" s="100">
        <f t="shared" si="3"/>
        <v>100</v>
      </c>
      <c r="AC47" s="100">
        <v>7141.97</v>
      </c>
      <c r="AD47" s="100">
        <f t="shared" si="4"/>
        <v>100</v>
      </c>
      <c r="AE47" s="100">
        <v>0</v>
      </c>
      <c r="AF47" s="100">
        <f t="shared" si="5"/>
        <v>0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1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0"/>
        <v>13283.6</v>
      </c>
      <c r="S48" s="100">
        <f t="shared" si="8"/>
        <v>100</v>
      </c>
      <c r="T48" s="100">
        <v>0</v>
      </c>
      <c r="U48" s="100">
        <v>0</v>
      </c>
      <c r="V48" s="99">
        <v>9</v>
      </c>
      <c r="W48" s="99">
        <v>11</v>
      </c>
      <c r="X48" s="99">
        <v>3</v>
      </c>
      <c r="Y48" s="100">
        <f t="shared" si="2"/>
        <v>14.0625</v>
      </c>
      <c r="Z48" s="81">
        <v>16877.34</v>
      </c>
      <c r="AA48" s="100">
        <v>16877.34</v>
      </c>
      <c r="AB48" s="100">
        <f t="shared" si="3"/>
        <v>100</v>
      </c>
      <c r="AC48" s="100">
        <v>16877.34</v>
      </c>
      <c r="AD48" s="100">
        <f t="shared" si="4"/>
        <v>100</v>
      </c>
      <c r="AE48" s="100">
        <v>0</v>
      </c>
      <c r="AF48" s="100">
        <f t="shared" si="5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1"/>
        <v>0</v>
      </c>
      <c r="O49" s="100">
        <v>0</v>
      </c>
      <c r="P49" s="100">
        <v>0</v>
      </c>
      <c r="Q49" s="100">
        <v>0</v>
      </c>
      <c r="R49" s="100">
        <f t="shared" si="10"/>
        <v>0</v>
      </c>
      <c r="S49" s="100">
        <v>0</v>
      </c>
      <c r="T49" s="100">
        <v>0</v>
      </c>
      <c r="U49" s="100">
        <v>0</v>
      </c>
      <c r="V49" s="99">
        <v>0</v>
      </c>
      <c r="W49" s="99">
        <v>0</v>
      </c>
      <c r="X49" s="99">
        <v>0</v>
      </c>
      <c r="Y49" s="100">
        <f t="shared" si="2"/>
        <v>0</v>
      </c>
      <c r="Z49" s="81">
        <v>0</v>
      </c>
      <c r="AA49" s="100">
        <v>0</v>
      </c>
      <c r="AB49" s="100">
        <f t="shared" si="3"/>
        <v>0</v>
      </c>
      <c r="AC49" s="100">
        <v>0</v>
      </c>
      <c r="AD49" s="100">
        <f t="shared" si="4"/>
        <v>0</v>
      </c>
      <c r="AE49" s="100">
        <v>0</v>
      </c>
      <c r="AF49" s="100">
        <f t="shared" si="5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1"/>
        <v>93.333333333333329</v>
      </c>
      <c r="O50" s="100">
        <v>28019.85</v>
      </c>
      <c r="P50" s="100">
        <v>28019.85</v>
      </c>
      <c r="Q50" s="100">
        <f t="shared" ref="Q50:Q61" si="13">P50/O50*100</f>
        <v>100</v>
      </c>
      <c r="R50" s="100">
        <f t="shared" si="10"/>
        <v>28019.85</v>
      </c>
      <c r="S50" s="100">
        <f t="shared" si="8"/>
        <v>100</v>
      </c>
      <c r="T50" s="100">
        <v>0</v>
      </c>
      <c r="U50" s="100">
        <v>0</v>
      </c>
      <c r="V50" s="99">
        <v>4</v>
      </c>
      <c r="W50" s="99">
        <v>6</v>
      </c>
      <c r="X50" s="99">
        <v>0</v>
      </c>
      <c r="Y50" s="100">
        <f t="shared" si="2"/>
        <v>8.8888888888888893</v>
      </c>
      <c r="Z50" s="81">
        <v>9696.89</v>
      </c>
      <c r="AA50" s="100">
        <v>9696.89</v>
      </c>
      <c r="AB50" s="100">
        <f t="shared" si="3"/>
        <v>100</v>
      </c>
      <c r="AC50" s="100">
        <v>9696.89</v>
      </c>
      <c r="AD50" s="100">
        <f t="shared" si="4"/>
        <v>100</v>
      </c>
      <c r="AE50" s="100">
        <v>0</v>
      </c>
      <c r="AF50" s="100">
        <f t="shared" si="5"/>
        <v>0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1"/>
        <v>74.285714285714292</v>
      </c>
      <c r="O51" s="100">
        <v>24374.81</v>
      </c>
      <c r="P51" s="100">
        <v>24374.81</v>
      </c>
      <c r="Q51" s="100">
        <f t="shared" si="13"/>
        <v>100</v>
      </c>
      <c r="R51" s="100">
        <f t="shared" si="10"/>
        <v>24374.81</v>
      </c>
      <c r="S51" s="100">
        <f t="shared" si="8"/>
        <v>100</v>
      </c>
      <c r="T51" s="100">
        <v>0</v>
      </c>
      <c r="U51" s="100">
        <v>0</v>
      </c>
      <c r="V51" s="99">
        <v>8</v>
      </c>
      <c r="W51" s="99">
        <v>10</v>
      </c>
      <c r="X51" s="99">
        <v>3</v>
      </c>
      <c r="Y51" s="100">
        <f t="shared" si="2"/>
        <v>22.857142857142858</v>
      </c>
      <c r="Z51" s="81">
        <v>3666.8500000000004</v>
      </c>
      <c r="AA51" s="100">
        <v>3666.8500000000004</v>
      </c>
      <c r="AB51" s="100">
        <f t="shared" si="3"/>
        <v>100</v>
      </c>
      <c r="AC51" s="100">
        <v>3666.8500000000004</v>
      </c>
      <c r="AD51" s="100">
        <f t="shared" si="4"/>
        <v>100</v>
      </c>
      <c r="AE51" s="100">
        <v>0</v>
      </c>
      <c r="AF51" s="100">
        <f t="shared" si="5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1"/>
        <v>80.952380952380949</v>
      </c>
      <c r="O52" s="100">
        <v>15413.759999999998</v>
      </c>
      <c r="P52" s="100">
        <v>15413.759999999998</v>
      </c>
      <c r="Q52" s="100">
        <f t="shared" si="13"/>
        <v>100</v>
      </c>
      <c r="R52" s="100">
        <f t="shared" si="10"/>
        <v>15413.759999999998</v>
      </c>
      <c r="S52" s="100">
        <f t="shared" si="8"/>
        <v>100</v>
      </c>
      <c r="T52" s="100">
        <v>0</v>
      </c>
      <c r="U52" s="100">
        <v>0</v>
      </c>
      <c r="V52" s="99">
        <v>4</v>
      </c>
      <c r="W52" s="99">
        <v>4</v>
      </c>
      <c r="X52" s="99">
        <v>0</v>
      </c>
      <c r="Y52" s="100">
        <f t="shared" si="2"/>
        <v>19.047619047619047</v>
      </c>
      <c r="Z52" s="81">
        <v>8087.98</v>
      </c>
      <c r="AA52" s="100">
        <v>8087.98</v>
      </c>
      <c r="AB52" s="100">
        <f t="shared" si="3"/>
        <v>100</v>
      </c>
      <c r="AC52" s="100">
        <v>8087.98</v>
      </c>
      <c r="AD52" s="100">
        <f t="shared" si="4"/>
        <v>100</v>
      </c>
      <c r="AE52" s="100">
        <v>0</v>
      </c>
      <c r="AF52" s="100">
        <f t="shared" si="5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1"/>
        <v>74.468085106382972</v>
      </c>
      <c r="O53" s="100">
        <v>42972.38</v>
      </c>
      <c r="P53" s="100">
        <v>42972.38</v>
      </c>
      <c r="Q53" s="100">
        <f t="shared" si="13"/>
        <v>100</v>
      </c>
      <c r="R53" s="100">
        <f t="shared" si="10"/>
        <v>42972.38</v>
      </c>
      <c r="S53" s="100">
        <f t="shared" si="8"/>
        <v>100</v>
      </c>
      <c r="T53" s="100">
        <v>0</v>
      </c>
      <c r="U53" s="100">
        <v>0</v>
      </c>
      <c r="V53" s="99">
        <v>10</v>
      </c>
      <c r="W53" s="99">
        <v>17</v>
      </c>
      <c r="X53" s="99">
        <v>2</v>
      </c>
      <c r="Y53" s="100">
        <f t="shared" si="2"/>
        <v>21.276595744680851</v>
      </c>
      <c r="Z53" s="81">
        <v>28041.56</v>
      </c>
      <c r="AA53" s="100">
        <v>28041.56</v>
      </c>
      <c r="AB53" s="100">
        <f t="shared" si="3"/>
        <v>100</v>
      </c>
      <c r="AC53" s="100">
        <v>28041.56</v>
      </c>
      <c r="AD53" s="100">
        <f t="shared" si="4"/>
        <v>100</v>
      </c>
      <c r="AE53" s="100">
        <v>0</v>
      </c>
      <c r="AF53" s="100">
        <f t="shared" si="5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1"/>
        <v>87.5</v>
      </c>
      <c r="O54" s="100">
        <v>11942.29</v>
      </c>
      <c r="P54" s="100">
        <v>11942.29</v>
      </c>
      <c r="Q54" s="100">
        <f t="shared" si="13"/>
        <v>100</v>
      </c>
      <c r="R54" s="100">
        <f t="shared" si="10"/>
        <v>11942.29</v>
      </c>
      <c r="S54" s="100">
        <f t="shared" si="8"/>
        <v>100</v>
      </c>
      <c r="T54" s="100">
        <v>0</v>
      </c>
      <c r="U54" s="100">
        <v>0</v>
      </c>
      <c r="V54" s="99">
        <v>6</v>
      </c>
      <c r="W54" s="99">
        <v>6</v>
      </c>
      <c r="X54" s="99">
        <v>1</v>
      </c>
      <c r="Y54" s="100">
        <f t="shared" si="2"/>
        <v>37.5</v>
      </c>
      <c r="Z54" s="81">
        <v>5155.3999999999996</v>
      </c>
      <c r="AA54" s="100">
        <v>5155.3999999999996</v>
      </c>
      <c r="AB54" s="100">
        <f t="shared" si="3"/>
        <v>100</v>
      </c>
      <c r="AC54" s="100">
        <v>5155.3999999999996</v>
      </c>
      <c r="AD54" s="100">
        <f t="shared" si="4"/>
        <v>100</v>
      </c>
      <c r="AE54" s="100">
        <v>0</v>
      </c>
      <c r="AF54" s="100">
        <f t="shared" si="5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1"/>
        <v>50</v>
      </c>
      <c r="O55" s="100">
        <v>2319.79</v>
      </c>
      <c r="P55" s="100">
        <v>2319.79</v>
      </c>
      <c r="Q55" s="100">
        <f t="shared" si="13"/>
        <v>100</v>
      </c>
      <c r="R55" s="100">
        <f t="shared" si="10"/>
        <v>2319.79</v>
      </c>
      <c r="S55" s="100">
        <f t="shared" si="8"/>
        <v>100</v>
      </c>
      <c r="T55" s="100">
        <v>0</v>
      </c>
      <c r="U55" s="100">
        <v>0</v>
      </c>
      <c r="V55" s="99">
        <v>0</v>
      </c>
      <c r="W55" s="99">
        <v>0</v>
      </c>
      <c r="X55" s="99">
        <v>0</v>
      </c>
      <c r="Y55" s="100">
        <f t="shared" si="2"/>
        <v>0</v>
      </c>
      <c r="Z55" s="81">
        <v>0</v>
      </c>
      <c r="AA55" s="100">
        <v>0</v>
      </c>
      <c r="AB55" s="100">
        <f t="shared" si="3"/>
        <v>0</v>
      </c>
      <c r="AC55" s="100">
        <v>0</v>
      </c>
      <c r="AD55" s="100">
        <f t="shared" si="4"/>
        <v>0</v>
      </c>
      <c r="AE55" s="100">
        <v>0</v>
      </c>
      <c r="AF55" s="100">
        <f t="shared" si="5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1"/>
        <v>69.642857142857139</v>
      </c>
      <c r="O56" s="100">
        <v>33646.5</v>
      </c>
      <c r="P56" s="100">
        <v>33646.5</v>
      </c>
      <c r="Q56" s="100">
        <f t="shared" si="13"/>
        <v>100</v>
      </c>
      <c r="R56" s="100">
        <f t="shared" si="10"/>
        <v>33646.5</v>
      </c>
      <c r="S56" s="100">
        <f t="shared" si="8"/>
        <v>100</v>
      </c>
      <c r="T56" s="100">
        <v>0</v>
      </c>
      <c r="U56" s="100">
        <v>0</v>
      </c>
      <c r="V56" s="99">
        <v>15</v>
      </c>
      <c r="W56" s="99">
        <v>22</v>
      </c>
      <c r="X56" s="99">
        <v>4</v>
      </c>
      <c r="Y56" s="100">
        <f t="shared" si="2"/>
        <v>26.785714285714285</v>
      </c>
      <c r="Z56" s="81">
        <v>10925.3</v>
      </c>
      <c r="AA56" s="100">
        <v>10925.3</v>
      </c>
      <c r="AB56" s="100">
        <f t="shared" si="3"/>
        <v>100</v>
      </c>
      <c r="AC56" s="100">
        <v>10925.3</v>
      </c>
      <c r="AD56" s="100">
        <f t="shared" si="4"/>
        <v>100</v>
      </c>
      <c r="AE56" s="100">
        <v>0</v>
      </c>
      <c r="AF56" s="100">
        <f t="shared" si="5"/>
        <v>0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1"/>
        <v>94.117647058823522</v>
      </c>
      <c r="O57" s="100">
        <v>5389.26</v>
      </c>
      <c r="P57" s="100">
        <v>5389.26</v>
      </c>
      <c r="Q57" s="100">
        <f t="shared" si="13"/>
        <v>100</v>
      </c>
      <c r="R57" s="100">
        <f t="shared" si="10"/>
        <v>5389.26</v>
      </c>
      <c r="S57" s="100">
        <f t="shared" si="8"/>
        <v>100</v>
      </c>
      <c r="T57" s="100">
        <v>0</v>
      </c>
      <c r="U57" s="100">
        <v>0</v>
      </c>
      <c r="V57" s="99">
        <v>2</v>
      </c>
      <c r="W57" s="99">
        <v>2</v>
      </c>
      <c r="X57" s="99">
        <v>0</v>
      </c>
      <c r="Y57" s="100">
        <f t="shared" si="2"/>
        <v>11.76470588235294</v>
      </c>
      <c r="Z57" s="81">
        <v>1403.51</v>
      </c>
      <c r="AA57" s="100">
        <v>1403.51</v>
      </c>
      <c r="AB57" s="100">
        <f t="shared" si="3"/>
        <v>100</v>
      </c>
      <c r="AC57" s="100">
        <v>1403.51</v>
      </c>
      <c r="AD57" s="100">
        <f t="shared" si="4"/>
        <v>100</v>
      </c>
      <c r="AE57" s="100">
        <v>0</v>
      </c>
      <c r="AF57" s="100">
        <f t="shared" si="5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1"/>
        <v>76.271186440677965</v>
      </c>
      <c r="O58" s="100">
        <v>51157.919999999998</v>
      </c>
      <c r="P58" s="100">
        <v>51157.919999999998</v>
      </c>
      <c r="Q58" s="100">
        <f t="shared" si="13"/>
        <v>100</v>
      </c>
      <c r="R58" s="100">
        <f t="shared" si="10"/>
        <v>51157.919999999998</v>
      </c>
      <c r="S58" s="100">
        <f t="shared" si="8"/>
        <v>100</v>
      </c>
      <c r="T58" s="100">
        <v>0</v>
      </c>
      <c r="U58" s="100">
        <v>0</v>
      </c>
      <c r="V58" s="99">
        <v>16</v>
      </c>
      <c r="W58" s="99">
        <v>18</v>
      </c>
      <c r="X58" s="99">
        <v>9</v>
      </c>
      <c r="Y58" s="100">
        <f t="shared" si="2"/>
        <v>27.118644067796609</v>
      </c>
      <c r="Z58" s="81">
        <v>25338.36</v>
      </c>
      <c r="AA58" s="100">
        <v>25338.36</v>
      </c>
      <c r="AB58" s="100">
        <f t="shared" si="3"/>
        <v>100</v>
      </c>
      <c r="AC58" s="100">
        <v>25338.36</v>
      </c>
      <c r="AD58" s="100">
        <f t="shared" si="4"/>
        <v>100</v>
      </c>
      <c r="AE58" s="100">
        <v>0</v>
      </c>
      <c r="AF58" s="100">
        <f t="shared" si="5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1"/>
        <v>51.724137931034484</v>
      </c>
      <c r="O59" s="100">
        <v>2869.51</v>
      </c>
      <c r="P59" s="100">
        <v>2869.51</v>
      </c>
      <c r="Q59" s="100">
        <f t="shared" si="13"/>
        <v>100</v>
      </c>
      <c r="R59" s="100">
        <f t="shared" si="10"/>
        <v>2869.51</v>
      </c>
      <c r="S59" s="100">
        <f t="shared" si="8"/>
        <v>100</v>
      </c>
      <c r="T59" s="100">
        <v>0</v>
      </c>
      <c r="U59" s="100">
        <v>0</v>
      </c>
      <c r="V59" s="99">
        <v>8</v>
      </c>
      <c r="W59" s="99">
        <v>12</v>
      </c>
      <c r="X59" s="99">
        <v>3</v>
      </c>
      <c r="Y59" s="100">
        <f t="shared" si="2"/>
        <v>27.586206896551722</v>
      </c>
      <c r="Z59" s="81">
        <v>9392.68</v>
      </c>
      <c r="AA59" s="100">
        <v>9392.68</v>
      </c>
      <c r="AB59" s="100">
        <f t="shared" si="3"/>
        <v>100</v>
      </c>
      <c r="AC59" s="100">
        <v>9392.68</v>
      </c>
      <c r="AD59" s="100">
        <f t="shared" si="4"/>
        <v>100</v>
      </c>
      <c r="AE59" s="100">
        <v>0</v>
      </c>
      <c r="AF59" s="100">
        <f t="shared" si="5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1"/>
        <v>91.525423728813564</v>
      </c>
      <c r="O60" s="100">
        <v>15158.790000000003</v>
      </c>
      <c r="P60" s="100">
        <v>15158.790000000003</v>
      </c>
      <c r="Q60" s="100">
        <f t="shared" si="13"/>
        <v>100</v>
      </c>
      <c r="R60" s="100">
        <f t="shared" si="10"/>
        <v>15158.790000000003</v>
      </c>
      <c r="S60" s="100">
        <f t="shared" si="8"/>
        <v>100</v>
      </c>
      <c r="T60" s="100">
        <v>0</v>
      </c>
      <c r="U60" s="100">
        <v>0</v>
      </c>
      <c r="V60" s="99">
        <v>0</v>
      </c>
      <c r="W60" s="99">
        <v>0</v>
      </c>
      <c r="X60" s="99">
        <v>0</v>
      </c>
      <c r="Y60" s="100">
        <f t="shared" si="2"/>
        <v>0</v>
      </c>
      <c r="Z60" s="81">
        <v>0</v>
      </c>
      <c r="AA60" s="100">
        <v>0</v>
      </c>
      <c r="AB60" s="100">
        <f t="shared" si="3"/>
        <v>0</v>
      </c>
      <c r="AC60" s="100">
        <v>0</v>
      </c>
      <c r="AD60" s="100">
        <f t="shared" si="4"/>
        <v>0</v>
      </c>
      <c r="AE60" s="100">
        <v>0</v>
      </c>
      <c r="AF60" s="100">
        <f t="shared" si="5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1"/>
        <v>67.901234567901241</v>
      </c>
      <c r="O61" s="100">
        <v>71249.460000000036</v>
      </c>
      <c r="P61" s="100">
        <v>71249.460000000036</v>
      </c>
      <c r="Q61" s="100">
        <f t="shared" si="13"/>
        <v>100</v>
      </c>
      <c r="R61" s="100">
        <f t="shared" si="10"/>
        <v>71249.460000000036</v>
      </c>
      <c r="S61" s="100">
        <f t="shared" si="8"/>
        <v>100</v>
      </c>
      <c r="T61" s="100">
        <v>0</v>
      </c>
      <c r="U61" s="100">
        <v>0</v>
      </c>
      <c r="V61" s="99">
        <v>34</v>
      </c>
      <c r="W61" s="99">
        <v>48</v>
      </c>
      <c r="X61" s="99">
        <v>18</v>
      </c>
      <c r="Y61" s="100">
        <f t="shared" si="2"/>
        <v>20.987654320987652</v>
      </c>
      <c r="Z61" s="81">
        <v>29291.72</v>
      </c>
      <c r="AA61" s="100">
        <v>29291.72</v>
      </c>
      <c r="AB61" s="100">
        <f t="shared" si="3"/>
        <v>100</v>
      </c>
      <c r="AC61" s="100">
        <v>29291.72</v>
      </c>
      <c r="AD61" s="100">
        <f t="shared" si="4"/>
        <v>100</v>
      </c>
      <c r="AE61" s="100">
        <v>0</v>
      </c>
      <c r="AF61" s="100">
        <f t="shared" si="5"/>
        <v>0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0"/>
        <v>0</v>
      </c>
      <c r="S62" s="100">
        <v>0</v>
      </c>
      <c r="T62" s="100">
        <v>0</v>
      </c>
      <c r="U62" s="100">
        <v>0</v>
      </c>
      <c r="V62" s="99">
        <v>0</v>
      </c>
      <c r="W62" s="99">
        <v>0</v>
      </c>
      <c r="X62" s="99">
        <v>0</v>
      </c>
      <c r="Y62" s="100">
        <f t="shared" si="2"/>
        <v>0</v>
      </c>
      <c r="Z62" s="81">
        <v>0</v>
      </c>
      <c r="AA62" s="100">
        <v>0</v>
      </c>
      <c r="AB62" s="100">
        <f t="shared" si="3"/>
        <v>0</v>
      </c>
      <c r="AC62" s="100">
        <v>0</v>
      </c>
      <c r="AD62" s="100">
        <f t="shared" si="4"/>
        <v>0</v>
      </c>
      <c r="AE62" s="100">
        <v>0</v>
      </c>
      <c r="AF62" s="100">
        <f t="shared" si="5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4">K63/H63*100</f>
        <v>0</v>
      </c>
      <c r="O63" s="100">
        <v>0</v>
      </c>
      <c r="P63" s="100">
        <v>0</v>
      </c>
      <c r="Q63" s="100">
        <v>0</v>
      </c>
      <c r="R63" s="100">
        <f t="shared" si="10"/>
        <v>0</v>
      </c>
      <c r="S63" s="100">
        <v>0</v>
      </c>
      <c r="T63" s="100">
        <v>0</v>
      </c>
      <c r="U63" s="100">
        <v>0</v>
      </c>
      <c r="V63" s="99">
        <v>1</v>
      </c>
      <c r="W63" s="99">
        <v>2</v>
      </c>
      <c r="X63" s="99">
        <v>0</v>
      </c>
      <c r="Y63" s="100">
        <f t="shared" si="2"/>
        <v>3.5714285714285712</v>
      </c>
      <c r="Z63" s="81">
        <v>6711.8899999999994</v>
      </c>
      <c r="AA63" s="100">
        <v>6711.8899999999994</v>
      </c>
      <c r="AB63" s="100">
        <f t="shared" si="3"/>
        <v>100</v>
      </c>
      <c r="AC63" s="100">
        <v>6711.8899999999994</v>
      </c>
      <c r="AD63" s="100">
        <f t="shared" si="4"/>
        <v>100</v>
      </c>
      <c r="AE63" s="100">
        <v>0</v>
      </c>
      <c r="AF63" s="100">
        <f t="shared" si="5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4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0"/>
        <v>8254.4500000000007</v>
      </c>
      <c r="S64" s="100">
        <f t="shared" si="8"/>
        <v>100</v>
      </c>
      <c r="T64" s="100">
        <v>0</v>
      </c>
      <c r="U64" s="100">
        <v>0</v>
      </c>
      <c r="V64" s="99">
        <v>0</v>
      </c>
      <c r="W64" s="99">
        <v>0</v>
      </c>
      <c r="X64" s="99">
        <v>0</v>
      </c>
      <c r="Y64" s="100">
        <f t="shared" si="2"/>
        <v>0</v>
      </c>
      <c r="Z64" s="81">
        <v>0</v>
      </c>
      <c r="AA64" s="100">
        <v>0</v>
      </c>
      <c r="AB64" s="100">
        <f t="shared" si="3"/>
        <v>0</v>
      </c>
      <c r="AC64" s="100">
        <v>0</v>
      </c>
      <c r="AD64" s="100">
        <f t="shared" si="4"/>
        <v>0</v>
      </c>
      <c r="AE64" s="100">
        <v>0</v>
      </c>
      <c r="AF64" s="100">
        <f t="shared" si="5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4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0"/>
        <v>16142.51</v>
      </c>
      <c r="S65" s="100">
        <f t="shared" si="8"/>
        <v>100</v>
      </c>
      <c r="T65" s="100">
        <v>0</v>
      </c>
      <c r="U65" s="100">
        <v>0</v>
      </c>
      <c r="V65" s="99">
        <v>9</v>
      </c>
      <c r="W65" s="99">
        <v>9</v>
      </c>
      <c r="X65" s="99">
        <v>2</v>
      </c>
      <c r="Y65" s="100">
        <f t="shared" si="2"/>
        <v>25.714285714285712</v>
      </c>
      <c r="Z65" s="81">
        <v>9548.6</v>
      </c>
      <c r="AA65" s="100">
        <v>9548.6</v>
      </c>
      <c r="AB65" s="100">
        <f t="shared" si="3"/>
        <v>100</v>
      </c>
      <c r="AC65" s="100">
        <v>9548.6</v>
      </c>
      <c r="AD65" s="100">
        <f t="shared" si="4"/>
        <v>100</v>
      </c>
      <c r="AE65" s="100">
        <v>0</v>
      </c>
      <c r="AF65" s="100">
        <f t="shared" si="5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4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0"/>
        <v>94844.19</v>
      </c>
      <c r="S66" s="100">
        <f t="shared" si="8"/>
        <v>100</v>
      </c>
      <c r="T66" s="100">
        <v>0</v>
      </c>
      <c r="U66" s="100">
        <v>0</v>
      </c>
      <c r="V66" s="99">
        <v>15</v>
      </c>
      <c r="W66" s="99">
        <v>17</v>
      </c>
      <c r="X66" s="99">
        <v>5</v>
      </c>
      <c r="Y66" s="100">
        <f t="shared" si="2"/>
        <v>17.045454545454543</v>
      </c>
      <c r="Z66" s="81">
        <v>16219.15</v>
      </c>
      <c r="AA66" s="100">
        <v>16219.15</v>
      </c>
      <c r="AB66" s="100">
        <f t="shared" si="3"/>
        <v>100</v>
      </c>
      <c r="AC66" s="100">
        <v>16219.15</v>
      </c>
      <c r="AD66" s="100">
        <f t="shared" si="4"/>
        <v>100</v>
      </c>
      <c r="AE66" s="100">
        <v>0</v>
      </c>
      <c r="AF66" s="100">
        <f t="shared" si="5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4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0"/>
        <v>1370.25</v>
      </c>
      <c r="S67" s="100">
        <f t="shared" si="8"/>
        <v>100</v>
      </c>
      <c r="T67" s="100">
        <v>0</v>
      </c>
      <c r="U67" s="100">
        <v>0</v>
      </c>
      <c r="V67" s="99">
        <v>0</v>
      </c>
      <c r="W67" s="99">
        <v>0</v>
      </c>
      <c r="X67" s="99">
        <v>0</v>
      </c>
      <c r="Y67" s="100">
        <f t="shared" si="2"/>
        <v>0</v>
      </c>
      <c r="Z67" s="81">
        <v>0</v>
      </c>
      <c r="AA67" s="100">
        <v>0</v>
      </c>
      <c r="AB67" s="100">
        <f t="shared" si="3"/>
        <v>0</v>
      </c>
      <c r="AC67" s="100">
        <v>0</v>
      </c>
      <c r="AD67" s="100">
        <f t="shared" si="4"/>
        <v>0</v>
      </c>
      <c r="AE67" s="100">
        <v>0</v>
      </c>
      <c r="AF67" s="100">
        <f t="shared" si="5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4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0"/>
        <v>62158.37</v>
      </c>
      <c r="S68" s="100">
        <f t="shared" si="8"/>
        <v>100</v>
      </c>
      <c r="T68" s="100">
        <v>0</v>
      </c>
      <c r="U68" s="100">
        <v>0</v>
      </c>
      <c r="V68" s="99">
        <v>13</v>
      </c>
      <c r="W68" s="99">
        <v>14</v>
      </c>
      <c r="X68" s="99">
        <v>2</v>
      </c>
      <c r="Y68" s="100">
        <f t="shared" si="2"/>
        <v>27.659574468085108</v>
      </c>
      <c r="Z68" s="81">
        <v>25360.959999999999</v>
      </c>
      <c r="AA68" s="100">
        <v>25360.959999999999</v>
      </c>
      <c r="AB68" s="100">
        <f t="shared" si="3"/>
        <v>100</v>
      </c>
      <c r="AC68" s="100">
        <v>25360.959999999999</v>
      </c>
      <c r="AD68" s="100">
        <f t="shared" si="4"/>
        <v>100</v>
      </c>
      <c r="AE68" s="100">
        <v>0</v>
      </c>
      <c r="AF68" s="100">
        <f t="shared" si="5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4"/>
        <v>0</v>
      </c>
      <c r="O69" s="100">
        <v>0</v>
      </c>
      <c r="P69" s="100">
        <v>0</v>
      </c>
      <c r="Q69" s="100">
        <v>0</v>
      </c>
      <c r="R69" s="100">
        <f t="shared" si="10"/>
        <v>0</v>
      </c>
      <c r="S69" s="100">
        <v>0</v>
      </c>
      <c r="T69" s="100">
        <v>0</v>
      </c>
      <c r="U69" s="100">
        <v>0</v>
      </c>
      <c r="V69" s="99">
        <v>0</v>
      </c>
      <c r="W69" s="99">
        <v>0</v>
      </c>
      <c r="X69" s="99">
        <v>0</v>
      </c>
      <c r="Y69" s="100">
        <f t="shared" si="2"/>
        <v>0</v>
      </c>
      <c r="Z69" s="81">
        <v>0</v>
      </c>
      <c r="AA69" s="100">
        <v>0</v>
      </c>
      <c r="AB69" s="100">
        <f t="shared" si="3"/>
        <v>0</v>
      </c>
      <c r="AC69" s="100">
        <v>0</v>
      </c>
      <c r="AD69" s="100">
        <f t="shared" si="4"/>
        <v>0</v>
      </c>
      <c r="AE69" s="100">
        <v>0</v>
      </c>
      <c r="AF69" s="100">
        <f t="shared" si="5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4"/>
        <v>79.411764705882348</v>
      </c>
      <c r="O70" s="100">
        <v>27386.58</v>
      </c>
      <c r="P70" s="100">
        <v>27386.58</v>
      </c>
      <c r="Q70" s="100">
        <f t="shared" ref="Q70:Q75" si="15">P70/O70*100</f>
        <v>100</v>
      </c>
      <c r="R70" s="100">
        <f t="shared" si="10"/>
        <v>27386.58</v>
      </c>
      <c r="S70" s="100">
        <f t="shared" si="8"/>
        <v>100</v>
      </c>
      <c r="T70" s="100">
        <v>0</v>
      </c>
      <c r="U70" s="100">
        <v>0</v>
      </c>
      <c r="V70" s="99">
        <v>10</v>
      </c>
      <c r="W70" s="99">
        <v>13</v>
      </c>
      <c r="X70" s="99">
        <v>2</v>
      </c>
      <c r="Y70" s="100">
        <f t="shared" si="2"/>
        <v>29.411764705882355</v>
      </c>
      <c r="Z70" s="81">
        <v>10671.74</v>
      </c>
      <c r="AA70" s="100">
        <v>10671.74</v>
      </c>
      <c r="AB70" s="100">
        <f t="shared" si="3"/>
        <v>100</v>
      </c>
      <c r="AC70" s="100">
        <v>10671.74</v>
      </c>
      <c r="AD70" s="100">
        <f t="shared" si="4"/>
        <v>100</v>
      </c>
      <c r="AE70" s="100">
        <v>0</v>
      </c>
      <c r="AF70" s="100">
        <f t="shared" si="5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4"/>
        <v>61.904761904761905</v>
      </c>
      <c r="O71" s="100">
        <v>7195.07</v>
      </c>
      <c r="P71" s="100">
        <v>7195.07</v>
      </c>
      <c r="Q71" s="100">
        <f t="shared" si="15"/>
        <v>100</v>
      </c>
      <c r="R71" s="100">
        <f t="shared" si="10"/>
        <v>7195.07</v>
      </c>
      <c r="S71" s="100">
        <f t="shared" si="8"/>
        <v>100</v>
      </c>
      <c r="T71" s="100">
        <v>0</v>
      </c>
      <c r="U71" s="100">
        <v>0</v>
      </c>
      <c r="V71" s="99">
        <v>6</v>
      </c>
      <c r="W71" s="99">
        <v>8</v>
      </c>
      <c r="X71" s="99">
        <v>1</v>
      </c>
      <c r="Y71" s="100">
        <f t="shared" ref="Y71:Y102" si="16">IF(H71=0,0,V71/H71)*100</f>
        <v>28.571428571428569</v>
      </c>
      <c r="Z71" s="81">
        <v>10448.35</v>
      </c>
      <c r="AA71" s="100">
        <v>10448.35</v>
      </c>
      <c r="AB71" s="100">
        <f t="shared" ref="AB71:AB103" si="17">IF((Z71+T71)=0,0,AA71/(Z71+T71)*100)</f>
        <v>100</v>
      </c>
      <c r="AC71" s="100">
        <v>10448.35</v>
      </c>
      <c r="AD71" s="100">
        <f t="shared" ref="AD71:AD103" si="18">IF(AA71=0,0,AC71/AA71)*100</f>
        <v>100</v>
      </c>
      <c r="AE71" s="100">
        <v>0</v>
      </c>
      <c r="AF71" s="100">
        <f t="shared" ref="AF71:AF103" si="19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4"/>
        <v>77.89473684210526</v>
      </c>
      <c r="O72" s="100">
        <v>52440.76</v>
      </c>
      <c r="P72" s="100">
        <v>52440.76</v>
      </c>
      <c r="Q72" s="100">
        <f t="shared" si="15"/>
        <v>100</v>
      </c>
      <c r="R72" s="100">
        <f t="shared" si="10"/>
        <v>52440.76</v>
      </c>
      <c r="S72" s="100">
        <f t="shared" ref="S72:S102" si="20">R72/P72*100</f>
        <v>100</v>
      </c>
      <c r="T72" s="100">
        <v>0</v>
      </c>
      <c r="U72" s="100">
        <v>0</v>
      </c>
      <c r="V72" s="99">
        <v>20</v>
      </c>
      <c r="W72" s="99">
        <v>35</v>
      </c>
      <c r="X72" s="99">
        <v>3</v>
      </c>
      <c r="Y72" s="100">
        <f t="shared" si="16"/>
        <v>21.052631578947366</v>
      </c>
      <c r="Z72" s="81">
        <v>54995.08</v>
      </c>
      <c r="AA72" s="100">
        <v>54995.08</v>
      </c>
      <c r="AB72" s="100">
        <f t="shared" si="17"/>
        <v>100</v>
      </c>
      <c r="AC72" s="100">
        <v>54995.08</v>
      </c>
      <c r="AD72" s="100">
        <f t="shared" si="18"/>
        <v>100</v>
      </c>
      <c r="AE72" s="100">
        <v>0</v>
      </c>
      <c r="AF72" s="100">
        <f t="shared" si="19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4"/>
        <v>78.94736842105263</v>
      </c>
      <c r="O73" s="100">
        <v>26374.26</v>
      </c>
      <c r="P73" s="100">
        <v>26374.26</v>
      </c>
      <c r="Q73" s="100">
        <f t="shared" si="15"/>
        <v>100</v>
      </c>
      <c r="R73" s="100">
        <f t="shared" si="10"/>
        <v>26374.26</v>
      </c>
      <c r="S73" s="100">
        <f t="shared" si="20"/>
        <v>100</v>
      </c>
      <c r="T73" s="100">
        <v>0</v>
      </c>
      <c r="U73" s="100">
        <v>0</v>
      </c>
      <c r="V73" s="99">
        <v>7</v>
      </c>
      <c r="W73" s="99">
        <v>11</v>
      </c>
      <c r="X73" s="99">
        <v>1</v>
      </c>
      <c r="Y73" s="100">
        <f t="shared" si="16"/>
        <v>18.421052631578945</v>
      </c>
      <c r="Z73" s="81">
        <v>5975.11</v>
      </c>
      <c r="AA73" s="100">
        <v>5975.11</v>
      </c>
      <c r="AB73" s="100">
        <f t="shared" si="17"/>
        <v>100</v>
      </c>
      <c r="AC73" s="100">
        <v>5975.11</v>
      </c>
      <c r="AD73" s="100">
        <f t="shared" si="18"/>
        <v>100</v>
      </c>
      <c r="AE73" s="100">
        <v>0</v>
      </c>
      <c r="AF73" s="100">
        <f t="shared" si="19"/>
        <v>0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4"/>
        <v>96.875</v>
      </c>
      <c r="O74" s="100">
        <v>28592.3</v>
      </c>
      <c r="P74" s="100">
        <v>28592.3</v>
      </c>
      <c r="Q74" s="100">
        <f t="shared" si="15"/>
        <v>100</v>
      </c>
      <c r="R74" s="100">
        <f t="shared" si="10"/>
        <v>28592.3</v>
      </c>
      <c r="S74" s="100">
        <f t="shared" si="20"/>
        <v>100</v>
      </c>
      <c r="T74" s="100">
        <v>0</v>
      </c>
      <c r="U74" s="100">
        <v>0</v>
      </c>
      <c r="V74" s="99">
        <v>6</v>
      </c>
      <c r="W74" s="99">
        <v>8</v>
      </c>
      <c r="X74" s="99">
        <v>1</v>
      </c>
      <c r="Y74" s="100">
        <f t="shared" si="16"/>
        <v>18.75</v>
      </c>
      <c r="Z74" s="81">
        <v>12418.06</v>
      </c>
      <c r="AA74" s="100">
        <v>12418.06</v>
      </c>
      <c r="AB74" s="100">
        <f t="shared" si="17"/>
        <v>100</v>
      </c>
      <c r="AC74" s="100">
        <v>12418.06</v>
      </c>
      <c r="AD74" s="100">
        <f t="shared" si="18"/>
        <v>100</v>
      </c>
      <c r="AE74" s="100">
        <v>0</v>
      </c>
      <c r="AF74" s="100">
        <f t="shared" si="19"/>
        <v>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4"/>
        <v>66.666666666666657</v>
      </c>
      <c r="O75" s="100">
        <v>1981.3</v>
      </c>
      <c r="P75" s="100">
        <v>1981.3</v>
      </c>
      <c r="Q75" s="100">
        <f t="shared" si="15"/>
        <v>100</v>
      </c>
      <c r="R75" s="100">
        <f t="shared" si="10"/>
        <v>1981.3</v>
      </c>
      <c r="S75" s="100">
        <f t="shared" si="20"/>
        <v>100</v>
      </c>
      <c r="T75" s="100">
        <v>0</v>
      </c>
      <c r="U75" s="100">
        <v>0</v>
      </c>
      <c r="V75" s="99">
        <v>0</v>
      </c>
      <c r="W75" s="99">
        <v>0</v>
      </c>
      <c r="X75" s="99">
        <v>0</v>
      </c>
      <c r="Y75" s="100">
        <f t="shared" si="16"/>
        <v>0</v>
      </c>
      <c r="Z75" s="81">
        <v>0</v>
      </c>
      <c r="AA75" s="100">
        <v>0</v>
      </c>
      <c r="AB75" s="100">
        <f t="shared" si="17"/>
        <v>0</v>
      </c>
      <c r="AC75" s="100">
        <v>0</v>
      </c>
      <c r="AD75" s="100">
        <f t="shared" si="18"/>
        <v>0</v>
      </c>
      <c r="AE75" s="100">
        <v>0</v>
      </c>
      <c r="AF75" s="100">
        <f t="shared" si="19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4"/>
        <v>0</v>
      </c>
      <c r="O76" s="100">
        <v>0</v>
      </c>
      <c r="P76" s="100">
        <v>0</v>
      </c>
      <c r="Q76" s="100">
        <v>0</v>
      </c>
      <c r="R76" s="100">
        <f t="shared" si="10"/>
        <v>0</v>
      </c>
      <c r="S76" s="100">
        <v>0</v>
      </c>
      <c r="T76" s="100">
        <v>0</v>
      </c>
      <c r="U76" s="100">
        <v>0</v>
      </c>
      <c r="V76" s="99">
        <v>2</v>
      </c>
      <c r="W76" s="99">
        <v>3</v>
      </c>
      <c r="X76" s="99">
        <v>1</v>
      </c>
      <c r="Y76" s="100">
        <f t="shared" si="16"/>
        <v>66.666666666666657</v>
      </c>
      <c r="Z76" s="81">
        <v>916.43000000000006</v>
      </c>
      <c r="AA76" s="100">
        <v>916.43000000000006</v>
      </c>
      <c r="AB76" s="100">
        <f t="shared" si="17"/>
        <v>100</v>
      </c>
      <c r="AC76" s="100">
        <v>916.43000000000006</v>
      </c>
      <c r="AD76" s="100">
        <f t="shared" si="18"/>
        <v>100</v>
      </c>
      <c r="AE76" s="100">
        <v>0</v>
      </c>
      <c r="AF76" s="100">
        <f t="shared" si="19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4"/>
        <v>0</v>
      </c>
      <c r="O77" s="100">
        <v>0</v>
      </c>
      <c r="P77" s="100">
        <v>0</v>
      </c>
      <c r="Q77" s="100">
        <v>0</v>
      </c>
      <c r="R77" s="100">
        <f t="shared" si="10"/>
        <v>0</v>
      </c>
      <c r="S77" s="100">
        <v>0</v>
      </c>
      <c r="T77" s="100">
        <v>0</v>
      </c>
      <c r="U77" s="100">
        <v>0</v>
      </c>
      <c r="V77" s="99">
        <v>0</v>
      </c>
      <c r="W77" s="99">
        <v>0</v>
      </c>
      <c r="X77" s="99">
        <v>0</v>
      </c>
      <c r="Y77" s="100">
        <f t="shared" si="16"/>
        <v>0</v>
      </c>
      <c r="Z77" s="81">
        <v>0</v>
      </c>
      <c r="AA77" s="100">
        <v>0</v>
      </c>
      <c r="AB77" s="100">
        <f t="shared" si="17"/>
        <v>0</v>
      </c>
      <c r="AC77" s="100">
        <v>0</v>
      </c>
      <c r="AD77" s="100">
        <f t="shared" si="18"/>
        <v>0</v>
      </c>
      <c r="AE77" s="100">
        <v>0</v>
      </c>
      <c r="AF77" s="100">
        <f t="shared" si="19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4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0"/>
        <v>3715.8299999999995</v>
      </c>
      <c r="S78" s="100">
        <f t="shared" si="20"/>
        <v>100</v>
      </c>
      <c r="T78" s="100">
        <v>0</v>
      </c>
      <c r="U78" s="100">
        <v>0</v>
      </c>
      <c r="V78" s="99">
        <v>3</v>
      </c>
      <c r="W78" s="99">
        <v>5</v>
      </c>
      <c r="X78" s="99">
        <v>1</v>
      </c>
      <c r="Y78" s="100">
        <f t="shared" si="16"/>
        <v>23.076923076923077</v>
      </c>
      <c r="Z78" s="81">
        <v>6047.81</v>
      </c>
      <c r="AA78" s="100">
        <v>6047.81</v>
      </c>
      <c r="AB78" s="100">
        <f t="shared" si="17"/>
        <v>100</v>
      </c>
      <c r="AC78" s="100">
        <v>6047.81</v>
      </c>
      <c r="AD78" s="100">
        <f t="shared" si="18"/>
        <v>100</v>
      </c>
      <c r="AE78" s="100">
        <v>0</v>
      </c>
      <c r="AF78" s="100">
        <f t="shared" si="19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0"/>
        <v>0</v>
      </c>
      <c r="S79" s="100">
        <v>0</v>
      </c>
      <c r="T79" s="100">
        <v>0</v>
      </c>
      <c r="U79" s="100">
        <v>0</v>
      </c>
      <c r="V79" s="99">
        <v>0</v>
      </c>
      <c r="W79" s="99">
        <v>0</v>
      </c>
      <c r="X79" s="99">
        <v>0</v>
      </c>
      <c r="Y79" s="100">
        <f t="shared" si="16"/>
        <v>0</v>
      </c>
      <c r="Z79" s="81">
        <v>0</v>
      </c>
      <c r="AA79" s="100">
        <v>0</v>
      </c>
      <c r="AB79" s="100">
        <f t="shared" si="17"/>
        <v>0</v>
      </c>
      <c r="AC79" s="100">
        <v>0</v>
      </c>
      <c r="AD79" s="100">
        <f t="shared" si="18"/>
        <v>0</v>
      </c>
      <c r="AE79" s="100">
        <v>0</v>
      </c>
      <c r="AF79" s="100">
        <f t="shared" si="19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1">K80/H80*100</f>
        <v>0</v>
      </c>
      <c r="O80" s="100">
        <v>0</v>
      </c>
      <c r="P80" s="100">
        <v>0</v>
      </c>
      <c r="Q80" s="100">
        <v>0</v>
      </c>
      <c r="R80" s="100">
        <f t="shared" si="10"/>
        <v>0</v>
      </c>
      <c r="S80" s="100">
        <v>0</v>
      </c>
      <c r="T80" s="100">
        <v>0</v>
      </c>
      <c r="U80" s="100">
        <v>0</v>
      </c>
      <c r="V80" s="99">
        <v>0</v>
      </c>
      <c r="W80" s="99">
        <v>0</v>
      </c>
      <c r="X80" s="99">
        <v>0</v>
      </c>
      <c r="Y80" s="100">
        <f t="shared" si="16"/>
        <v>0</v>
      </c>
      <c r="Z80" s="81">
        <v>0</v>
      </c>
      <c r="AA80" s="100">
        <v>0</v>
      </c>
      <c r="AB80" s="100">
        <f t="shared" si="17"/>
        <v>0</v>
      </c>
      <c r="AC80" s="100">
        <v>0</v>
      </c>
      <c r="AD80" s="100">
        <f t="shared" si="18"/>
        <v>0</v>
      </c>
      <c r="AE80" s="100">
        <v>0</v>
      </c>
      <c r="AF80" s="100">
        <f t="shared" si="19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1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0"/>
        <v>2194.65</v>
      </c>
      <c r="S81" s="100">
        <f t="shared" si="20"/>
        <v>100</v>
      </c>
      <c r="T81" s="100">
        <v>0</v>
      </c>
      <c r="U81" s="100">
        <v>0</v>
      </c>
      <c r="V81" s="99">
        <v>10</v>
      </c>
      <c r="W81" s="99">
        <v>13</v>
      </c>
      <c r="X81" s="99">
        <v>5</v>
      </c>
      <c r="Y81" s="100">
        <f t="shared" si="16"/>
        <v>71.428571428571431</v>
      </c>
      <c r="Z81" s="81">
        <v>8414.75</v>
      </c>
      <c r="AA81" s="100">
        <v>8414.75</v>
      </c>
      <c r="AB81" s="100">
        <f t="shared" si="17"/>
        <v>100</v>
      </c>
      <c r="AC81" s="100">
        <v>8414.75</v>
      </c>
      <c r="AD81" s="100">
        <f t="shared" si="18"/>
        <v>100</v>
      </c>
      <c r="AE81" s="100">
        <v>0</v>
      </c>
      <c r="AF81" s="100">
        <f t="shared" si="19"/>
        <v>0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1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0"/>
        <v>2991.8400000000006</v>
      </c>
      <c r="S82" s="100">
        <f t="shared" si="20"/>
        <v>100</v>
      </c>
      <c r="T82" s="100">
        <v>0</v>
      </c>
      <c r="U82" s="100">
        <v>0</v>
      </c>
      <c r="V82" s="99">
        <v>0</v>
      </c>
      <c r="W82" s="99">
        <v>0</v>
      </c>
      <c r="X82" s="99">
        <v>0</v>
      </c>
      <c r="Y82" s="100">
        <f t="shared" si="16"/>
        <v>0</v>
      </c>
      <c r="Z82" s="81">
        <v>0</v>
      </c>
      <c r="AA82" s="100">
        <v>0</v>
      </c>
      <c r="AB82" s="100">
        <f t="shared" si="17"/>
        <v>0</v>
      </c>
      <c r="AC82" s="100">
        <v>0</v>
      </c>
      <c r="AD82" s="100">
        <f t="shared" si="18"/>
        <v>0</v>
      </c>
      <c r="AE82" s="100">
        <v>0</v>
      </c>
      <c r="AF82" s="100">
        <f t="shared" si="19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1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0"/>
        <v>2291.38</v>
      </c>
      <c r="S83" s="100">
        <f t="shared" si="20"/>
        <v>100</v>
      </c>
      <c r="T83" s="100">
        <v>0</v>
      </c>
      <c r="U83" s="100">
        <v>0</v>
      </c>
      <c r="V83" s="99">
        <v>4</v>
      </c>
      <c r="W83" s="99">
        <v>5</v>
      </c>
      <c r="X83" s="99">
        <v>2</v>
      </c>
      <c r="Y83" s="100">
        <f t="shared" si="16"/>
        <v>33.333333333333329</v>
      </c>
      <c r="Z83" s="81">
        <v>2361.4</v>
      </c>
      <c r="AA83" s="100">
        <f>Z83</f>
        <v>2361.4</v>
      </c>
      <c r="AB83" s="100">
        <f t="shared" si="17"/>
        <v>100</v>
      </c>
      <c r="AC83" s="100">
        <f>Z83</f>
        <v>2361.4</v>
      </c>
      <c r="AD83" s="100">
        <f t="shared" si="18"/>
        <v>100</v>
      </c>
      <c r="AE83" s="100">
        <v>0</v>
      </c>
      <c r="AF83" s="100">
        <f t="shared" si="19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1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0"/>
        <v>48671.73</v>
      </c>
      <c r="S84" s="100">
        <f t="shared" si="20"/>
        <v>100</v>
      </c>
      <c r="T84" s="100">
        <v>0</v>
      </c>
      <c r="U84" s="100">
        <v>0</v>
      </c>
      <c r="V84" s="99">
        <v>11</v>
      </c>
      <c r="W84" s="99">
        <v>15</v>
      </c>
      <c r="X84" s="99">
        <v>1</v>
      </c>
      <c r="Y84" s="100">
        <f t="shared" si="16"/>
        <v>16.417910447761194</v>
      </c>
      <c r="Z84" s="81">
        <v>29885.83</v>
      </c>
      <c r="AA84" s="100">
        <v>29885.83</v>
      </c>
      <c r="AB84" s="100">
        <f t="shared" si="17"/>
        <v>100</v>
      </c>
      <c r="AC84" s="100">
        <v>29885.83</v>
      </c>
      <c r="AD84" s="100">
        <f t="shared" si="18"/>
        <v>100</v>
      </c>
      <c r="AE84" s="100">
        <v>0</v>
      </c>
      <c r="AF84" s="100">
        <f t="shared" si="19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1"/>
        <v>0</v>
      </c>
      <c r="O85" s="100">
        <v>0</v>
      </c>
      <c r="P85" s="100">
        <v>0</v>
      </c>
      <c r="Q85" s="100">
        <v>0</v>
      </c>
      <c r="R85" s="100">
        <f t="shared" si="10"/>
        <v>0</v>
      </c>
      <c r="S85" s="100">
        <v>0</v>
      </c>
      <c r="T85" s="100">
        <v>0</v>
      </c>
      <c r="U85" s="100">
        <v>0</v>
      </c>
      <c r="V85" s="99">
        <v>0</v>
      </c>
      <c r="W85" s="99">
        <v>0</v>
      </c>
      <c r="X85" s="99">
        <v>0</v>
      </c>
      <c r="Y85" s="100">
        <f t="shared" si="16"/>
        <v>0</v>
      </c>
      <c r="Z85" s="81">
        <v>0</v>
      </c>
      <c r="AA85" s="100">
        <v>0</v>
      </c>
      <c r="AB85" s="100">
        <f t="shared" si="17"/>
        <v>0</v>
      </c>
      <c r="AC85" s="100">
        <v>0</v>
      </c>
      <c r="AD85" s="100">
        <f t="shared" si="18"/>
        <v>0</v>
      </c>
      <c r="AE85" s="100">
        <v>0</v>
      </c>
      <c r="AF85" s="100">
        <f t="shared" si="19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1"/>
        <v>0</v>
      </c>
      <c r="O86" s="100">
        <v>0</v>
      </c>
      <c r="P86" s="100">
        <v>0</v>
      </c>
      <c r="Q86" s="100">
        <v>0</v>
      </c>
      <c r="R86" s="100">
        <f t="shared" ref="R86:R102" si="22">P86</f>
        <v>0</v>
      </c>
      <c r="S86" s="100">
        <v>0</v>
      </c>
      <c r="T86" s="100">
        <v>0</v>
      </c>
      <c r="U86" s="100">
        <v>0</v>
      </c>
      <c r="V86" s="99">
        <v>0</v>
      </c>
      <c r="W86" s="99">
        <v>0</v>
      </c>
      <c r="X86" s="99">
        <v>0</v>
      </c>
      <c r="Y86" s="100">
        <f t="shared" si="16"/>
        <v>0</v>
      </c>
      <c r="Z86" s="81">
        <v>0</v>
      </c>
      <c r="AA86" s="100">
        <v>0</v>
      </c>
      <c r="AB86" s="100">
        <f t="shared" si="17"/>
        <v>0</v>
      </c>
      <c r="AC86" s="100">
        <v>0</v>
      </c>
      <c r="AD86" s="100">
        <f t="shared" si="18"/>
        <v>0</v>
      </c>
      <c r="AE86" s="100">
        <v>0</v>
      </c>
      <c r="AF86" s="100">
        <f t="shared" si="19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1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22"/>
        <v>27394.17</v>
      </c>
      <c r="S87" s="100">
        <f t="shared" si="20"/>
        <v>100</v>
      </c>
      <c r="T87" s="100">
        <v>0</v>
      </c>
      <c r="U87" s="100">
        <v>0</v>
      </c>
      <c r="V87" s="99">
        <v>9</v>
      </c>
      <c r="W87" s="99">
        <v>9</v>
      </c>
      <c r="X87" s="99">
        <v>3</v>
      </c>
      <c r="Y87" s="100">
        <f t="shared" si="16"/>
        <v>27.27272727272727</v>
      </c>
      <c r="Z87" s="81">
        <v>5929.48</v>
      </c>
      <c r="AA87" s="100">
        <f>Z87</f>
        <v>5929.48</v>
      </c>
      <c r="AB87" s="100">
        <f t="shared" si="17"/>
        <v>100</v>
      </c>
      <c r="AC87" s="100">
        <f>Z87</f>
        <v>5929.48</v>
      </c>
      <c r="AD87" s="100">
        <f t="shared" si="18"/>
        <v>100</v>
      </c>
      <c r="AE87" s="100">
        <v>0</v>
      </c>
      <c r="AF87" s="100">
        <f t="shared" si="19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1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22"/>
        <v>7948</v>
      </c>
      <c r="S88" s="100">
        <f t="shared" si="20"/>
        <v>100</v>
      </c>
      <c r="T88" s="100">
        <v>0</v>
      </c>
      <c r="U88" s="100">
        <v>0</v>
      </c>
      <c r="V88" s="99">
        <v>1</v>
      </c>
      <c r="W88" s="99">
        <v>1</v>
      </c>
      <c r="X88" s="99">
        <v>0</v>
      </c>
      <c r="Y88" s="100">
        <f t="shared" si="16"/>
        <v>8.3333333333333321</v>
      </c>
      <c r="Z88" s="81">
        <v>301.45999999999998</v>
      </c>
      <c r="AA88" s="100">
        <v>301.45999999999998</v>
      </c>
      <c r="AB88" s="100">
        <f t="shared" si="17"/>
        <v>100</v>
      </c>
      <c r="AC88" s="100">
        <v>301.45999999999998</v>
      </c>
      <c r="AD88" s="100">
        <f t="shared" si="18"/>
        <v>100</v>
      </c>
      <c r="AE88" s="100">
        <v>0</v>
      </c>
      <c r="AF88" s="100">
        <f t="shared" si="19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1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22"/>
        <v>25249.41</v>
      </c>
      <c r="S89" s="100">
        <f t="shared" si="20"/>
        <v>100</v>
      </c>
      <c r="T89" s="100">
        <v>0</v>
      </c>
      <c r="U89" s="100">
        <v>0</v>
      </c>
      <c r="V89" s="99">
        <v>13</v>
      </c>
      <c r="W89" s="99">
        <v>14</v>
      </c>
      <c r="X89" s="99">
        <v>6</v>
      </c>
      <c r="Y89" s="100">
        <f t="shared" si="16"/>
        <v>26</v>
      </c>
      <c r="Z89" s="81">
        <f>934.51+8956.71</f>
        <v>9891.2199999999993</v>
      </c>
      <c r="AA89" s="100">
        <v>8956.7099999999991</v>
      </c>
      <c r="AB89" s="100">
        <f t="shared" si="17"/>
        <v>90.552126026920845</v>
      </c>
      <c r="AC89" s="100">
        <v>8956.7099999999991</v>
      </c>
      <c r="AD89" s="100">
        <f t="shared" si="18"/>
        <v>100</v>
      </c>
      <c r="AE89" s="100">
        <v>0</v>
      </c>
      <c r="AF89" s="100">
        <f t="shared" si="19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1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22"/>
        <v>16467.23</v>
      </c>
      <c r="S90" s="100">
        <f t="shared" si="20"/>
        <v>100</v>
      </c>
      <c r="T90" s="100">
        <v>0</v>
      </c>
      <c r="U90" s="100">
        <v>0</v>
      </c>
      <c r="V90" s="99">
        <v>12</v>
      </c>
      <c r="W90" s="99">
        <v>15</v>
      </c>
      <c r="X90" s="99">
        <v>5</v>
      </c>
      <c r="Y90" s="100">
        <f t="shared" si="16"/>
        <v>50</v>
      </c>
      <c r="Z90" s="81">
        <v>12679.38</v>
      </c>
      <c r="AA90" s="100">
        <v>12679.38</v>
      </c>
      <c r="AB90" s="100">
        <f t="shared" si="17"/>
        <v>100</v>
      </c>
      <c r="AC90" s="100">
        <v>12679.38</v>
      </c>
      <c r="AD90" s="100">
        <f t="shared" si="18"/>
        <v>100</v>
      </c>
      <c r="AE90" s="100">
        <v>0</v>
      </c>
      <c r="AF90" s="100">
        <f t="shared" si="19"/>
        <v>0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1"/>
        <v>0</v>
      </c>
      <c r="O91" s="100">
        <v>0</v>
      </c>
      <c r="P91" s="100">
        <v>0</v>
      </c>
      <c r="Q91" s="100">
        <v>0</v>
      </c>
      <c r="R91" s="100">
        <f t="shared" si="22"/>
        <v>0</v>
      </c>
      <c r="S91" s="100">
        <v>0</v>
      </c>
      <c r="T91" s="100">
        <v>0</v>
      </c>
      <c r="U91" s="100">
        <v>0</v>
      </c>
      <c r="V91" s="99">
        <v>4</v>
      </c>
      <c r="W91" s="99">
        <v>5</v>
      </c>
      <c r="X91" s="99">
        <v>3</v>
      </c>
      <c r="Y91" s="100">
        <f t="shared" si="16"/>
        <v>100</v>
      </c>
      <c r="Z91" s="81">
        <f>1302.43+839.08</f>
        <v>2141.5100000000002</v>
      </c>
      <c r="AA91" s="100">
        <v>839.08</v>
      </c>
      <c r="AB91" s="100">
        <f t="shared" si="17"/>
        <v>39.181698894705136</v>
      </c>
      <c r="AC91" s="100">
        <v>839.08</v>
      </c>
      <c r="AD91" s="100">
        <f t="shared" si="18"/>
        <v>100</v>
      </c>
      <c r="AE91" s="100">
        <v>0</v>
      </c>
      <c r="AF91" s="100">
        <f t="shared" si="19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1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22"/>
        <v>9389.1600000000017</v>
      </c>
      <c r="S92" s="100">
        <f t="shared" si="20"/>
        <v>100</v>
      </c>
      <c r="T92" s="100">
        <v>0</v>
      </c>
      <c r="U92" s="100">
        <v>0</v>
      </c>
      <c r="V92" s="99">
        <v>3</v>
      </c>
      <c r="W92" s="99">
        <v>6</v>
      </c>
      <c r="X92" s="99">
        <v>0</v>
      </c>
      <c r="Y92" s="100">
        <f t="shared" si="16"/>
        <v>6.25</v>
      </c>
      <c r="Z92" s="81">
        <v>8718.14</v>
      </c>
      <c r="AA92" s="100">
        <v>8718.14</v>
      </c>
      <c r="AB92" s="100">
        <f t="shared" si="17"/>
        <v>100</v>
      </c>
      <c r="AC92" s="100">
        <v>8718.14</v>
      </c>
      <c r="AD92" s="100">
        <f t="shared" si="18"/>
        <v>100</v>
      </c>
      <c r="AE92" s="100">
        <v>0</v>
      </c>
      <c r="AF92" s="100">
        <f t="shared" si="19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1"/>
        <v>0</v>
      </c>
      <c r="O93" s="100">
        <v>0</v>
      </c>
      <c r="P93" s="100">
        <v>0</v>
      </c>
      <c r="Q93" s="100">
        <v>0</v>
      </c>
      <c r="R93" s="100">
        <f t="shared" si="22"/>
        <v>0</v>
      </c>
      <c r="S93" s="100">
        <v>0</v>
      </c>
      <c r="T93" s="100">
        <v>0</v>
      </c>
      <c r="U93" s="100">
        <v>0</v>
      </c>
      <c r="V93" s="99">
        <v>0</v>
      </c>
      <c r="W93" s="99">
        <v>0</v>
      </c>
      <c r="X93" s="99">
        <v>0</v>
      </c>
      <c r="Y93" s="100">
        <f t="shared" si="16"/>
        <v>0</v>
      </c>
      <c r="Z93" s="81">
        <v>0</v>
      </c>
      <c r="AA93" s="100">
        <v>0</v>
      </c>
      <c r="AB93" s="100">
        <f t="shared" si="17"/>
        <v>0</v>
      </c>
      <c r="AC93" s="100">
        <v>0</v>
      </c>
      <c r="AD93" s="100">
        <f t="shared" si="18"/>
        <v>0</v>
      </c>
      <c r="AE93" s="100">
        <v>0</v>
      </c>
      <c r="AF93" s="100">
        <f t="shared" si="19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1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22"/>
        <v>12376.46</v>
      </c>
      <c r="S94" s="100">
        <f t="shared" si="20"/>
        <v>100</v>
      </c>
      <c r="T94" s="100">
        <v>0</v>
      </c>
      <c r="U94" s="100">
        <v>0</v>
      </c>
      <c r="V94" s="99">
        <v>7</v>
      </c>
      <c r="W94" s="99">
        <v>9</v>
      </c>
      <c r="X94" s="99">
        <v>1</v>
      </c>
      <c r="Y94" s="100">
        <f t="shared" si="16"/>
        <v>35</v>
      </c>
      <c r="Z94" s="81">
        <v>6937.44</v>
      </c>
      <c r="AA94" s="100">
        <v>6937.44</v>
      </c>
      <c r="AB94" s="100">
        <f t="shared" si="17"/>
        <v>100</v>
      </c>
      <c r="AC94" s="100">
        <v>6937.44</v>
      </c>
      <c r="AD94" s="100">
        <f t="shared" si="18"/>
        <v>100</v>
      </c>
      <c r="AE94" s="100">
        <v>0</v>
      </c>
      <c r="AF94" s="100">
        <f t="shared" si="19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1"/>
        <v>0</v>
      </c>
      <c r="O95" s="100">
        <v>0</v>
      </c>
      <c r="P95" s="100">
        <v>0</v>
      </c>
      <c r="Q95" s="100">
        <v>0</v>
      </c>
      <c r="R95" s="100">
        <f t="shared" si="22"/>
        <v>0</v>
      </c>
      <c r="S95" s="100">
        <v>0</v>
      </c>
      <c r="T95" s="100">
        <v>0</v>
      </c>
      <c r="U95" s="100">
        <v>0</v>
      </c>
      <c r="V95" s="99">
        <v>0</v>
      </c>
      <c r="W95" s="99">
        <v>0</v>
      </c>
      <c r="X95" s="99">
        <v>0</v>
      </c>
      <c r="Y95" s="100">
        <f t="shared" si="16"/>
        <v>0</v>
      </c>
      <c r="Z95" s="81">
        <v>0</v>
      </c>
      <c r="AA95" s="100">
        <v>0</v>
      </c>
      <c r="AB95" s="100">
        <f t="shared" si="17"/>
        <v>0</v>
      </c>
      <c r="AC95" s="100">
        <v>0</v>
      </c>
      <c r="AD95" s="100">
        <f t="shared" si="18"/>
        <v>0</v>
      </c>
      <c r="AE95" s="100">
        <v>0</v>
      </c>
      <c r="AF95" s="100">
        <f t="shared" si="19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1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22"/>
        <v>24507.16</v>
      </c>
      <c r="S96" s="100">
        <f t="shared" si="20"/>
        <v>100</v>
      </c>
      <c r="T96" s="100">
        <v>0</v>
      </c>
      <c r="U96" s="100">
        <v>0</v>
      </c>
      <c r="V96" s="99">
        <v>0</v>
      </c>
      <c r="W96" s="99">
        <v>0</v>
      </c>
      <c r="X96" s="99">
        <v>0</v>
      </c>
      <c r="Y96" s="100">
        <f t="shared" si="16"/>
        <v>0</v>
      </c>
      <c r="Z96" s="81">
        <v>0</v>
      </c>
      <c r="AA96" s="100">
        <v>0</v>
      </c>
      <c r="AB96" s="100">
        <f t="shared" si="17"/>
        <v>0</v>
      </c>
      <c r="AC96" s="100">
        <v>0</v>
      </c>
      <c r="AD96" s="100">
        <f t="shared" si="18"/>
        <v>0</v>
      </c>
      <c r="AE96" s="100">
        <v>0</v>
      </c>
      <c r="AF96" s="100">
        <f t="shared" si="19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1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22"/>
        <v>5946.55</v>
      </c>
      <c r="S97" s="100">
        <f t="shared" si="20"/>
        <v>100</v>
      </c>
      <c r="T97" s="100">
        <v>0</v>
      </c>
      <c r="U97" s="100">
        <v>0</v>
      </c>
      <c r="V97" s="99">
        <v>2</v>
      </c>
      <c r="W97" s="99">
        <v>2</v>
      </c>
      <c r="X97" s="99">
        <v>0</v>
      </c>
      <c r="Y97" s="100">
        <f t="shared" si="16"/>
        <v>22.222222222222221</v>
      </c>
      <c r="Z97" s="81">
        <v>1930.88</v>
      </c>
      <c r="AA97" s="100">
        <v>1930.88</v>
      </c>
      <c r="AB97" s="100">
        <f t="shared" si="17"/>
        <v>100</v>
      </c>
      <c r="AC97" s="100">
        <v>1930.88</v>
      </c>
      <c r="AD97" s="100">
        <f t="shared" si="18"/>
        <v>100</v>
      </c>
      <c r="AE97" s="100">
        <v>0</v>
      </c>
      <c r="AF97" s="100">
        <f t="shared" si="19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1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22"/>
        <v>3487.89</v>
      </c>
      <c r="S98" s="100">
        <f t="shared" si="20"/>
        <v>100</v>
      </c>
      <c r="T98" s="100">
        <v>0</v>
      </c>
      <c r="U98" s="100">
        <v>0</v>
      </c>
      <c r="V98" s="99">
        <v>0</v>
      </c>
      <c r="W98" s="99">
        <v>0</v>
      </c>
      <c r="X98" s="99">
        <v>0</v>
      </c>
      <c r="Y98" s="100">
        <f t="shared" si="16"/>
        <v>0</v>
      </c>
      <c r="Z98" s="81">
        <v>0</v>
      </c>
      <c r="AA98" s="100">
        <v>0</v>
      </c>
      <c r="AB98" s="100">
        <f t="shared" si="17"/>
        <v>0</v>
      </c>
      <c r="AC98" s="100">
        <v>0</v>
      </c>
      <c r="AD98" s="100">
        <f t="shared" si="18"/>
        <v>0</v>
      </c>
      <c r="AE98" s="100">
        <v>0</v>
      </c>
      <c r="AF98" s="100">
        <f t="shared" si="19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1"/>
        <v>0</v>
      </c>
      <c r="O99" s="100">
        <v>0</v>
      </c>
      <c r="P99" s="100">
        <v>0</v>
      </c>
      <c r="Q99" s="100">
        <v>0</v>
      </c>
      <c r="R99" s="100">
        <f t="shared" si="22"/>
        <v>0</v>
      </c>
      <c r="S99" s="100">
        <v>0</v>
      </c>
      <c r="T99" s="100">
        <v>0</v>
      </c>
      <c r="U99" s="100">
        <v>0</v>
      </c>
      <c r="V99" s="99">
        <v>3</v>
      </c>
      <c r="W99" s="99">
        <v>3</v>
      </c>
      <c r="X99" s="99">
        <v>2</v>
      </c>
      <c r="Y99" s="100">
        <f t="shared" si="16"/>
        <v>100</v>
      </c>
      <c r="Z99" s="81">
        <v>4662.01</v>
      </c>
      <c r="AA99" s="100">
        <v>4662.01</v>
      </c>
      <c r="AB99" s="100">
        <f t="shared" si="17"/>
        <v>100</v>
      </c>
      <c r="AC99" s="100">
        <v>4662.01</v>
      </c>
      <c r="AD99" s="100">
        <f t="shared" si="18"/>
        <v>100</v>
      </c>
      <c r="AE99" s="100">
        <v>0</v>
      </c>
      <c r="AF99" s="100">
        <f t="shared" si="19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1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22"/>
        <v>18749.07</v>
      </c>
      <c r="S100" s="100">
        <f t="shared" si="20"/>
        <v>100</v>
      </c>
      <c r="T100" s="100">
        <v>0</v>
      </c>
      <c r="U100" s="100">
        <v>0</v>
      </c>
      <c r="V100" s="99">
        <v>12</v>
      </c>
      <c r="W100" s="99">
        <v>16</v>
      </c>
      <c r="X100" s="99">
        <v>8</v>
      </c>
      <c r="Y100" s="100">
        <f t="shared" si="16"/>
        <v>31.578947368421051</v>
      </c>
      <c r="Z100" s="81">
        <v>12567.05</v>
      </c>
      <c r="AA100" s="100">
        <v>12567.05</v>
      </c>
      <c r="AB100" s="100">
        <f t="shared" si="17"/>
        <v>100</v>
      </c>
      <c r="AC100" s="100">
        <v>12567.05</v>
      </c>
      <c r="AD100" s="100">
        <f t="shared" si="18"/>
        <v>100</v>
      </c>
      <c r="AE100" s="100">
        <v>0</v>
      </c>
      <c r="AF100" s="100">
        <f t="shared" si="19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1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22"/>
        <v>336.17</v>
      </c>
      <c r="S101" s="100">
        <f t="shared" si="20"/>
        <v>100</v>
      </c>
      <c r="T101" s="100">
        <v>0</v>
      </c>
      <c r="U101" s="100">
        <v>0</v>
      </c>
      <c r="V101" s="99">
        <v>0</v>
      </c>
      <c r="W101" s="99">
        <v>0</v>
      </c>
      <c r="X101" s="99">
        <v>0</v>
      </c>
      <c r="Y101" s="100">
        <f t="shared" si="16"/>
        <v>0</v>
      </c>
      <c r="Z101" s="81">
        <v>4147.71</v>
      </c>
      <c r="AA101" s="100">
        <v>4147.71</v>
      </c>
      <c r="AB101" s="100">
        <f t="shared" si="17"/>
        <v>100</v>
      </c>
      <c r="AC101" s="100">
        <v>4147.71</v>
      </c>
      <c r="AD101" s="100">
        <f t="shared" si="18"/>
        <v>100</v>
      </c>
      <c r="AE101" s="100">
        <v>0</v>
      </c>
      <c r="AF101" s="100">
        <f t="shared" si="19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1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22"/>
        <v>19670.13</v>
      </c>
      <c r="S102" s="100">
        <f t="shared" si="20"/>
        <v>100</v>
      </c>
      <c r="T102" s="100">
        <v>0</v>
      </c>
      <c r="U102" s="100">
        <v>0</v>
      </c>
      <c r="V102" s="99">
        <v>0</v>
      </c>
      <c r="W102" s="99">
        <v>0</v>
      </c>
      <c r="X102" s="99">
        <v>0</v>
      </c>
      <c r="Y102" s="100">
        <f t="shared" si="16"/>
        <v>0</v>
      </c>
      <c r="Z102" s="81">
        <v>0</v>
      </c>
      <c r="AA102" s="100">
        <v>0</v>
      </c>
      <c r="AB102" s="100">
        <f t="shared" si="17"/>
        <v>0</v>
      </c>
      <c r="AC102" s="100">
        <v>0</v>
      </c>
      <c r="AD102" s="100">
        <f t="shared" si="18"/>
        <v>0</v>
      </c>
      <c r="AE102" s="100">
        <v>0</v>
      </c>
      <c r="AF102" s="100">
        <f t="shared" si="19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1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23">T103/P103*100</f>
        <v>0</v>
      </c>
      <c r="V103" s="89">
        <f t="shared" ref="V103:AC103" si="24">SUM(V7:V102)</f>
        <v>534</v>
      </c>
      <c r="W103" s="89">
        <f t="shared" si="24"/>
        <v>698</v>
      </c>
      <c r="X103" s="89">
        <f>SUM(X7:X102)</f>
        <v>180</v>
      </c>
      <c r="Y103" s="91">
        <f>X103/H103*100</f>
        <v>6.3003150157507877</v>
      </c>
      <c r="Z103" s="91">
        <f>SUM(Z7:Z102)</f>
        <v>753668.75999999989</v>
      </c>
      <c r="AA103" s="91">
        <f t="shared" si="24"/>
        <v>742586.41999999981</v>
      </c>
      <c r="AB103" s="90">
        <f t="shared" si="17"/>
        <v>98.529547649022888</v>
      </c>
      <c r="AC103" s="91">
        <f t="shared" si="24"/>
        <v>742586.41999999981</v>
      </c>
      <c r="AD103" s="90">
        <f t="shared" si="18"/>
        <v>100</v>
      </c>
      <c r="AE103" s="91">
        <f>SUM(AE7:AE102)</f>
        <v>0</v>
      </c>
      <c r="AF103" s="90">
        <f t="shared" si="19"/>
        <v>0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workbookViewId="0">
      <selection activeCell="F2" sqref="F2:F5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9" width="13.140625" style="93" customWidth="1"/>
    <col min="10" max="10" width="9.28515625" style="93" customWidth="1"/>
    <col min="11" max="13" width="6.7109375" style="106" customWidth="1"/>
    <col min="14" max="14" width="9.140625" style="106" customWidth="1"/>
    <col min="15" max="15" width="16.42578125" style="107" customWidth="1"/>
    <col min="16" max="16" width="13.7109375" style="107" customWidth="1"/>
    <col min="17" max="17" width="11" style="107" customWidth="1"/>
    <col min="18" max="18" width="12.85546875" style="107" customWidth="1"/>
    <col min="19" max="19" width="10.42578125" style="107" customWidth="1"/>
    <col min="20" max="20" width="12.28515625" style="107" customWidth="1"/>
    <col min="21" max="21" width="15.42578125" style="107" customWidth="1"/>
    <col min="22" max="24" width="9.28515625" style="106" customWidth="1"/>
    <col min="25" max="25" width="12.57031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2.85546875" style="106" customWidth="1"/>
    <col min="30" max="30" width="14" style="106" customWidth="1"/>
    <col min="31" max="31" width="11.85546875" style="106" customWidth="1"/>
    <col min="32" max="32" width="14.285156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266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30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34.25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 t="shared" si="0"/>
        <v>5</v>
      </c>
      <c r="F6" s="6">
        <f t="shared" si="0"/>
        <v>6</v>
      </c>
      <c r="G6" s="5">
        <f t="shared" si="0"/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121">
        <v>0</v>
      </c>
      <c r="W7" s="121">
        <v>0</v>
      </c>
      <c r="X7" s="121">
        <v>0</v>
      </c>
      <c r="Y7" s="122">
        <f t="shared" ref="Y7:Y70" si="2">IF(H7=0,0,V7/H7)*100</f>
        <v>0</v>
      </c>
      <c r="Z7" s="123">
        <v>0</v>
      </c>
      <c r="AA7" s="122">
        <v>0</v>
      </c>
      <c r="AB7" s="122">
        <v>0</v>
      </c>
      <c r="AC7" s="122">
        <v>0</v>
      </c>
      <c r="AD7" s="122">
        <f t="shared" ref="AD7:AD70" si="3">IF(AA7=0,0,AC7/AA7)*100</f>
        <v>0</v>
      </c>
      <c r="AE7" s="122">
        <v>0</v>
      </c>
      <c r="AF7" s="122">
        <f t="shared" ref="AF7:AF70" si="4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5">P8/O8*100</f>
        <v>100</v>
      </c>
      <c r="R8" s="100">
        <f t="shared" ref="R8:R20" si="6">P8</f>
        <v>8664.0299999999988</v>
      </c>
      <c r="S8" s="100">
        <f t="shared" ref="S8:S71" si="7">R8/P8*100</f>
        <v>100</v>
      </c>
      <c r="T8" s="100">
        <v>0</v>
      </c>
      <c r="U8" s="100">
        <v>0</v>
      </c>
      <c r="V8" s="121">
        <v>3</v>
      </c>
      <c r="W8" s="121">
        <v>3</v>
      </c>
      <c r="X8" s="121">
        <v>0</v>
      </c>
      <c r="Y8" s="122">
        <f t="shared" si="2"/>
        <v>15</v>
      </c>
      <c r="Z8" s="123">
        <v>5085.78</v>
      </c>
      <c r="AA8" s="122">
        <v>5085.78</v>
      </c>
      <c r="AB8" s="122">
        <v>0</v>
      </c>
      <c r="AC8" s="122">
        <v>5085.78</v>
      </c>
      <c r="AD8" s="122">
        <f t="shared" si="3"/>
        <v>100</v>
      </c>
      <c r="AE8" s="122">
        <v>0</v>
      </c>
      <c r="AF8" s="122">
        <f t="shared" si="4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5"/>
        <v>100</v>
      </c>
      <c r="R9" s="100">
        <f t="shared" si="6"/>
        <v>20412.350000000002</v>
      </c>
      <c r="S9" s="100">
        <f t="shared" si="7"/>
        <v>100</v>
      </c>
      <c r="T9" s="100">
        <v>0</v>
      </c>
      <c r="U9" s="100">
        <v>0</v>
      </c>
      <c r="V9" s="121">
        <v>1</v>
      </c>
      <c r="W9" s="121">
        <v>1</v>
      </c>
      <c r="X9" s="121">
        <v>1</v>
      </c>
      <c r="Y9" s="122">
        <f t="shared" si="2"/>
        <v>8.3333333333333321</v>
      </c>
      <c r="Z9" s="123">
        <v>142.03</v>
      </c>
      <c r="AA9" s="122">
        <v>142.03</v>
      </c>
      <c r="AB9" s="122">
        <v>0</v>
      </c>
      <c r="AC9" s="122">
        <v>142.03</v>
      </c>
      <c r="AD9" s="122">
        <f t="shared" si="3"/>
        <v>100</v>
      </c>
      <c r="AE9" s="122">
        <v>0</v>
      </c>
      <c r="AF9" s="122">
        <f t="shared" si="4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5"/>
        <v>100</v>
      </c>
      <c r="R10" s="100">
        <f t="shared" si="6"/>
        <v>58.36</v>
      </c>
      <c r="S10" s="100">
        <f t="shared" si="7"/>
        <v>100</v>
      </c>
      <c r="T10" s="100">
        <v>0</v>
      </c>
      <c r="U10" s="100">
        <v>0</v>
      </c>
      <c r="V10" s="121">
        <v>0</v>
      </c>
      <c r="W10" s="121">
        <v>0</v>
      </c>
      <c r="X10" s="121">
        <v>0</v>
      </c>
      <c r="Y10" s="122">
        <f t="shared" si="2"/>
        <v>0</v>
      </c>
      <c r="Z10" s="123">
        <v>0</v>
      </c>
      <c r="AA10" s="122">
        <v>0</v>
      </c>
      <c r="AB10" s="122">
        <v>0</v>
      </c>
      <c r="AC10" s="122">
        <v>0</v>
      </c>
      <c r="AD10" s="122">
        <f t="shared" si="3"/>
        <v>0</v>
      </c>
      <c r="AE10" s="122">
        <v>0</v>
      </c>
      <c r="AF10" s="122">
        <f t="shared" si="4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5"/>
        <v>100</v>
      </c>
      <c r="R11" s="100">
        <f t="shared" si="6"/>
        <v>7226.18</v>
      </c>
      <c r="S11" s="100">
        <f t="shared" si="7"/>
        <v>100</v>
      </c>
      <c r="T11" s="100">
        <v>0</v>
      </c>
      <c r="U11" s="100">
        <v>0</v>
      </c>
      <c r="V11" s="121">
        <v>5</v>
      </c>
      <c r="W11" s="121">
        <v>5</v>
      </c>
      <c r="X11" s="121">
        <v>0</v>
      </c>
      <c r="Y11" s="122">
        <f t="shared" si="2"/>
        <v>29.411764705882355</v>
      </c>
      <c r="Z11" s="123">
        <v>9546.4500000000007</v>
      </c>
      <c r="AA11" s="123">
        <v>9546.4500000000007</v>
      </c>
      <c r="AB11" s="122">
        <v>0</v>
      </c>
      <c r="AC11" s="122">
        <f>AA11-AE11</f>
        <v>6720.48</v>
      </c>
      <c r="AD11" s="122">
        <f t="shared" si="3"/>
        <v>70.397687098345457</v>
      </c>
      <c r="AE11" s="122">
        <v>2825.9700000000012</v>
      </c>
      <c r="AF11" s="122">
        <f t="shared" si="4"/>
        <v>29.602312901654553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5"/>
        <v>100</v>
      </c>
      <c r="R12" s="100">
        <f t="shared" si="6"/>
        <v>10060.76</v>
      </c>
      <c r="S12" s="100">
        <f t="shared" si="7"/>
        <v>100</v>
      </c>
      <c r="T12" s="100">
        <v>0</v>
      </c>
      <c r="U12" s="100">
        <v>0</v>
      </c>
      <c r="V12" s="121">
        <v>3</v>
      </c>
      <c r="W12" s="121">
        <v>4</v>
      </c>
      <c r="X12" s="121">
        <v>0</v>
      </c>
      <c r="Y12" s="122">
        <f t="shared" si="2"/>
        <v>17.647058823529413</v>
      </c>
      <c r="Z12" s="123">
        <v>5969.86</v>
      </c>
      <c r="AA12" s="122">
        <v>5969.86</v>
      </c>
      <c r="AB12" s="122">
        <v>0</v>
      </c>
      <c r="AC12" s="122">
        <v>5969.86</v>
      </c>
      <c r="AD12" s="122">
        <f t="shared" si="3"/>
        <v>100</v>
      </c>
      <c r="AE12" s="122">
        <v>0</v>
      </c>
      <c r="AF12" s="122">
        <f t="shared" si="4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5"/>
        <v>100</v>
      </c>
      <c r="R13" s="100">
        <f t="shared" si="6"/>
        <v>2679.6</v>
      </c>
      <c r="S13" s="100">
        <f t="shared" si="7"/>
        <v>100</v>
      </c>
      <c r="T13" s="100">
        <v>0</v>
      </c>
      <c r="U13" s="100">
        <v>0</v>
      </c>
      <c r="V13" s="121">
        <v>2</v>
      </c>
      <c r="W13" s="121">
        <v>2</v>
      </c>
      <c r="X13" s="121">
        <v>0</v>
      </c>
      <c r="Y13" s="122">
        <f t="shared" si="2"/>
        <v>66.666666666666657</v>
      </c>
      <c r="Z13" s="123">
        <v>10148.719999999999</v>
      </c>
      <c r="AA13" s="122">
        <v>10148.719999999999</v>
      </c>
      <c r="AB13" s="122">
        <v>0</v>
      </c>
      <c r="AC13" s="122">
        <v>10148.719999999999</v>
      </c>
      <c r="AD13" s="122">
        <f t="shared" si="3"/>
        <v>100</v>
      </c>
      <c r="AE13" s="122">
        <v>0</v>
      </c>
      <c r="AF13" s="122">
        <f t="shared" si="4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6"/>
        <v>0</v>
      </c>
      <c r="S14" s="100">
        <v>0</v>
      </c>
      <c r="T14" s="100">
        <v>0</v>
      </c>
      <c r="U14" s="100">
        <v>0</v>
      </c>
      <c r="V14" s="121">
        <v>0</v>
      </c>
      <c r="W14" s="121">
        <v>0</v>
      </c>
      <c r="X14" s="121">
        <v>0</v>
      </c>
      <c r="Y14" s="122">
        <f t="shared" si="2"/>
        <v>0</v>
      </c>
      <c r="Z14" s="123">
        <v>0</v>
      </c>
      <c r="AA14" s="122">
        <v>0</v>
      </c>
      <c r="AB14" s="122">
        <v>0</v>
      </c>
      <c r="AC14" s="122">
        <v>0</v>
      </c>
      <c r="AD14" s="122">
        <f t="shared" si="3"/>
        <v>0</v>
      </c>
      <c r="AE14" s="122">
        <v>0</v>
      </c>
      <c r="AF14" s="122">
        <f t="shared" si="4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8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6"/>
        <v>51732.32</v>
      </c>
      <c r="S15" s="100">
        <f t="shared" si="7"/>
        <v>100</v>
      </c>
      <c r="T15" s="100">
        <v>0</v>
      </c>
      <c r="U15" s="100">
        <v>0</v>
      </c>
      <c r="V15" s="121">
        <v>12</v>
      </c>
      <c r="W15" s="121">
        <v>14</v>
      </c>
      <c r="X15" s="121">
        <v>3</v>
      </c>
      <c r="Y15" s="122">
        <f t="shared" si="2"/>
        <v>14.457831325301203</v>
      </c>
      <c r="Z15" s="123">
        <v>15948.59</v>
      </c>
      <c r="AA15" s="122">
        <v>15948.59</v>
      </c>
      <c r="AB15" s="122">
        <v>0</v>
      </c>
      <c r="AC15" s="122">
        <v>15948.59</v>
      </c>
      <c r="AD15" s="122">
        <f t="shared" si="3"/>
        <v>100</v>
      </c>
      <c r="AE15" s="122">
        <v>0</v>
      </c>
      <c r="AF15" s="122">
        <f t="shared" si="4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8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6"/>
        <v>12706.95</v>
      </c>
      <c r="S16" s="100">
        <f t="shared" si="7"/>
        <v>100</v>
      </c>
      <c r="T16" s="100">
        <v>0</v>
      </c>
      <c r="U16" s="100">
        <v>0</v>
      </c>
      <c r="V16" s="121">
        <v>0</v>
      </c>
      <c r="W16" s="121">
        <v>0</v>
      </c>
      <c r="X16" s="121">
        <v>0</v>
      </c>
      <c r="Y16" s="122">
        <f t="shared" si="2"/>
        <v>0</v>
      </c>
      <c r="Z16" s="123">
        <v>0</v>
      </c>
      <c r="AA16" s="122">
        <v>0</v>
      </c>
      <c r="AB16" s="122">
        <v>0</v>
      </c>
      <c r="AC16" s="122">
        <v>0</v>
      </c>
      <c r="AD16" s="122">
        <f t="shared" si="3"/>
        <v>0</v>
      </c>
      <c r="AE16" s="122">
        <v>0</v>
      </c>
      <c r="AF16" s="122">
        <f t="shared" si="4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8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6"/>
        <v>32504.67</v>
      </c>
      <c r="S17" s="100">
        <f t="shared" si="7"/>
        <v>100</v>
      </c>
      <c r="T17" s="100">
        <v>0</v>
      </c>
      <c r="U17" s="100">
        <v>0</v>
      </c>
      <c r="V17" s="121">
        <v>11</v>
      </c>
      <c r="W17" s="121">
        <v>17</v>
      </c>
      <c r="X17" s="121">
        <v>1</v>
      </c>
      <c r="Y17" s="122">
        <f t="shared" si="2"/>
        <v>22.448979591836736</v>
      </c>
      <c r="Z17" s="123">
        <v>36460.800000000003</v>
      </c>
      <c r="AA17" s="123">
        <v>36460.800000000003</v>
      </c>
      <c r="AB17" s="122">
        <v>0</v>
      </c>
      <c r="AC17" s="122">
        <v>36460.800000000003</v>
      </c>
      <c r="AD17" s="122">
        <f t="shared" si="3"/>
        <v>100</v>
      </c>
      <c r="AE17" s="122">
        <v>0</v>
      </c>
      <c r="AF17" s="122">
        <f t="shared" si="4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8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6"/>
        <v>15821.75</v>
      </c>
      <c r="S18" s="100">
        <f t="shared" si="7"/>
        <v>100</v>
      </c>
      <c r="T18" s="100">
        <v>0</v>
      </c>
      <c r="U18" s="100">
        <v>0</v>
      </c>
      <c r="V18" s="121">
        <v>4</v>
      </c>
      <c r="W18" s="121">
        <v>4</v>
      </c>
      <c r="X18" s="121">
        <v>0</v>
      </c>
      <c r="Y18" s="122">
        <f t="shared" si="2"/>
        <v>15.384615384615385</v>
      </c>
      <c r="Z18" s="123">
        <v>3496.6</v>
      </c>
      <c r="AA18" s="122">
        <v>3496.6</v>
      </c>
      <c r="AB18" s="122">
        <v>0</v>
      </c>
      <c r="AC18" s="122">
        <v>3496.6</v>
      </c>
      <c r="AD18" s="122">
        <f t="shared" si="3"/>
        <v>100</v>
      </c>
      <c r="AE18" s="122">
        <v>0</v>
      </c>
      <c r="AF18" s="122">
        <f t="shared" si="4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8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6"/>
        <v>46398.919999999991</v>
      </c>
      <c r="S19" s="100">
        <f t="shared" si="7"/>
        <v>100</v>
      </c>
      <c r="T19" s="100">
        <v>0</v>
      </c>
      <c r="U19" s="100">
        <v>0</v>
      </c>
      <c r="V19" s="121">
        <v>18</v>
      </c>
      <c r="W19" s="121">
        <v>17</v>
      </c>
      <c r="X19" s="121">
        <v>6</v>
      </c>
      <c r="Y19" s="122">
        <f t="shared" si="2"/>
        <v>31.03448275862069</v>
      </c>
      <c r="Z19" s="123">
        <v>24807.99</v>
      </c>
      <c r="AA19" s="122">
        <v>24807.99</v>
      </c>
      <c r="AB19" s="122">
        <v>0</v>
      </c>
      <c r="AC19" s="122">
        <v>24807.99</v>
      </c>
      <c r="AD19" s="122">
        <f t="shared" si="3"/>
        <v>100</v>
      </c>
      <c r="AE19" s="122">
        <v>0</v>
      </c>
      <c r="AF19" s="122">
        <f t="shared" si="4"/>
        <v>0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8"/>
        <v>0</v>
      </c>
      <c r="O20" s="100">
        <v>0</v>
      </c>
      <c r="P20" s="100">
        <v>0</v>
      </c>
      <c r="Q20" s="100">
        <v>0</v>
      </c>
      <c r="R20" s="100">
        <f t="shared" si="6"/>
        <v>0</v>
      </c>
      <c r="S20" s="100">
        <v>0</v>
      </c>
      <c r="T20" s="100">
        <v>0</v>
      </c>
      <c r="U20" s="100">
        <v>0</v>
      </c>
      <c r="V20" s="121">
        <v>0</v>
      </c>
      <c r="W20" s="121">
        <v>0</v>
      </c>
      <c r="X20" s="121">
        <v>0</v>
      </c>
      <c r="Y20" s="122">
        <f t="shared" si="2"/>
        <v>0</v>
      </c>
      <c r="Z20" s="123">
        <v>0</v>
      </c>
      <c r="AA20" s="122">
        <v>0</v>
      </c>
      <c r="AB20" s="122">
        <v>0</v>
      </c>
      <c r="AC20" s="122">
        <v>0</v>
      </c>
      <c r="AD20" s="122">
        <f t="shared" si="3"/>
        <v>0</v>
      </c>
      <c r="AE20" s="122">
        <v>0</v>
      </c>
      <c r="AF20" s="122">
        <f t="shared" si="4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8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 t="shared" si="7"/>
        <v>100</v>
      </c>
      <c r="T21" s="100">
        <v>0</v>
      </c>
      <c r="U21" s="100">
        <v>0</v>
      </c>
      <c r="V21" s="121">
        <v>0</v>
      </c>
      <c r="W21" s="121">
        <v>0</v>
      </c>
      <c r="X21" s="121">
        <v>0</v>
      </c>
      <c r="Y21" s="122">
        <f t="shared" si="2"/>
        <v>0</v>
      </c>
      <c r="Z21" s="123">
        <v>0</v>
      </c>
      <c r="AA21" s="122">
        <v>0</v>
      </c>
      <c r="AB21" s="122">
        <v>0</v>
      </c>
      <c r="AC21" s="122">
        <v>0</v>
      </c>
      <c r="AD21" s="122">
        <f t="shared" si="3"/>
        <v>0</v>
      </c>
      <c r="AE21" s="122">
        <v>0</v>
      </c>
      <c r="AF21" s="122">
        <f t="shared" si="4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8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9">P22</f>
        <v>19091.53</v>
      </c>
      <c r="S22" s="100">
        <f t="shared" si="7"/>
        <v>100</v>
      </c>
      <c r="T22" s="100">
        <v>0</v>
      </c>
      <c r="U22" s="100">
        <v>0</v>
      </c>
      <c r="V22" s="121">
        <v>2</v>
      </c>
      <c r="W22" s="121">
        <v>3</v>
      </c>
      <c r="X22" s="121">
        <v>0</v>
      </c>
      <c r="Y22" s="122">
        <f t="shared" si="2"/>
        <v>4.8780487804878048</v>
      </c>
      <c r="Z22" s="123">
        <v>6177.02</v>
      </c>
      <c r="AA22" s="123">
        <v>6177.02</v>
      </c>
      <c r="AB22" s="122">
        <v>0</v>
      </c>
      <c r="AC22" s="122">
        <f>AA22-AE22</f>
        <v>5580.14</v>
      </c>
      <c r="AD22" s="122">
        <f t="shared" si="3"/>
        <v>90.337088110448079</v>
      </c>
      <c r="AE22" s="122">
        <v>596.88000000000011</v>
      </c>
      <c r="AF22" s="122">
        <f t="shared" si="4"/>
        <v>9.6629118895519213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8"/>
        <v>0</v>
      </c>
      <c r="O23" s="100">
        <v>0</v>
      </c>
      <c r="P23" s="100">
        <v>0</v>
      </c>
      <c r="Q23" s="100">
        <v>0</v>
      </c>
      <c r="R23" s="100">
        <f t="shared" si="9"/>
        <v>0</v>
      </c>
      <c r="S23" s="100">
        <v>0</v>
      </c>
      <c r="T23" s="100">
        <v>0</v>
      </c>
      <c r="U23" s="100">
        <v>0</v>
      </c>
      <c r="V23" s="121">
        <v>0</v>
      </c>
      <c r="W23" s="121">
        <v>0</v>
      </c>
      <c r="X23" s="121">
        <v>0</v>
      </c>
      <c r="Y23" s="122">
        <f t="shared" si="2"/>
        <v>0</v>
      </c>
      <c r="Z23" s="123">
        <v>0</v>
      </c>
      <c r="AA23" s="122">
        <v>0</v>
      </c>
      <c r="AB23" s="122">
        <v>0</v>
      </c>
      <c r="AC23" s="122">
        <v>0</v>
      </c>
      <c r="AD23" s="122">
        <f t="shared" si="3"/>
        <v>0</v>
      </c>
      <c r="AE23" s="122">
        <v>0</v>
      </c>
      <c r="AF23" s="122">
        <f t="shared" si="4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8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9"/>
        <v>31605.72</v>
      </c>
      <c r="S24" s="100">
        <f t="shared" si="7"/>
        <v>100</v>
      </c>
      <c r="T24" s="100">
        <v>0</v>
      </c>
      <c r="U24" s="100">
        <v>0</v>
      </c>
      <c r="V24" s="121">
        <v>31</v>
      </c>
      <c r="W24" s="121">
        <v>41</v>
      </c>
      <c r="X24" s="121">
        <v>21</v>
      </c>
      <c r="Y24" s="122">
        <f t="shared" si="2"/>
        <v>43.661971830985912</v>
      </c>
      <c r="Z24" s="123">
        <v>28306.48</v>
      </c>
      <c r="AA24" s="122">
        <v>28306.48</v>
      </c>
      <c r="AB24" s="122">
        <v>0</v>
      </c>
      <c r="AC24" s="122">
        <v>28306.48</v>
      </c>
      <c r="AD24" s="122">
        <f t="shared" si="3"/>
        <v>100</v>
      </c>
      <c r="AE24" s="122">
        <v>0</v>
      </c>
      <c r="AF24" s="122">
        <f t="shared" si="4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8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9"/>
        <v>43809.06</v>
      </c>
      <c r="S25" s="100">
        <f t="shared" si="7"/>
        <v>100</v>
      </c>
      <c r="T25" s="100">
        <v>0</v>
      </c>
      <c r="U25" s="100">
        <v>0</v>
      </c>
      <c r="V25" s="121">
        <v>24</v>
      </c>
      <c r="W25" s="121">
        <v>35</v>
      </c>
      <c r="X25" s="121">
        <v>7</v>
      </c>
      <c r="Y25" s="122">
        <f t="shared" si="2"/>
        <v>11.650485436893204</v>
      </c>
      <c r="Z25" s="123">
        <f>3668.08+27767.72</f>
        <v>31435.800000000003</v>
      </c>
      <c r="AA25" s="123">
        <v>31435.800000000003</v>
      </c>
      <c r="AB25" s="122">
        <v>0</v>
      </c>
      <c r="AC25" s="123">
        <v>31435.800000000003</v>
      </c>
      <c r="AD25" s="122">
        <f t="shared" si="3"/>
        <v>100</v>
      </c>
      <c r="AE25" s="122">
        <v>0</v>
      </c>
      <c r="AF25" s="122">
        <f t="shared" si="4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8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9"/>
        <v>13200.15</v>
      </c>
      <c r="S26" s="100">
        <f t="shared" si="7"/>
        <v>100</v>
      </c>
      <c r="T26" s="100">
        <v>0</v>
      </c>
      <c r="U26" s="100">
        <v>0</v>
      </c>
      <c r="V26" s="121">
        <v>6</v>
      </c>
      <c r="W26" s="121">
        <v>8</v>
      </c>
      <c r="X26" s="121">
        <v>1</v>
      </c>
      <c r="Y26" s="122">
        <f t="shared" si="2"/>
        <v>25</v>
      </c>
      <c r="Z26" s="123">
        <v>9301.44</v>
      </c>
      <c r="AA26" s="122">
        <v>9301.44</v>
      </c>
      <c r="AB26" s="122">
        <v>0</v>
      </c>
      <c r="AC26" s="122">
        <v>9301.44</v>
      </c>
      <c r="AD26" s="122">
        <f t="shared" si="3"/>
        <v>100</v>
      </c>
      <c r="AE26" s="122">
        <v>0</v>
      </c>
      <c r="AF26" s="122">
        <f t="shared" si="4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8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9"/>
        <v>12723.78</v>
      </c>
      <c r="S27" s="100">
        <f t="shared" si="7"/>
        <v>100</v>
      </c>
      <c r="T27" s="100">
        <v>0</v>
      </c>
      <c r="U27" s="100">
        <v>0</v>
      </c>
      <c r="V27" s="121">
        <v>4</v>
      </c>
      <c r="W27" s="121">
        <v>6</v>
      </c>
      <c r="X27" s="121">
        <v>1</v>
      </c>
      <c r="Y27" s="122">
        <f t="shared" si="2"/>
        <v>25</v>
      </c>
      <c r="Z27" s="123">
        <v>3466.92</v>
      </c>
      <c r="AA27" s="122">
        <v>3466.92</v>
      </c>
      <c r="AB27" s="122">
        <v>0</v>
      </c>
      <c r="AC27" s="122">
        <v>3466.92</v>
      </c>
      <c r="AD27" s="122">
        <f t="shared" si="3"/>
        <v>100</v>
      </c>
      <c r="AE27" s="122">
        <v>0</v>
      </c>
      <c r="AF27" s="122">
        <f t="shared" si="4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8"/>
        <v>0</v>
      </c>
      <c r="O28" s="100">
        <v>0</v>
      </c>
      <c r="P28" s="100">
        <v>0</v>
      </c>
      <c r="Q28" s="100">
        <v>0</v>
      </c>
      <c r="R28" s="100">
        <f t="shared" si="9"/>
        <v>0</v>
      </c>
      <c r="S28" s="100">
        <v>0</v>
      </c>
      <c r="T28" s="100">
        <v>0</v>
      </c>
      <c r="U28" s="100">
        <v>0</v>
      </c>
      <c r="V28" s="121">
        <v>5</v>
      </c>
      <c r="W28" s="121">
        <v>6</v>
      </c>
      <c r="X28" s="121">
        <v>4</v>
      </c>
      <c r="Y28" s="122">
        <f t="shared" si="2"/>
        <v>55.555555555555557</v>
      </c>
      <c r="Z28" s="123">
        <v>3007.13</v>
      </c>
      <c r="AA28" s="122">
        <v>3007.13</v>
      </c>
      <c r="AB28" s="122">
        <v>0</v>
      </c>
      <c r="AC28" s="122">
        <v>3007.13</v>
      </c>
      <c r="AD28" s="122">
        <f t="shared" si="3"/>
        <v>100</v>
      </c>
      <c r="AE28" s="122">
        <v>0</v>
      </c>
      <c r="AF28" s="122">
        <f t="shared" si="4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8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9"/>
        <v>5460.41</v>
      </c>
      <c r="S29" s="100">
        <f t="shared" si="7"/>
        <v>100</v>
      </c>
      <c r="T29" s="100">
        <v>0</v>
      </c>
      <c r="U29" s="100">
        <v>0</v>
      </c>
      <c r="V29" s="121">
        <v>3</v>
      </c>
      <c r="W29" s="121">
        <v>5</v>
      </c>
      <c r="X29" s="121">
        <v>0</v>
      </c>
      <c r="Y29" s="122">
        <f t="shared" si="2"/>
        <v>37.5</v>
      </c>
      <c r="Z29" s="123">
        <v>2108.6999999999998</v>
      </c>
      <c r="AA29" s="122">
        <v>2108.6999999999998</v>
      </c>
      <c r="AB29" s="122">
        <v>0</v>
      </c>
      <c r="AC29" s="122">
        <v>2108.6999999999998</v>
      </c>
      <c r="AD29" s="122">
        <f t="shared" si="3"/>
        <v>100</v>
      </c>
      <c r="AE29" s="122">
        <v>0</v>
      </c>
      <c r="AF29" s="122">
        <f t="shared" si="4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9"/>
        <v>0</v>
      </c>
      <c r="S30" s="100">
        <v>0</v>
      </c>
      <c r="T30" s="100">
        <v>0</v>
      </c>
      <c r="U30" s="100">
        <v>0</v>
      </c>
      <c r="V30" s="121">
        <v>0</v>
      </c>
      <c r="W30" s="121">
        <v>0</v>
      </c>
      <c r="X30" s="121">
        <v>0</v>
      </c>
      <c r="Y30" s="122">
        <f t="shared" si="2"/>
        <v>0</v>
      </c>
      <c r="Z30" s="123">
        <v>0</v>
      </c>
      <c r="AA30" s="122">
        <v>0</v>
      </c>
      <c r="AB30" s="122">
        <v>0</v>
      </c>
      <c r="AC30" s="122">
        <v>0</v>
      </c>
      <c r="AD30" s="122">
        <f t="shared" si="3"/>
        <v>0</v>
      </c>
      <c r="AE30" s="122">
        <v>0</v>
      </c>
      <c r="AF30" s="122">
        <f t="shared" si="4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0">K31/H31*100</f>
        <v>88.043478260869563</v>
      </c>
      <c r="O31" s="100">
        <v>84151.14</v>
      </c>
      <c r="P31" s="100">
        <v>84151.14</v>
      </c>
      <c r="Q31" s="100">
        <f t="shared" ref="Q31:Q38" si="11">P31/O31*100</f>
        <v>100</v>
      </c>
      <c r="R31" s="100">
        <f t="shared" si="9"/>
        <v>84151.14</v>
      </c>
      <c r="S31" s="100">
        <f t="shared" si="7"/>
        <v>100</v>
      </c>
      <c r="T31" s="100">
        <v>0</v>
      </c>
      <c r="U31" s="100">
        <v>0</v>
      </c>
      <c r="V31" s="121">
        <v>19</v>
      </c>
      <c r="W31" s="121">
        <v>26</v>
      </c>
      <c r="X31" s="121">
        <v>3</v>
      </c>
      <c r="Y31" s="122">
        <f t="shared" si="2"/>
        <v>20.652173913043477</v>
      </c>
      <c r="Z31" s="123">
        <v>33045.99</v>
      </c>
      <c r="AA31" s="123">
        <v>33045.99</v>
      </c>
      <c r="AB31" s="122">
        <v>0</v>
      </c>
      <c r="AC31" s="122">
        <f>AA31-AE31</f>
        <v>28303.27</v>
      </c>
      <c r="AD31" s="122">
        <f t="shared" si="3"/>
        <v>85.64812251047708</v>
      </c>
      <c r="AE31" s="122">
        <v>4742.7199999999975</v>
      </c>
      <c r="AF31" s="122">
        <f t="shared" si="4"/>
        <v>14.351877489522927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0"/>
        <v>45</v>
      </c>
      <c r="O32" s="100">
        <v>3061.7499999999995</v>
      </c>
      <c r="P32" s="100">
        <v>3061.7499999999995</v>
      </c>
      <c r="Q32" s="100">
        <f t="shared" si="11"/>
        <v>100</v>
      </c>
      <c r="R32" s="100">
        <f t="shared" si="9"/>
        <v>3061.7499999999995</v>
      </c>
      <c r="S32" s="100">
        <f t="shared" si="7"/>
        <v>100</v>
      </c>
      <c r="T32" s="100">
        <v>0</v>
      </c>
      <c r="U32" s="100">
        <v>0</v>
      </c>
      <c r="V32" s="121">
        <v>0</v>
      </c>
      <c r="W32" s="121">
        <v>0</v>
      </c>
      <c r="X32" s="121">
        <v>0</v>
      </c>
      <c r="Y32" s="122">
        <f t="shared" si="2"/>
        <v>0</v>
      </c>
      <c r="Z32" s="123">
        <v>0</v>
      </c>
      <c r="AA32" s="122">
        <v>0</v>
      </c>
      <c r="AB32" s="122">
        <v>0</v>
      </c>
      <c r="AC32" s="122">
        <v>0</v>
      </c>
      <c r="AD32" s="122">
        <f t="shared" si="3"/>
        <v>0</v>
      </c>
      <c r="AE32" s="122">
        <v>0</v>
      </c>
      <c r="AF32" s="122">
        <f t="shared" si="4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0"/>
        <v>50</v>
      </c>
      <c r="O33" s="100">
        <v>215.69</v>
      </c>
      <c r="P33" s="100">
        <v>215.69</v>
      </c>
      <c r="Q33" s="100">
        <f t="shared" si="11"/>
        <v>100</v>
      </c>
      <c r="R33" s="100">
        <f t="shared" si="9"/>
        <v>215.69</v>
      </c>
      <c r="S33" s="100">
        <f t="shared" si="7"/>
        <v>100</v>
      </c>
      <c r="T33" s="100">
        <v>0</v>
      </c>
      <c r="U33" s="100">
        <v>0</v>
      </c>
      <c r="V33" s="121">
        <v>2</v>
      </c>
      <c r="W33" s="121">
        <v>4</v>
      </c>
      <c r="X33" s="121">
        <v>0</v>
      </c>
      <c r="Y33" s="122">
        <f t="shared" si="2"/>
        <v>50</v>
      </c>
      <c r="Z33" s="123">
        <v>3317.11</v>
      </c>
      <c r="AA33" s="122">
        <v>3317.11</v>
      </c>
      <c r="AB33" s="122">
        <v>0</v>
      </c>
      <c r="AC33" s="122">
        <v>3317.11</v>
      </c>
      <c r="AD33" s="122">
        <f t="shared" si="3"/>
        <v>100</v>
      </c>
      <c r="AE33" s="122">
        <v>0</v>
      </c>
      <c r="AF33" s="122">
        <f t="shared" si="4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0"/>
        <v>80.769230769230774</v>
      </c>
      <c r="O34" s="100">
        <v>17458.7</v>
      </c>
      <c r="P34" s="100">
        <v>17458.7</v>
      </c>
      <c r="Q34" s="100">
        <f t="shared" si="11"/>
        <v>100</v>
      </c>
      <c r="R34" s="100">
        <f t="shared" si="9"/>
        <v>17458.7</v>
      </c>
      <c r="S34" s="100">
        <f t="shared" si="7"/>
        <v>100</v>
      </c>
      <c r="T34" s="100">
        <v>0</v>
      </c>
      <c r="U34" s="100">
        <v>0</v>
      </c>
      <c r="V34" s="121">
        <v>1</v>
      </c>
      <c r="W34" s="121">
        <v>1</v>
      </c>
      <c r="X34" s="121">
        <v>1</v>
      </c>
      <c r="Y34" s="122">
        <f t="shared" si="2"/>
        <v>1.9230769230769231</v>
      </c>
      <c r="Z34" s="123">
        <v>182.7</v>
      </c>
      <c r="AA34" s="122">
        <v>182.7</v>
      </c>
      <c r="AB34" s="122">
        <v>0</v>
      </c>
      <c r="AC34" s="122">
        <v>182.7</v>
      </c>
      <c r="AD34" s="122">
        <f t="shared" si="3"/>
        <v>100</v>
      </c>
      <c r="AE34" s="122">
        <v>0</v>
      </c>
      <c r="AF34" s="122">
        <f t="shared" si="4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0"/>
        <v>75.862068965517238</v>
      </c>
      <c r="O35" s="100">
        <v>31182.29</v>
      </c>
      <c r="P35" s="100">
        <v>31182.29</v>
      </c>
      <c r="Q35" s="100">
        <f t="shared" si="11"/>
        <v>100</v>
      </c>
      <c r="R35" s="100">
        <f t="shared" si="9"/>
        <v>31182.29</v>
      </c>
      <c r="S35" s="100">
        <f t="shared" si="7"/>
        <v>100</v>
      </c>
      <c r="T35" s="100">
        <v>0</v>
      </c>
      <c r="U35" s="100">
        <v>0</v>
      </c>
      <c r="V35" s="121">
        <v>15</v>
      </c>
      <c r="W35" s="121">
        <v>19</v>
      </c>
      <c r="X35" s="121">
        <v>2</v>
      </c>
      <c r="Y35" s="122">
        <f t="shared" si="2"/>
        <v>25.862068965517242</v>
      </c>
      <c r="Z35" s="123">
        <v>16847.43</v>
      </c>
      <c r="AA35" s="122">
        <v>16847.43</v>
      </c>
      <c r="AB35" s="122">
        <v>0</v>
      </c>
      <c r="AC35" s="122">
        <f>AA35-AE35</f>
        <v>11094</v>
      </c>
      <c r="AD35" s="122">
        <f t="shared" si="3"/>
        <v>65.849806172217356</v>
      </c>
      <c r="AE35" s="122">
        <v>5753.43</v>
      </c>
      <c r="AF35" s="122">
        <f t="shared" si="4"/>
        <v>34.150193827782637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0"/>
        <v>63.636363636363633</v>
      </c>
      <c r="O36" s="100">
        <v>837.48</v>
      </c>
      <c r="P36" s="100">
        <v>837.48</v>
      </c>
      <c r="Q36" s="100">
        <f t="shared" si="11"/>
        <v>100</v>
      </c>
      <c r="R36" s="100">
        <f t="shared" si="9"/>
        <v>837.48</v>
      </c>
      <c r="S36" s="100">
        <f t="shared" si="7"/>
        <v>100</v>
      </c>
      <c r="T36" s="100">
        <v>0</v>
      </c>
      <c r="U36" s="100">
        <v>0</v>
      </c>
      <c r="V36" s="121">
        <v>0</v>
      </c>
      <c r="W36" s="121">
        <v>0</v>
      </c>
      <c r="X36" s="121">
        <v>0</v>
      </c>
      <c r="Y36" s="122">
        <f t="shared" si="2"/>
        <v>0</v>
      </c>
      <c r="Z36" s="123">
        <v>0</v>
      </c>
      <c r="AA36" s="122">
        <v>0</v>
      </c>
      <c r="AB36" s="122">
        <v>0</v>
      </c>
      <c r="AC36" s="122">
        <v>0</v>
      </c>
      <c r="AD36" s="122">
        <f t="shared" si="3"/>
        <v>0</v>
      </c>
      <c r="AE36" s="122">
        <v>0</v>
      </c>
      <c r="AF36" s="122">
        <f t="shared" si="4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0"/>
        <v>93.333333333333329</v>
      </c>
      <c r="O37" s="100">
        <v>8820.61</v>
      </c>
      <c r="P37" s="100">
        <v>8820.61</v>
      </c>
      <c r="Q37" s="100">
        <f t="shared" si="11"/>
        <v>100</v>
      </c>
      <c r="R37" s="100">
        <f t="shared" si="9"/>
        <v>8820.61</v>
      </c>
      <c r="S37" s="100">
        <f t="shared" si="7"/>
        <v>100</v>
      </c>
      <c r="T37" s="100">
        <v>0</v>
      </c>
      <c r="U37" s="100">
        <v>0</v>
      </c>
      <c r="V37" s="121">
        <v>1</v>
      </c>
      <c r="W37" s="121">
        <v>1</v>
      </c>
      <c r="X37" s="121">
        <v>0</v>
      </c>
      <c r="Y37" s="122">
        <f t="shared" si="2"/>
        <v>6.666666666666667</v>
      </c>
      <c r="Z37" s="123">
        <v>1508.91</v>
      </c>
      <c r="AA37" s="122">
        <v>0</v>
      </c>
      <c r="AB37" s="122">
        <v>0</v>
      </c>
      <c r="AC37" s="122">
        <v>0</v>
      </c>
      <c r="AD37" s="122">
        <f t="shared" si="3"/>
        <v>0</v>
      </c>
      <c r="AE37" s="122">
        <v>0</v>
      </c>
      <c r="AF37" s="122">
        <f t="shared" si="4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0"/>
        <v>44.827586206896555</v>
      </c>
      <c r="O38" s="100">
        <v>17539.870000000003</v>
      </c>
      <c r="P38" s="100">
        <v>17539.870000000003</v>
      </c>
      <c r="Q38" s="100">
        <f t="shared" si="11"/>
        <v>100</v>
      </c>
      <c r="R38" s="100">
        <f t="shared" si="9"/>
        <v>17539.870000000003</v>
      </c>
      <c r="S38" s="100">
        <f t="shared" si="7"/>
        <v>100</v>
      </c>
      <c r="T38" s="100">
        <v>0</v>
      </c>
      <c r="U38" s="100">
        <v>0</v>
      </c>
      <c r="V38" s="121">
        <v>20</v>
      </c>
      <c r="W38" s="121">
        <v>24</v>
      </c>
      <c r="X38" s="121">
        <v>4</v>
      </c>
      <c r="Y38" s="122">
        <f t="shared" si="2"/>
        <v>68.965517241379317</v>
      </c>
      <c r="Z38" s="123">
        <v>30550.82</v>
      </c>
      <c r="AA38" s="122">
        <v>30550.82</v>
      </c>
      <c r="AB38" s="122">
        <v>0</v>
      </c>
      <c r="AC38" s="122">
        <v>30550.82</v>
      </c>
      <c r="AD38" s="122">
        <f t="shared" si="3"/>
        <v>100</v>
      </c>
      <c r="AE38" s="122">
        <v>0</v>
      </c>
      <c r="AF38" s="122">
        <f t="shared" si="4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0"/>
        <v>0</v>
      </c>
      <c r="O39" s="100">
        <v>0</v>
      </c>
      <c r="P39" s="100">
        <v>0</v>
      </c>
      <c r="Q39" s="100">
        <v>0</v>
      </c>
      <c r="R39" s="100">
        <f t="shared" si="9"/>
        <v>0</v>
      </c>
      <c r="S39" s="100">
        <v>0</v>
      </c>
      <c r="T39" s="100">
        <v>0</v>
      </c>
      <c r="U39" s="100">
        <v>0</v>
      </c>
      <c r="V39" s="121">
        <v>0</v>
      </c>
      <c r="W39" s="121">
        <v>0</v>
      </c>
      <c r="X39" s="121">
        <v>0</v>
      </c>
      <c r="Y39" s="122">
        <f t="shared" si="2"/>
        <v>0</v>
      </c>
      <c r="Z39" s="123">
        <v>0</v>
      </c>
      <c r="AA39" s="122">
        <v>0</v>
      </c>
      <c r="AB39" s="122">
        <v>0</v>
      </c>
      <c r="AC39" s="122">
        <v>0</v>
      </c>
      <c r="AD39" s="122">
        <f t="shared" si="3"/>
        <v>0</v>
      </c>
      <c r="AE39" s="122">
        <v>0</v>
      </c>
      <c r="AF39" s="122">
        <f t="shared" si="4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0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9"/>
        <v>81.2</v>
      </c>
      <c r="S40" s="100">
        <f t="shared" si="7"/>
        <v>100</v>
      </c>
      <c r="T40" s="100">
        <v>0</v>
      </c>
      <c r="U40" s="100">
        <v>0</v>
      </c>
      <c r="V40" s="121">
        <v>0</v>
      </c>
      <c r="W40" s="121">
        <v>0</v>
      </c>
      <c r="X40" s="121">
        <v>0</v>
      </c>
      <c r="Y40" s="122">
        <f t="shared" si="2"/>
        <v>0</v>
      </c>
      <c r="Z40" s="123">
        <v>0</v>
      </c>
      <c r="AA40" s="122">
        <v>0</v>
      </c>
      <c r="AB40" s="122">
        <v>0</v>
      </c>
      <c r="AC40" s="122">
        <v>0</v>
      </c>
      <c r="AD40" s="122">
        <f t="shared" si="3"/>
        <v>0</v>
      </c>
      <c r="AE40" s="122">
        <v>0</v>
      </c>
      <c r="AF40" s="122">
        <f t="shared" si="4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0"/>
        <v>0</v>
      </c>
      <c r="O41" s="100">
        <v>0</v>
      </c>
      <c r="P41" s="100">
        <v>0</v>
      </c>
      <c r="Q41" s="100">
        <v>0</v>
      </c>
      <c r="R41" s="100">
        <f t="shared" si="9"/>
        <v>0</v>
      </c>
      <c r="S41" s="100">
        <v>0</v>
      </c>
      <c r="T41" s="100">
        <v>0</v>
      </c>
      <c r="U41" s="100">
        <v>0</v>
      </c>
      <c r="V41" s="121">
        <v>1</v>
      </c>
      <c r="W41" s="121">
        <v>1</v>
      </c>
      <c r="X41" s="121">
        <v>1</v>
      </c>
      <c r="Y41" s="122">
        <f t="shared" si="2"/>
        <v>50</v>
      </c>
      <c r="Z41" s="123">
        <v>570.94000000000005</v>
      </c>
      <c r="AA41" s="122">
        <v>570.94000000000005</v>
      </c>
      <c r="AB41" s="122">
        <v>0</v>
      </c>
      <c r="AC41" s="122">
        <v>570.94000000000005</v>
      </c>
      <c r="AD41" s="122">
        <f t="shared" si="3"/>
        <v>100</v>
      </c>
      <c r="AE41" s="122">
        <v>0</v>
      </c>
      <c r="AF41" s="122">
        <f t="shared" si="4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0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9"/>
        <v>51486.1</v>
      </c>
      <c r="S42" s="100">
        <f t="shared" si="7"/>
        <v>100</v>
      </c>
      <c r="T42" s="100">
        <v>0</v>
      </c>
      <c r="U42" s="100">
        <v>0</v>
      </c>
      <c r="V42" s="121">
        <v>19</v>
      </c>
      <c r="W42" s="121">
        <v>35</v>
      </c>
      <c r="X42" s="121">
        <v>8</v>
      </c>
      <c r="Y42" s="122">
        <f t="shared" si="2"/>
        <v>35.849056603773583</v>
      </c>
      <c r="Z42" s="123">
        <v>42292.08</v>
      </c>
      <c r="AA42" s="122">
        <v>42292.08</v>
      </c>
      <c r="AB42" s="122">
        <v>0</v>
      </c>
      <c r="AC42" s="122">
        <f>AA42-AE42</f>
        <v>41466.11</v>
      </c>
      <c r="AD42" s="122">
        <f t="shared" si="3"/>
        <v>98.046986575264199</v>
      </c>
      <c r="AE42" s="122">
        <v>825.97000000000116</v>
      </c>
      <c r="AF42" s="122">
        <f t="shared" si="4"/>
        <v>1.9530134247357924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0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9"/>
        <v>16141.45</v>
      </c>
      <c r="S43" s="100">
        <f t="shared" si="7"/>
        <v>100</v>
      </c>
      <c r="T43" s="100">
        <v>0</v>
      </c>
      <c r="U43" s="100">
        <v>0</v>
      </c>
      <c r="V43" s="121">
        <v>8</v>
      </c>
      <c r="W43" s="121">
        <v>9</v>
      </c>
      <c r="X43" s="121">
        <v>3</v>
      </c>
      <c r="Y43" s="122">
        <f t="shared" si="2"/>
        <v>28.571428571428569</v>
      </c>
      <c r="Z43" s="123">
        <v>7515.68</v>
      </c>
      <c r="AA43" s="122">
        <v>7515.68</v>
      </c>
      <c r="AB43" s="122">
        <v>0</v>
      </c>
      <c r="AC43" s="122">
        <v>7515.68</v>
      </c>
      <c r="AD43" s="122">
        <f t="shared" si="3"/>
        <v>100</v>
      </c>
      <c r="AE43" s="122">
        <v>0</v>
      </c>
      <c r="AF43" s="122">
        <f t="shared" si="4"/>
        <v>0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0"/>
        <v>0</v>
      </c>
      <c r="O44" s="100">
        <v>0</v>
      </c>
      <c r="P44" s="100">
        <v>0</v>
      </c>
      <c r="Q44" s="100">
        <v>0</v>
      </c>
      <c r="R44" s="100">
        <f t="shared" si="9"/>
        <v>0</v>
      </c>
      <c r="S44" s="100">
        <v>0</v>
      </c>
      <c r="T44" s="100">
        <v>0</v>
      </c>
      <c r="U44" s="100">
        <v>0</v>
      </c>
      <c r="V44" s="121">
        <v>0</v>
      </c>
      <c r="W44" s="121">
        <v>0</v>
      </c>
      <c r="X44" s="121">
        <v>0</v>
      </c>
      <c r="Y44" s="122">
        <f t="shared" si="2"/>
        <v>0</v>
      </c>
      <c r="Z44" s="123">
        <v>0</v>
      </c>
      <c r="AA44" s="122">
        <v>0</v>
      </c>
      <c r="AB44" s="122">
        <v>0</v>
      </c>
      <c r="AC44" s="122">
        <v>0</v>
      </c>
      <c r="AD44" s="122">
        <f t="shared" si="3"/>
        <v>0</v>
      </c>
      <c r="AE44" s="122">
        <v>0</v>
      </c>
      <c r="AF44" s="122">
        <f t="shared" si="4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0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9"/>
        <v>18630.71</v>
      </c>
      <c r="S45" s="100">
        <f t="shared" si="7"/>
        <v>100</v>
      </c>
      <c r="T45" s="100">
        <v>0</v>
      </c>
      <c r="U45" s="100">
        <v>0</v>
      </c>
      <c r="V45" s="121">
        <v>9</v>
      </c>
      <c r="W45" s="121">
        <v>9</v>
      </c>
      <c r="X45" s="121">
        <v>9</v>
      </c>
      <c r="Y45" s="122">
        <f t="shared" si="2"/>
        <v>42.857142857142854</v>
      </c>
      <c r="Z45" s="123">
        <v>12540.16</v>
      </c>
      <c r="AA45" s="122">
        <v>12540.16</v>
      </c>
      <c r="AB45" s="122">
        <v>0</v>
      </c>
      <c r="AC45" s="122">
        <v>12540.16</v>
      </c>
      <c r="AD45" s="122">
        <f t="shared" si="3"/>
        <v>100</v>
      </c>
      <c r="AE45" s="122">
        <v>0</v>
      </c>
      <c r="AF45" s="122">
        <f t="shared" si="4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0"/>
        <v>0</v>
      </c>
      <c r="O46" s="100">
        <v>0</v>
      </c>
      <c r="P46" s="100">
        <v>0</v>
      </c>
      <c r="Q46" s="100">
        <v>0</v>
      </c>
      <c r="R46" s="100">
        <f t="shared" si="9"/>
        <v>0</v>
      </c>
      <c r="S46" s="100">
        <v>0</v>
      </c>
      <c r="T46" s="100">
        <v>0</v>
      </c>
      <c r="U46" s="100">
        <v>0</v>
      </c>
      <c r="V46" s="121">
        <v>1</v>
      </c>
      <c r="W46" s="121">
        <v>1</v>
      </c>
      <c r="X46" s="121">
        <v>1</v>
      </c>
      <c r="Y46" s="122">
        <f t="shared" si="2"/>
        <v>100</v>
      </c>
      <c r="Z46" s="123">
        <v>121.8</v>
      </c>
      <c r="AA46" s="122">
        <v>121.8</v>
      </c>
      <c r="AB46" s="122">
        <v>0</v>
      </c>
      <c r="AC46" s="122">
        <v>121.8</v>
      </c>
      <c r="AD46" s="122">
        <f t="shared" si="3"/>
        <v>100</v>
      </c>
      <c r="AE46" s="122">
        <v>0</v>
      </c>
      <c r="AF46" s="122">
        <f t="shared" si="4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0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9"/>
        <v>29395.079999999998</v>
      </c>
      <c r="S47" s="100">
        <f t="shared" si="7"/>
        <v>100</v>
      </c>
      <c r="T47" s="100">
        <v>0</v>
      </c>
      <c r="U47" s="100">
        <v>0</v>
      </c>
      <c r="V47" s="121">
        <v>9</v>
      </c>
      <c r="W47" s="121">
        <v>12</v>
      </c>
      <c r="X47" s="121">
        <v>5</v>
      </c>
      <c r="Y47" s="122">
        <f t="shared" si="2"/>
        <v>24.324324324324326</v>
      </c>
      <c r="Z47" s="123">
        <v>7141.97</v>
      </c>
      <c r="AA47" s="122">
        <v>7141.97</v>
      </c>
      <c r="AB47" s="122">
        <v>0</v>
      </c>
      <c r="AC47" s="122">
        <v>7141.97</v>
      </c>
      <c r="AD47" s="122">
        <f t="shared" si="3"/>
        <v>100</v>
      </c>
      <c r="AE47" s="122">
        <v>0</v>
      </c>
      <c r="AF47" s="122">
        <f t="shared" si="4"/>
        <v>0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0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9"/>
        <v>13283.6</v>
      </c>
      <c r="S48" s="100">
        <f t="shared" si="7"/>
        <v>100</v>
      </c>
      <c r="T48" s="100">
        <v>0</v>
      </c>
      <c r="U48" s="100">
        <v>0</v>
      </c>
      <c r="V48" s="121">
        <v>9</v>
      </c>
      <c r="W48" s="121">
        <v>11</v>
      </c>
      <c r="X48" s="121">
        <v>3</v>
      </c>
      <c r="Y48" s="122">
        <f t="shared" si="2"/>
        <v>14.0625</v>
      </c>
      <c r="Z48" s="123">
        <v>16877.34</v>
      </c>
      <c r="AA48" s="122">
        <v>16877.34</v>
      </c>
      <c r="AB48" s="122">
        <v>0</v>
      </c>
      <c r="AC48" s="122">
        <v>16877.34</v>
      </c>
      <c r="AD48" s="122">
        <f t="shared" si="3"/>
        <v>100</v>
      </c>
      <c r="AE48" s="122">
        <v>0</v>
      </c>
      <c r="AF48" s="122">
        <f t="shared" si="4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0"/>
        <v>0</v>
      </c>
      <c r="O49" s="100">
        <v>0</v>
      </c>
      <c r="P49" s="100">
        <v>0</v>
      </c>
      <c r="Q49" s="100">
        <v>0</v>
      </c>
      <c r="R49" s="100">
        <f t="shared" si="9"/>
        <v>0</v>
      </c>
      <c r="S49" s="100">
        <v>0</v>
      </c>
      <c r="T49" s="100">
        <v>0</v>
      </c>
      <c r="U49" s="100">
        <v>0</v>
      </c>
      <c r="V49" s="121">
        <v>1</v>
      </c>
      <c r="W49" s="121">
        <v>1</v>
      </c>
      <c r="X49" s="121">
        <v>0</v>
      </c>
      <c r="Y49" s="122">
        <f t="shared" si="2"/>
        <v>33.333333333333329</v>
      </c>
      <c r="Z49" s="123">
        <v>522.52</v>
      </c>
      <c r="AA49" s="122">
        <v>0</v>
      </c>
      <c r="AB49" s="122">
        <v>0</v>
      </c>
      <c r="AC49" s="122">
        <v>0</v>
      </c>
      <c r="AD49" s="122">
        <f t="shared" si="3"/>
        <v>0</v>
      </c>
      <c r="AE49" s="122">
        <v>0</v>
      </c>
      <c r="AF49" s="122">
        <f t="shared" si="4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0"/>
        <v>93.333333333333329</v>
      </c>
      <c r="O50" s="100">
        <v>28019.85</v>
      </c>
      <c r="P50" s="100">
        <v>28019.85</v>
      </c>
      <c r="Q50" s="100">
        <f t="shared" ref="Q50:Q61" si="12">P50/O50*100</f>
        <v>100</v>
      </c>
      <c r="R50" s="100">
        <f t="shared" si="9"/>
        <v>28019.85</v>
      </c>
      <c r="S50" s="100">
        <f t="shared" si="7"/>
        <v>100</v>
      </c>
      <c r="T50" s="100">
        <v>0</v>
      </c>
      <c r="U50" s="100">
        <v>0</v>
      </c>
      <c r="V50" s="121">
        <v>4</v>
      </c>
      <c r="W50" s="121">
        <v>6</v>
      </c>
      <c r="X50" s="121">
        <v>0</v>
      </c>
      <c r="Y50" s="122">
        <f t="shared" si="2"/>
        <v>8.8888888888888893</v>
      </c>
      <c r="Z50" s="123">
        <v>9696.89</v>
      </c>
      <c r="AA50" s="122">
        <v>9696.89</v>
      </c>
      <c r="AB50" s="122">
        <v>0</v>
      </c>
      <c r="AC50" s="122">
        <v>9696.89</v>
      </c>
      <c r="AD50" s="122">
        <f t="shared" si="3"/>
        <v>100</v>
      </c>
      <c r="AE50" s="122">
        <v>0</v>
      </c>
      <c r="AF50" s="122">
        <f t="shared" si="4"/>
        <v>0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0"/>
        <v>74.285714285714292</v>
      </c>
      <c r="O51" s="100">
        <v>24374.81</v>
      </c>
      <c r="P51" s="100">
        <v>24374.81</v>
      </c>
      <c r="Q51" s="100">
        <f t="shared" si="12"/>
        <v>100</v>
      </c>
      <c r="R51" s="100">
        <f t="shared" si="9"/>
        <v>24374.81</v>
      </c>
      <c r="S51" s="100">
        <f t="shared" si="7"/>
        <v>100</v>
      </c>
      <c r="T51" s="100">
        <v>0</v>
      </c>
      <c r="U51" s="100">
        <v>0</v>
      </c>
      <c r="V51" s="121">
        <v>8</v>
      </c>
      <c r="W51" s="121">
        <v>10</v>
      </c>
      <c r="X51" s="121">
        <v>3</v>
      </c>
      <c r="Y51" s="122">
        <f t="shared" si="2"/>
        <v>22.857142857142858</v>
      </c>
      <c r="Z51" s="123">
        <v>3666.8500000000004</v>
      </c>
      <c r="AA51" s="122">
        <v>3666.8500000000004</v>
      </c>
      <c r="AB51" s="122">
        <v>0</v>
      </c>
      <c r="AC51" s="122">
        <v>3666.8500000000004</v>
      </c>
      <c r="AD51" s="122">
        <f t="shared" si="3"/>
        <v>100</v>
      </c>
      <c r="AE51" s="122">
        <v>0</v>
      </c>
      <c r="AF51" s="122">
        <f t="shared" si="4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0"/>
        <v>80.952380952380949</v>
      </c>
      <c r="O52" s="100">
        <v>15413.759999999998</v>
      </c>
      <c r="P52" s="100">
        <v>15413.759999999998</v>
      </c>
      <c r="Q52" s="100">
        <f t="shared" si="12"/>
        <v>100</v>
      </c>
      <c r="R52" s="100">
        <f t="shared" si="9"/>
        <v>15413.759999999998</v>
      </c>
      <c r="S52" s="100">
        <f t="shared" si="7"/>
        <v>100</v>
      </c>
      <c r="T52" s="100">
        <v>0</v>
      </c>
      <c r="U52" s="100">
        <v>0</v>
      </c>
      <c r="V52" s="121">
        <v>4</v>
      </c>
      <c r="W52" s="121">
        <v>4</v>
      </c>
      <c r="X52" s="121">
        <v>0</v>
      </c>
      <c r="Y52" s="122">
        <f t="shared" si="2"/>
        <v>19.047619047619047</v>
      </c>
      <c r="Z52" s="123">
        <v>8087.98</v>
      </c>
      <c r="AA52" s="122">
        <v>8087.98</v>
      </c>
      <c r="AB52" s="122">
        <v>0</v>
      </c>
      <c r="AC52" s="122">
        <v>8087.98</v>
      </c>
      <c r="AD52" s="122">
        <f t="shared" si="3"/>
        <v>100</v>
      </c>
      <c r="AE52" s="122">
        <v>0</v>
      </c>
      <c r="AF52" s="122">
        <f t="shared" si="4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0"/>
        <v>74.468085106382972</v>
      </c>
      <c r="O53" s="100">
        <v>42972.38</v>
      </c>
      <c r="P53" s="100">
        <v>42972.38</v>
      </c>
      <c r="Q53" s="100">
        <f t="shared" si="12"/>
        <v>100</v>
      </c>
      <c r="R53" s="100">
        <f t="shared" si="9"/>
        <v>42972.38</v>
      </c>
      <c r="S53" s="100">
        <f t="shared" si="7"/>
        <v>100</v>
      </c>
      <c r="T53" s="100">
        <v>0</v>
      </c>
      <c r="U53" s="100">
        <v>0</v>
      </c>
      <c r="V53" s="121">
        <v>10</v>
      </c>
      <c r="W53" s="121">
        <v>17</v>
      </c>
      <c r="X53" s="121">
        <v>2</v>
      </c>
      <c r="Y53" s="122">
        <f t="shared" si="2"/>
        <v>21.276595744680851</v>
      </c>
      <c r="Z53" s="123">
        <v>28041.56</v>
      </c>
      <c r="AA53" s="122">
        <v>28041.56</v>
      </c>
      <c r="AB53" s="122">
        <v>0</v>
      </c>
      <c r="AC53" s="122">
        <v>28041.56</v>
      </c>
      <c r="AD53" s="122">
        <f t="shared" si="3"/>
        <v>100</v>
      </c>
      <c r="AE53" s="122">
        <v>0</v>
      </c>
      <c r="AF53" s="122">
        <f t="shared" si="4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0"/>
        <v>87.5</v>
      </c>
      <c r="O54" s="100">
        <v>11942.29</v>
      </c>
      <c r="P54" s="100">
        <v>11942.29</v>
      </c>
      <c r="Q54" s="100">
        <f t="shared" si="12"/>
        <v>100</v>
      </c>
      <c r="R54" s="100">
        <f t="shared" si="9"/>
        <v>11942.29</v>
      </c>
      <c r="S54" s="100">
        <f t="shared" si="7"/>
        <v>100</v>
      </c>
      <c r="T54" s="100">
        <v>0</v>
      </c>
      <c r="U54" s="100">
        <v>0</v>
      </c>
      <c r="V54" s="121">
        <v>6</v>
      </c>
      <c r="W54" s="121">
        <v>6</v>
      </c>
      <c r="X54" s="121">
        <v>1</v>
      </c>
      <c r="Y54" s="122">
        <f t="shared" si="2"/>
        <v>37.5</v>
      </c>
      <c r="Z54" s="123">
        <v>5155.3999999999996</v>
      </c>
      <c r="AA54" s="122">
        <v>5155.3999999999996</v>
      </c>
      <c r="AB54" s="122">
        <v>0</v>
      </c>
      <c r="AC54" s="122">
        <v>5155.3999999999996</v>
      </c>
      <c r="AD54" s="122">
        <f t="shared" si="3"/>
        <v>100</v>
      </c>
      <c r="AE54" s="122">
        <v>0</v>
      </c>
      <c r="AF54" s="122">
        <f t="shared" si="4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0"/>
        <v>50</v>
      </c>
      <c r="O55" s="100">
        <v>2319.79</v>
      </c>
      <c r="P55" s="100">
        <v>2319.79</v>
      </c>
      <c r="Q55" s="100">
        <f t="shared" si="12"/>
        <v>100</v>
      </c>
      <c r="R55" s="100">
        <f t="shared" si="9"/>
        <v>2319.79</v>
      </c>
      <c r="S55" s="100">
        <f t="shared" si="7"/>
        <v>100</v>
      </c>
      <c r="T55" s="100">
        <v>0</v>
      </c>
      <c r="U55" s="100">
        <v>0</v>
      </c>
      <c r="V55" s="121">
        <v>6</v>
      </c>
      <c r="W55" s="121">
        <v>7</v>
      </c>
      <c r="X55" s="121">
        <v>4</v>
      </c>
      <c r="Y55" s="122">
        <f t="shared" si="2"/>
        <v>42.857142857142854</v>
      </c>
      <c r="Z55" s="123">
        <v>1890.22</v>
      </c>
      <c r="AA55" s="122">
        <v>0</v>
      </c>
      <c r="AB55" s="122">
        <v>0</v>
      </c>
      <c r="AC55" s="122">
        <v>0</v>
      </c>
      <c r="AD55" s="122">
        <f t="shared" si="3"/>
        <v>0</v>
      </c>
      <c r="AE55" s="122">
        <v>0</v>
      </c>
      <c r="AF55" s="122">
        <f t="shared" si="4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0"/>
        <v>69.642857142857139</v>
      </c>
      <c r="O56" s="100">
        <v>33646.5</v>
      </c>
      <c r="P56" s="100">
        <v>33646.5</v>
      </c>
      <c r="Q56" s="100">
        <f t="shared" si="12"/>
        <v>100</v>
      </c>
      <c r="R56" s="100">
        <f t="shared" si="9"/>
        <v>33646.5</v>
      </c>
      <c r="S56" s="100">
        <f t="shared" si="7"/>
        <v>100</v>
      </c>
      <c r="T56" s="100">
        <v>0</v>
      </c>
      <c r="U56" s="100">
        <v>0</v>
      </c>
      <c r="V56" s="121">
        <v>15</v>
      </c>
      <c r="W56" s="121">
        <v>22</v>
      </c>
      <c r="X56" s="121">
        <v>4</v>
      </c>
      <c r="Y56" s="122">
        <f t="shared" si="2"/>
        <v>26.785714285714285</v>
      </c>
      <c r="Z56" s="123">
        <v>10925.3</v>
      </c>
      <c r="AA56" s="122">
        <v>10925.3</v>
      </c>
      <c r="AB56" s="122">
        <v>0</v>
      </c>
      <c r="AC56" s="122">
        <v>10925.3</v>
      </c>
      <c r="AD56" s="122">
        <f t="shared" si="3"/>
        <v>100</v>
      </c>
      <c r="AE56" s="122">
        <v>0</v>
      </c>
      <c r="AF56" s="122">
        <f t="shared" si="4"/>
        <v>0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0"/>
        <v>94.117647058823522</v>
      </c>
      <c r="O57" s="100">
        <v>5389.26</v>
      </c>
      <c r="P57" s="100">
        <v>5389.26</v>
      </c>
      <c r="Q57" s="100">
        <f t="shared" si="12"/>
        <v>100</v>
      </c>
      <c r="R57" s="100">
        <f t="shared" si="9"/>
        <v>5389.26</v>
      </c>
      <c r="S57" s="100">
        <f t="shared" si="7"/>
        <v>100</v>
      </c>
      <c r="T57" s="100">
        <v>0</v>
      </c>
      <c r="U57" s="100">
        <v>0</v>
      </c>
      <c r="V57" s="121">
        <v>2</v>
      </c>
      <c r="W57" s="121">
        <v>2</v>
      </c>
      <c r="X57" s="121">
        <v>0</v>
      </c>
      <c r="Y57" s="122">
        <f t="shared" si="2"/>
        <v>11.76470588235294</v>
      </c>
      <c r="Z57" s="123">
        <v>1403.51</v>
      </c>
      <c r="AA57" s="122">
        <v>1403.51</v>
      </c>
      <c r="AB57" s="122">
        <v>0</v>
      </c>
      <c r="AC57" s="122">
        <v>1403.51</v>
      </c>
      <c r="AD57" s="122">
        <f t="shared" si="3"/>
        <v>100</v>
      </c>
      <c r="AE57" s="122">
        <v>0</v>
      </c>
      <c r="AF57" s="122">
        <f t="shared" si="4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0"/>
        <v>76.271186440677965</v>
      </c>
      <c r="O58" s="100">
        <v>51157.919999999998</v>
      </c>
      <c r="P58" s="100">
        <v>51157.919999999998</v>
      </c>
      <c r="Q58" s="100">
        <f t="shared" si="12"/>
        <v>100</v>
      </c>
      <c r="R58" s="100">
        <f t="shared" si="9"/>
        <v>51157.919999999998</v>
      </c>
      <c r="S58" s="100">
        <f t="shared" si="7"/>
        <v>100</v>
      </c>
      <c r="T58" s="100">
        <v>0</v>
      </c>
      <c r="U58" s="100">
        <v>0</v>
      </c>
      <c r="V58" s="121">
        <v>16</v>
      </c>
      <c r="W58" s="121">
        <v>18</v>
      </c>
      <c r="X58" s="121">
        <v>9</v>
      </c>
      <c r="Y58" s="122">
        <f t="shared" si="2"/>
        <v>27.118644067796609</v>
      </c>
      <c r="Z58" s="123">
        <v>25338.36</v>
      </c>
      <c r="AA58" s="122">
        <v>25338.36</v>
      </c>
      <c r="AB58" s="122">
        <v>0</v>
      </c>
      <c r="AC58" s="122">
        <v>25338.36</v>
      </c>
      <c r="AD58" s="122">
        <f t="shared" si="3"/>
        <v>100</v>
      </c>
      <c r="AE58" s="122">
        <v>0</v>
      </c>
      <c r="AF58" s="122">
        <f t="shared" si="4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0"/>
        <v>51.724137931034484</v>
      </c>
      <c r="O59" s="100">
        <v>2869.51</v>
      </c>
      <c r="P59" s="100">
        <v>2869.51</v>
      </c>
      <c r="Q59" s="100">
        <f t="shared" si="12"/>
        <v>100</v>
      </c>
      <c r="R59" s="100">
        <f t="shared" si="9"/>
        <v>2869.51</v>
      </c>
      <c r="S59" s="100">
        <f t="shared" si="7"/>
        <v>100</v>
      </c>
      <c r="T59" s="100">
        <v>0</v>
      </c>
      <c r="U59" s="100">
        <v>0</v>
      </c>
      <c r="V59" s="121">
        <v>8</v>
      </c>
      <c r="W59" s="121">
        <v>12</v>
      </c>
      <c r="X59" s="121">
        <v>3</v>
      </c>
      <c r="Y59" s="122">
        <f t="shared" si="2"/>
        <v>27.586206896551722</v>
      </c>
      <c r="Z59" s="123">
        <v>9392.68</v>
      </c>
      <c r="AA59" s="122">
        <v>9392.68</v>
      </c>
      <c r="AB59" s="122">
        <v>0</v>
      </c>
      <c r="AC59" s="122">
        <v>9392.68</v>
      </c>
      <c r="AD59" s="122">
        <f t="shared" si="3"/>
        <v>100</v>
      </c>
      <c r="AE59" s="122">
        <v>0</v>
      </c>
      <c r="AF59" s="122">
        <f t="shared" si="4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0"/>
        <v>91.525423728813564</v>
      </c>
      <c r="O60" s="100">
        <v>15158.790000000003</v>
      </c>
      <c r="P60" s="100">
        <v>15158.790000000003</v>
      </c>
      <c r="Q60" s="100">
        <f t="shared" si="12"/>
        <v>100</v>
      </c>
      <c r="R60" s="100">
        <f t="shared" si="9"/>
        <v>15158.790000000003</v>
      </c>
      <c r="S60" s="100">
        <f t="shared" si="7"/>
        <v>100</v>
      </c>
      <c r="T60" s="100">
        <v>0</v>
      </c>
      <c r="U60" s="100">
        <v>0</v>
      </c>
      <c r="V60" s="121">
        <v>0</v>
      </c>
      <c r="W60" s="121">
        <v>0</v>
      </c>
      <c r="X60" s="121">
        <v>0</v>
      </c>
      <c r="Y60" s="122">
        <f t="shared" si="2"/>
        <v>0</v>
      </c>
      <c r="Z60" s="123">
        <v>0</v>
      </c>
      <c r="AA60" s="122">
        <v>0</v>
      </c>
      <c r="AB60" s="122">
        <v>0</v>
      </c>
      <c r="AC60" s="122">
        <v>0</v>
      </c>
      <c r="AD60" s="122">
        <f t="shared" si="3"/>
        <v>0</v>
      </c>
      <c r="AE60" s="122">
        <v>0</v>
      </c>
      <c r="AF60" s="122">
        <f t="shared" si="4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0"/>
        <v>67.901234567901241</v>
      </c>
      <c r="O61" s="100">
        <v>71249.460000000036</v>
      </c>
      <c r="P61" s="100">
        <v>71249.460000000036</v>
      </c>
      <c r="Q61" s="100">
        <f t="shared" si="12"/>
        <v>100</v>
      </c>
      <c r="R61" s="100">
        <f t="shared" si="9"/>
        <v>71249.460000000036</v>
      </c>
      <c r="S61" s="100">
        <f t="shared" si="7"/>
        <v>100</v>
      </c>
      <c r="T61" s="100">
        <v>0</v>
      </c>
      <c r="U61" s="100">
        <v>0</v>
      </c>
      <c r="V61" s="121">
        <v>34</v>
      </c>
      <c r="W61" s="121">
        <v>48</v>
      </c>
      <c r="X61" s="121">
        <v>18</v>
      </c>
      <c r="Y61" s="122">
        <f t="shared" si="2"/>
        <v>20.987654320987652</v>
      </c>
      <c r="Z61" s="123">
        <v>29291.72</v>
      </c>
      <c r="AA61" s="122">
        <v>29291.72</v>
      </c>
      <c r="AB61" s="122">
        <v>0</v>
      </c>
      <c r="AC61" s="122">
        <v>29291.72</v>
      </c>
      <c r="AD61" s="122">
        <f t="shared" si="3"/>
        <v>100</v>
      </c>
      <c r="AE61" s="122">
        <v>0</v>
      </c>
      <c r="AF61" s="122">
        <f t="shared" si="4"/>
        <v>0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9"/>
        <v>0</v>
      </c>
      <c r="S62" s="100">
        <v>0</v>
      </c>
      <c r="T62" s="100">
        <v>0</v>
      </c>
      <c r="U62" s="100">
        <v>0</v>
      </c>
      <c r="V62" s="121">
        <v>0</v>
      </c>
      <c r="W62" s="121">
        <v>0</v>
      </c>
      <c r="X62" s="121">
        <v>0</v>
      </c>
      <c r="Y62" s="122">
        <f t="shared" si="2"/>
        <v>0</v>
      </c>
      <c r="Z62" s="123">
        <v>0</v>
      </c>
      <c r="AA62" s="122">
        <v>0</v>
      </c>
      <c r="AB62" s="122">
        <v>0</v>
      </c>
      <c r="AC62" s="122">
        <v>0</v>
      </c>
      <c r="AD62" s="122">
        <f t="shared" si="3"/>
        <v>0</v>
      </c>
      <c r="AE62" s="122">
        <v>0</v>
      </c>
      <c r="AF62" s="122">
        <f t="shared" si="4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3">K63/H63*100</f>
        <v>0</v>
      </c>
      <c r="O63" s="100">
        <v>0</v>
      </c>
      <c r="P63" s="100">
        <v>0</v>
      </c>
      <c r="Q63" s="100">
        <v>0</v>
      </c>
      <c r="R63" s="100">
        <f t="shared" si="9"/>
        <v>0</v>
      </c>
      <c r="S63" s="100">
        <v>0</v>
      </c>
      <c r="T63" s="100">
        <v>0</v>
      </c>
      <c r="U63" s="100">
        <v>0</v>
      </c>
      <c r="V63" s="121">
        <v>1</v>
      </c>
      <c r="W63" s="121">
        <v>2</v>
      </c>
      <c r="X63" s="121">
        <v>0</v>
      </c>
      <c r="Y63" s="122">
        <f t="shared" si="2"/>
        <v>3.5714285714285712</v>
      </c>
      <c r="Z63" s="123">
        <v>6711.8899999999994</v>
      </c>
      <c r="AA63" s="122">
        <v>6711.8899999999994</v>
      </c>
      <c r="AB63" s="122">
        <v>0</v>
      </c>
      <c r="AC63" s="122">
        <v>6711.8899999999994</v>
      </c>
      <c r="AD63" s="122">
        <f t="shared" si="3"/>
        <v>100</v>
      </c>
      <c r="AE63" s="122">
        <v>0</v>
      </c>
      <c r="AF63" s="122">
        <f t="shared" si="4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3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9"/>
        <v>8254.4500000000007</v>
      </c>
      <c r="S64" s="100">
        <f t="shared" si="7"/>
        <v>100</v>
      </c>
      <c r="T64" s="100">
        <v>0</v>
      </c>
      <c r="U64" s="100">
        <v>0</v>
      </c>
      <c r="V64" s="121">
        <v>0</v>
      </c>
      <c r="W64" s="121">
        <v>0</v>
      </c>
      <c r="X64" s="121">
        <v>0</v>
      </c>
      <c r="Y64" s="122">
        <f t="shared" si="2"/>
        <v>0</v>
      </c>
      <c r="Z64" s="123">
        <v>0</v>
      </c>
      <c r="AA64" s="122">
        <v>0</v>
      </c>
      <c r="AB64" s="122">
        <v>0</v>
      </c>
      <c r="AC64" s="122">
        <v>0</v>
      </c>
      <c r="AD64" s="122">
        <f t="shared" si="3"/>
        <v>0</v>
      </c>
      <c r="AE64" s="122">
        <v>0</v>
      </c>
      <c r="AF64" s="122">
        <f t="shared" si="4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3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9"/>
        <v>16142.51</v>
      </c>
      <c r="S65" s="100">
        <f t="shared" si="7"/>
        <v>100</v>
      </c>
      <c r="T65" s="100">
        <v>0</v>
      </c>
      <c r="U65" s="100">
        <v>0</v>
      </c>
      <c r="V65" s="121">
        <v>9</v>
      </c>
      <c r="W65" s="121">
        <v>9</v>
      </c>
      <c r="X65" s="121">
        <v>2</v>
      </c>
      <c r="Y65" s="122">
        <f t="shared" si="2"/>
        <v>25.714285714285712</v>
      </c>
      <c r="Z65" s="123">
        <v>9548.6</v>
      </c>
      <c r="AA65" s="122">
        <v>9548.6</v>
      </c>
      <c r="AB65" s="122">
        <v>0</v>
      </c>
      <c r="AC65" s="122">
        <v>9548.6</v>
      </c>
      <c r="AD65" s="122">
        <f t="shared" si="3"/>
        <v>100</v>
      </c>
      <c r="AE65" s="122">
        <v>0</v>
      </c>
      <c r="AF65" s="122">
        <f t="shared" si="4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3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9"/>
        <v>94844.19</v>
      </c>
      <c r="S66" s="100">
        <f t="shared" si="7"/>
        <v>100</v>
      </c>
      <c r="T66" s="100">
        <v>0</v>
      </c>
      <c r="U66" s="100">
        <v>0</v>
      </c>
      <c r="V66" s="121">
        <v>15</v>
      </c>
      <c r="W66" s="121">
        <v>19</v>
      </c>
      <c r="X66" s="121">
        <v>5</v>
      </c>
      <c r="Y66" s="122">
        <f t="shared" si="2"/>
        <v>17.045454545454543</v>
      </c>
      <c r="Z66" s="123">
        <v>19583.16</v>
      </c>
      <c r="AA66" s="122">
        <v>16219.15</v>
      </c>
      <c r="AB66" s="122">
        <v>0</v>
      </c>
      <c r="AC66" s="122">
        <v>16219.15</v>
      </c>
      <c r="AD66" s="122">
        <f t="shared" si="3"/>
        <v>100</v>
      </c>
      <c r="AE66" s="122">
        <v>0</v>
      </c>
      <c r="AF66" s="122">
        <f t="shared" si="4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3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9"/>
        <v>1370.25</v>
      </c>
      <c r="S67" s="100">
        <f t="shared" si="7"/>
        <v>100</v>
      </c>
      <c r="T67" s="100">
        <v>0</v>
      </c>
      <c r="U67" s="100">
        <v>0</v>
      </c>
      <c r="V67" s="121">
        <v>0</v>
      </c>
      <c r="W67" s="121">
        <v>0</v>
      </c>
      <c r="X67" s="121">
        <v>0</v>
      </c>
      <c r="Y67" s="122">
        <f t="shared" si="2"/>
        <v>0</v>
      </c>
      <c r="Z67" s="123">
        <v>0</v>
      </c>
      <c r="AA67" s="122">
        <v>0</v>
      </c>
      <c r="AB67" s="122">
        <v>0</v>
      </c>
      <c r="AC67" s="122">
        <v>0</v>
      </c>
      <c r="AD67" s="122">
        <f t="shared" si="3"/>
        <v>0</v>
      </c>
      <c r="AE67" s="122">
        <v>0</v>
      </c>
      <c r="AF67" s="122">
        <f t="shared" si="4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3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9"/>
        <v>62158.37</v>
      </c>
      <c r="S68" s="100">
        <f t="shared" si="7"/>
        <v>100</v>
      </c>
      <c r="T68" s="100">
        <v>0</v>
      </c>
      <c r="U68" s="100">
        <v>0</v>
      </c>
      <c r="V68" s="121">
        <v>14</v>
      </c>
      <c r="W68" s="121">
        <v>15</v>
      </c>
      <c r="X68" s="121">
        <v>2</v>
      </c>
      <c r="Y68" s="122">
        <f t="shared" si="2"/>
        <v>29.787234042553191</v>
      </c>
      <c r="Z68" s="123">
        <v>29432.28</v>
      </c>
      <c r="AA68" s="122">
        <v>29432.28</v>
      </c>
      <c r="AB68" s="122">
        <v>0</v>
      </c>
      <c r="AC68" s="122">
        <f>AA68-AE68</f>
        <v>25360.959999999999</v>
      </c>
      <c r="AD68" s="122">
        <f t="shared" si="3"/>
        <v>86.167160682081033</v>
      </c>
      <c r="AE68" s="122">
        <v>4071.3199999999997</v>
      </c>
      <c r="AF68" s="122">
        <f t="shared" si="4"/>
        <v>13.832839317918966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3"/>
        <v>0</v>
      </c>
      <c r="O69" s="100">
        <v>0</v>
      </c>
      <c r="P69" s="100">
        <v>0</v>
      </c>
      <c r="Q69" s="100">
        <v>0</v>
      </c>
      <c r="R69" s="100">
        <f t="shared" si="9"/>
        <v>0</v>
      </c>
      <c r="S69" s="100">
        <v>0</v>
      </c>
      <c r="T69" s="100">
        <v>0</v>
      </c>
      <c r="U69" s="100">
        <v>0</v>
      </c>
      <c r="V69" s="121">
        <v>0</v>
      </c>
      <c r="W69" s="121">
        <v>0</v>
      </c>
      <c r="X69" s="121">
        <v>0</v>
      </c>
      <c r="Y69" s="122">
        <f t="shared" si="2"/>
        <v>0</v>
      </c>
      <c r="Z69" s="123">
        <v>0</v>
      </c>
      <c r="AA69" s="122">
        <v>0</v>
      </c>
      <c r="AB69" s="122">
        <v>0</v>
      </c>
      <c r="AC69" s="122">
        <v>0</v>
      </c>
      <c r="AD69" s="122">
        <f t="shared" si="3"/>
        <v>0</v>
      </c>
      <c r="AE69" s="122">
        <v>0</v>
      </c>
      <c r="AF69" s="122">
        <f t="shared" si="4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3"/>
        <v>79.411764705882348</v>
      </c>
      <c r="O70" s="100">
        <v>27386.58</v>
      </c>
      <c r="P70" s="100">
        <v>27386.58</v>
      </c>
      <c r="Q70" s="100">
        <f t="shared" ref="Q70:Q75" si="14">P70/O70*100</f>
        <v>100</v>
      </c>
      <c r="R70" s="100">
        <f t="shared" si="9"/>
        <v>27386.58</v>
      </c>
      <c r="S70" s="100">
        <f t="shared" si="7"/>
        <v>100</v>
      </c>
      <c r="T70" s="100">
        <v>0</v>
      </c>
      <c r="U70" s="100">
        <v>0</v>
      </c>
      <c r="V70" s="121">
        <v>10</v>
      </c>
      <c r="W70" s="121">
        <v>13</v>
      </c>
      <c r="X70" s="121">
        <v>2</v>
      </c>
      <c r="Y70" s="122">
        <f t="shared" si="2"/>
        <v>29.411764705882355</v>
      </c>
      <c r="Z70" s="123">
        <v>10671.74</v>
      </c>
      <c r="AA70" s="122">
        <v>10671.74</v>
      </c>
      <c r="AB70" s="122">
        <v>0</v>
      </c>
      <c r="AC70" s="122">
        <v>10671.74</v>
      </c>
      <c r="AD70" s="122">
        <f t="shared" si="3"/>
        <v>100</v>
      </c>
      <c r="AE70" s="122">
        <v>0</v>
      </c>
      <c r="AF70" s="122">
        <f t="shared" si="4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3"/>
        <v>61.904761904761905</v>
      </c>
      <c r="O71" s="100">
        <v>7195.07</v>
      </c>
      <c r="P71" s="100">
        <v>7195.07</v>
      </c>
      <c r="Q71" s="100">
        <f t="shared" si="14"/>
        <v>100</v>
      </c>
      <c r="R71" s="100">
        <f t="shared" si="9"/>
        <v>7195.07</v>
      </c>
      <c r="S71" s="100">
        <f t="shared" si="7"/>
        <v>100</v>
      </c>
      <c r="T71" s="100">
        <v>0</v>
      </c>
      <c r="U71" s="100">
        <v>0</v>
      </c>
      <c r="V71" s="121">
        <v>6</v>
      </c>
      <c r="W71" s="121">
        <v>9</v>
      </c>
      <c r="X71" s="121">
        <v>1</v>
      </c>
      <c r="Y71" s="122">
        <f t="shared" ref="Y71:Y102" si="15">IF(H71=0,0,V71/H71)*100</f>
        <v>28.571428571428569</v>
      </c>
      <c r="Z71" s="123">
        <v>12906.26</v>
      </c>
      <c r="AA71" s="122">
        <v>10448.35</v>
      </c>
      <c r="AB71" s="122">
        <v>0</v>
      </c>
      <c r="AC71" s="122">
        <v>10448.35</v>
      </c>
      <c r="AD71" s="122">
        <f t="shared" ref="AD71:AD102" si="16">IF(AA71=0,0,AC71/AA71)*100</f>
        <v>100</v>
      </c>
      <c r="AE71" s="122">
        <v>0</v>
      </c>
      <c r="AF71" s="122">
        <f t="shared" ref="AF71:AF102" si="17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3"/>
        <v>77.89473684210526</v>
      </c>
      <c r="O72" s="100">
        <v>52440.76</v>
      </c>
      <c r="P72" s="100">
        <v>52440.76</v>
      </c>
      <c r="Q72" s="100">
        <f t="shared" si="14"/>
        <v>100</v>
      </c>
      <c r="R72" s="100">
        <f t="shared" si="9"/>
        <v>52440.76</v>
      </c>
      <c r="S72" s="100">
        <f t="shared" ref="S72:S102" si="18">R72/P72*100</f>
        <v>100</v>
      </c>
      <c r="T72" s="100">
        <v>0</v>
      </c>
      <c r="U72" s="100">
        <v>0</v>
      </c>
      <c r="V72" s="121">
        <v>20</v>
      </c>
      <c r="W72" s="121">
        <v>35</v>
      </c>
      <c r="X72" s="121">
        <v>3</v>
      </c>
      <c r="Y72" s="122">
        <f t="shared" si="15"/>
        <v>21.052631578947366</v>
      </c>
      <c r="Z72" s="123">
        <v>54995.08</v>
      </c>
      <c r="AA72" s="122">
        <v>54995.08</v>
      </c>
      <c r="AB72" s="122">
        <v>0</v>
      </c>
      <c r="AC72" s="122">
        <v>54995.08</v>
      </c>
      <c r="AD72" s="122">
        <f t="shared" si="16"/>
        <v>100</v>
      </c>
      <c r="AE72" s="122">
        <v>0</v>
      </c>
      <c r="AF72" s="122">
        <f t="shared" si="17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3"/>
        <v>78.94736842105263</v>
      </c>
      <c r="O73" s="100">
        <v>26374.26</v>
      </c>
      <c r="P73" s="100">
        <v>26374.26</v>
      </c>
      <c r="Q73" s="100">
        <f t="shared" si="14"/>
        <v>100</v>
      </c>
      <c r="R73" s="100">
        <f t="shared" si="9"/>
        <v>26374.26</v>
      </c>
      <c r="S73" s="100">
        <f t="shared" si="18"/>
        <v>100</v>
      </c>
      <c r="T73" s="100">
        <v>0</v>
      </c>
      <c r="U73" s="100">
        <v>0</v>
      </c>
      <c r="V73" s="121">
        <v>7</v>
      </c>
      <c r="W73" s="121">
        <v>11</v>
      </c>
      <c r="X73" s="121">
        <v>1</v>
      </c>
      <c r="Y73" s="122">
        <f t="shared" si="15"/>
        <v>18.421052631578945</v>
      </c>
      <c r="Z73" s="123">
        <v>5975.11</v>
      </c>
      <c r="AA73" s="122">
        <v>5975.11</v>
      </c>
      <c r="AB73" s="122">
        <v>0</v>
      </c>
      <c r="AC73" s="122">
        <v>5975.11</v>
      </c>
      <c r="AD73" s="122">
        <f t="shared" si="16"/>
        <v>100</v>
      </c>
      <c r="AE73" s="122">
        <v>0</v>
      </c>
      <c r="AF73" s="122">
        <f t="shared" si="17"/>
        <v>0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3"/>
        <v>96.875</v>
      </c>
      <c r="O74" s="100">
        <v>28592.3</v>
      </c>
      <c r="P74" s="100">
        <v>28592.3</v>
      </c>
      <c r="Q74" s="100">
        <f t="shared" si="14"/>
        <v>100</v>
      </c>
      <c r="R74" s="100">
        <f t="shared" si="9"/>
        <v>28592.3</v>
      </c>
      <c r="S74" s="100">
        <f t="shared" si="18"/>
        <v>100</v>
      </c>
      <c r="T74" s="100">
        <v>0</v>
      </c>
      <c r="U74" s="100">
        <v>0</v>
      </c>
      <c r="V74" s="121">
        <v>6</v>
      </c>
      <c r="W74" s="121">
        <v>8</v>
      </c>
      <c r="X74" s="121">
        <v>1</v>
      </c>
      <c r="Y74" s="122">
        <f t="shared" si="15"/>
        <v>18.75</v>
      </c>
      <c r="Z74" s="123">
        <v>12418.06</v>
      </c>
      <c r="AA74" s="122">
        <v>12418.06</v>
      </c>
      <c r="AB74" s="122">
        <v>0</v>
      </c>
      <c r="AC74" s="122">
        <v>12418.06</v>
      </c>
      <c r="AD74" s="122">
        <f t="shared" si="16"/>
        <v>100</v>
      </c>
      <c r="AE74" s="122">
        <v>0</v>
      </c>
      <c r="AF74" s="122">
        <f t="shared" si="17"/>
        <v>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3"/>
        <v>66.666666666666657</v>
      </c>
      <c r="O75" s="100">
        <v>1981.3</v>
      </c>
      <c r="P75" s="100">
        <v>1981.3</v>
      </c>
      <c r="Q75" s="100">
        <f t="shared" si="14"/>
        <v>100</v>
      </c>
      <c r="R75" s="100">
        <f t="shared" si="9"/>
        <v>1981.3</v>
      </c>
      <c r="S75" s="100">
        <f t="shared" si="18"/>
        <v>100</v>
      </c>
      <c r="T75" s="100">
        <v>0</v>
      </c>
      <c r="U75" s="100">
        <v>0</v>
      </c>
      <c r="V75" s="121">
        <v>0</v>
      </c>
      <c r="W75" s="121">
        <v>0</v>
      </c>
      <c r="X75" s="121">
        <v>0</v>
      </c>
      <c r="Y75" s="122">
        <f t="shared" si="15"/>
        <v>0</v>
      </c>
      <c r="Z75" s="123">
        <v>0</v>
      </c>
      <c r="AA75" s="122">
        <v>0</v>
      </c>
      <c r="AB75" s="122">
        <v>0</v>
      </c>
      <c r="AC75" s="122">
        <v>0</v>
      </c>
      <c r="AD75" s="122">
        <f t="shared" si="16"/>
        <v>0</v>
      </c>
      <c r="AE75" s="122">
        <v>0</v>
      </c>
      <c r="AF75" s="122">
        <f t="shared" si="17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3"/>
        <v>0</v>
      </c>
      <c r="O76" s="100">
        <v>0</v>
      </c>
      <c r="P76" s="100">
        <v>0</v>
      </c>
      <c r="Q76" s="100">
        <v>0</v>
      </c>
      <c r="R76" s="100">
        <f t="shared" si="9"/>
        <v>0</v>
      </c>
      <c r="S76" s="100">
        <v>0</v>
      </c>
      <c r="T76" s="100">
        <v>0</v>
      </c>
      <c r="U76" s="100">
        <v>0</v>
      </c>
      <c r="V76" s="121">
        <v>2</v>
      </c>
      <c r="W76" s="121">
        <v>3</v>
      </c>
      <c r="X76" s="121">
        <v>1</v>
      </c>
      <c r="Y76" s="122">
        <f t="shared" si="15"/>
        <v>66.666666666666657</v>
      </c>
      <c r="Z76" s="123">
        <v>916.43000000000006</v>
      </c>
      <c r="AA76" s="122">
        <v>916.43000000000006</v>
      </c>
      <c r="AB76" s="122">
        <v>0</v>
      </c>
      <c r="AC76" s="122">
        <v>916.43000000000006</v>
      </c>
      <c r="AD76" s="122">
        <f t="shared" si="16"/>
        <v>100</v>
      </c>
      <c r="AE76" s="122">
        <v>0</v>
      </c>
      <c r="AF76" s="122">
        <f t="shared" si="17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3"/>
        <v>0</v>
      </c>
      <c r="O77" s="100">
        <v>0</v>
      </c>
      <c r="P77" s="100">
        <v>0</v>
      </c>
      <c r="Q77" s="100">
        <v>0</v>
      </c>
      <c r="R77" s="100">
        <f t="shared" si="9"/>
        <v>0</v>
      </c>
      <c r="S77" s="100">
        <v>0</v>
      </c>
      <c r="T77" s="100">
        <v>0</v>
      </c>
      <c r="U77" s="100">
        <v>0</v>
      </c>
      <c r="V77" s="121">
        <v>0</v>
      </c>
      <c r="W77" s="121">
        <v>0</v>
      </c>
      <c r="X77" s="121">
        <v>0</v>
      </c>
      <c r="Y77" s="122">
        <f t="shared" si="15"/>
        <v>0</v>
      </c>
      <c r="Z77" s="123">
        <v>0</v>
      </c>
      <c r="AA77" s="122">
        <v>0</v>
      </c>
      <c r="AB77" s="122">
        <v>0</v>
      </c>
      <c r="AC77" s="122">
        <v>0</v>
      </c>
      <c r="AD77" s="122">
        <f t="shared" si="16"/>
        <v>0</v>
      </c>
      <c r="AE77" s="122">
        <v>0</v>
      </c>
      <c r="AF77" s="122">
        <f t="shared" si="17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3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9"/>
        <v>3715.8299999999995</v>
      </c>
      <c r="S78" s="100">
        <f t="shared" si="18"/>
        <v>100</v>
      </c>
      <c r="T78" s="100">
        <v>0</v>
      </c>
      <c r="U78" s="100">
        <v>0</v>
      </c>
      <c r="V78" s="121">
        <v>3</v>
      </c>
      <c r="W78" s="121">
        <v>5</v>
      </c>
      <c r="X78" s="121">
        <v>1</v>
      </c>
      <c r="Y78" s="122">
        <f t="shared" si="15"/>
        <v>23.076923076923077</v>
      </c>
      <c r="Z78" s="123">
        <v>6047.81</v>
      </c>
      <c r="AA78" s="122">
        <v>6047.81</v>
      </c>
      <c r="AB78" s="122">
        <v>0</v>
      </c>
      <c r="AC78" s="122">
        <v>6047.81</v>
      </c>
      <c r="AD78" s="122">
        <f t="shared" si="16"/>
        <v>100</v>
      </c>
      <c r="AE78" s="122">
        <v>0</v>
      </c>
      <c r="AF78" s="122">
        <f t="shared" si="17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9"/>
        <v>0</v>
      </c>
      <c r="S79" s="100">
        <v>0</v>
      </c>
      <c r="T79" s="100">
        <v>0</v>
      </c>
      <c r="U79" s="100">
        <v>0</v>
      </c>
      <c r="V79" s="121">
        <v>0</v>
      </c>
      <c r="W79" s="121">
        <v>0</v>
      </c>
      <c r="X79" s="121">
        <v>0</v>
      </c>
      <c r="Y79" s="122">
        <f t="shared" si="15"/>
        <v>0</v>
      </c>
      <c r="Z79" s="123">
        <v>0</v>
      </c>
      <c r="AA79" s="122">
        <v>0</v>
      </c>
      <c r="AB79" s="122">
        <v>0</v>
      </c>
      <c r="AC79" s="122">
        <v>0</v>
      </c>
      <c r="AD79" s="122">
        <f t="shared" si="16"/>
        <v>0</v>
      </c>
      <c r="AE79" s="122">
        <v>0</v>
      </c>
      <c r="AF79" s="122">
        <f t="shared" si="17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19">K80/H80*100</f>
        <v>0</v>
      </c>
      <c r="O80" s="100">
        <v>0</v>
      </c>
      <c r="P80" s="100">
        <v>0</v>
      </c>
      <c r="Q80" s="100">
        <v>0</v>
      </c>
      <c r="R80" s="100">
        <f t="shared" si="9"/>
        <v>0</v>
      </c>
      <c r="S80" s="100">
        <v>0</v>
      </c>
      <c r="T80" s="100">
        <v>0</v>
      </c>
      <c r="U80" s="100">
        <v>0</v>
      </c>
      <c r="V80" s="121">
        <v>0</v>
      </c>
      <c r="W80" s="121">
        <v>0</v>
      </c>
      <c r="X80" s="121">
        <v>0</v>
      </c>
      <c r="Y80" s="122">
        <f t="shared" si="15"/>
        <v>0</v>
      </c>
      <c r="Z80" s="123">
        <v>0</v>
      </c>
      <c r="AA80" s="122">
        <v>0</v>
      </c>
      <c r="AB80" s="122">
        <v>0</v>
      </c>
      <c r="AC80" s="122">
        <v>0</v>
      </c>
      <c r="AD80" s="122">
        <f t="shared" si="16"/>
        <v>0</v>
      </c>
      <c r="AE80" s="122">
        <v>0</v>
      </c>
      <c r="AF80" s="122">
        <f t="shared" si="17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19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9"/>
        <v>2194.65</v>
      </c>
      <c r="S81" s="100">
        <f t="shared" si="18"/>
        <v>100</v>
      </c>
      <c r="T81" s="100">
        <v>0</v>
      </c>
      <c r="U81" s="100">
        <v>0</v>
      </c>
      <c r="V81" s="121">
        <v>10</v>
      </c>
      <c r="W81" s="121">
        <v>13</v>
      </c>
      <c r="X81" s="121">
        <v>5</v>
      </c>
      <c r="Y81" s="122">
        <f t="shared" si="15"/>
        <v>71.428571428571431</v>
      </c>
      <c r="Z81" s="123">
        <v>8414.75</v>
      </c>
      <c r="AA81" s="122">
        <v>8414.75</v>
      </c>
      <c r="AB81" s="122">
        <v>0</v>
      </c>
      <c r="AC81" s="122">
        <v>8414.75</v>
      </c>
      <c r="AD81" s="122">
        <f t="shared" si="16"/>
        <v>100</v>
      </c>
      <c r="AE81" s="122">
        <v>0</v>
      </c>
      <c r="AF81" s="122">
        <f t="shared" si="17"/>
        <v>0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19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9"/>
        <v>2991.8400000000006</v>
      </c>
      <c r="S82" s="100">
        <f t="shared" si="18"/>
        <v>100</v>
      </c>
      <c r="T82" s="100">
        <v>0</v>
      </c>
      <c r="U82" s="100">
        <v>0</v>
      </c>
      <c r="V82" s="121">
        <v>0</v>
      </c>
      <c r="W82" s="121">
        <v>0</v>
      </c>
      <c r="X82" s="121">
        <v>0</v>
      </c>
      <c r="Y82" s="122">
        <f t="shared" si="15"/>
        <v>0</v>
      </c>
      <c r="Z82" s="123">
        <v>0</v>
      </c>
      <c r="AA82" s="122">
        <v>0</v>
      </c>
      <c r="AB82" s="122">
        <v>0</v>
      </c>
      <c r="AC82" s="122">
        <v>0</v>
      </c>
      <c r="AD82" s="122">
        <f t="shared" si="16"/>
        <v>0</v>
      </c>
      <c r="AE82" s="122">
        <v>0</v>
      </c>
      <c r="AF82" s="122">
        <f t="shared" si="17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19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9"/>
        <v>2291.38</v>
      </c>
      <c r="S83" s="100">
        <f t="shared" si="18"/>
        <v>100</v>
      </c>
      <c r="T83" s="100">
        <v>0</v>
      </c>
      <c r="U83" s="100">
        <v>0</v>
      </c>
      <c r="V83" s="121">
        <v>4</v>
      </c>
      <c r="W83" s="121">
        <v>5</v>
      </c>
      <c r="X83" s="121">
        <v>2</v>
      </c>
      <c r="Y83" s="122">
        <f t="shared" si="15"/>
        <v>33.333333333333329</v>
      </c>
      <c r="Z83" s="123">
        <v>2361.4</v>
      </c>
      <c r="AA83" s="122">
        <v>2361.4</v>
      </c>
      <c r="AB83" s="122">
        <v>0</v>
      </c>
      <c r="AC83" s="122">
        <v>2361.4</v>
      </c>
      <c r="AD83" s="122">
        <f t="shared" si="16"/>
        <v>100</v>
      </c>
      <c r="AE83" s="122">
        <v>0</v>
      </c>
      <c r="AF83" s="122">
        <f t="shared" si="17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19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9"/>
        <v>48671.73</v>
      </c>
      <c r="S84" s="100">
        <f t="shared" si="18"/>
        <v>100</v>
      </c>
      <c r="T84" s="100">
        <v>0</v>
      </c>
      <c r="U84" s="100">
        <v>0</v>
      </c>
      <c r="V84" s="121">
        <v>11</v>
      </c>
      <c r="W84" s="121">
        <v>15</v>
      </c>
      <c r="X84" s="121">
        <v>1</v>
      </c>
      <c r="Y84" s="122">
        <f t="shared" si="15"/>
        <v>16.417910447761194</v>
      </c>
      <c r="Z84" s="123">
        <v>29885.83</v>
      </c>
      <c r="AA84" s="122">
        <v>29885.83</v>
      </c>
      <c r="AB84" s="122">
        <v>0</v>
      </c>
      <c r="AC84" s="122">
        <v>29885.83</v>
      </c>
      <c r="AD84" s="122">
        <f t="shared" si="16"/>
        <v>100</v>
      </c>
      <c r="AE84" s="122">
        <v>0</v>
      </c>
      <c r="AF84" s="122">
        <f t="shared" si="17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19"/>
        <v>0</v>
      </c>
      <c r="O85" s="100">
        <v>0</v>
      </c>
      <c r="P85" s="100">
        <v>0</v>
      </c>
      <c r="Q85" s="100">
        <v>0</v>
      </c>
      <c r="R85" s="100">
        <f t="shared" si="9"/>
        <v>0</v>
      </c>
      <c r="S85" s="100">
        <v>0</v>
      </c>
      <c r="T85" s="100">
        <v>0</v>
      </c>
      <c r="U85" s="100">
        <v>0</v>
      </c>
      <c r="V85" s="121">
        <v>0</v>
      </c>
      <c r="W85" s="121">
        <v>0</v>
      </c>
      <c r="X85" s="121">
        <v>0</v>
      </c>
      <c r="Y85" s="122">
        <f t="shared" si="15"/>
        <v>0</v>
      </c>
      <c r="Z85" s="123">
        <v>0</v>
      </c>
      <c r="AA85" s="122">
        <v>0</v>
      </c>
      <c r="AB85" s="122">
        <v>0</v>
      </c>
      <c r="AC85" s="122">
        <v>0</v>
      </c>
      <c r="AD85" s="122">
        <f t="shared" si="16"/>
        <v>0</v>
      </c>
      <c r="AE85" s="122">
        <v>0</v>
      </c>
      <c r="AF85" s="122">
        <f t="shared" si="17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19"/>
        <v>0</v>
      </c>
      <c r="O86" s="100">
        <v>0</v>
      </c>
      <c r="P86" s="100">
        <v>0</v>
      </c>
      <c r="Q86" s="100">
        <v>0</v>
      </c>
      <c r="R86" s="100">
        <f t="shared" ref="R86:R102" si="20">P86</f>
        <v>0</v>
      </c>
      <c r="S86" s="100">
        <v>0</v>
      </c>
      <c r="T86" s="100">
        <v>0</v>
      </c>
      <c r="U86" s="100">
        <v>0</v>
      </c>
      <c r="V86" s="121">
        <v>0</v>
      </c>
      <c r="W86" s="121">
        <v>0</v>
      </c>
      <c r="X86" s="121">
        <v>0</v>
      </c>
      <c r="Y86" s="122">
        <f t="shared" si="15"/>
        <v>0</v>
      </c>
      <c r="Z86" s="123">
        <v>0</v>
      </c>
      <c r="AA86" s="122">
        <v>0</v>
      </c>
      <c r="AB86" s="122">
        <v>0</v>
      </c>
      <c r="AC86" s="122">
        <v>0</v>
      </c>
      <c r="AD86" s="122">
        <f t="shared" si="16"/>
        <v>0</v>
      </c>
      <c r="AE86" s="122">
        <v>0</v>
      </c>
      <c r="AF86" s="122">
        <f t="shared" si="17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19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20"/>
        <v>27394.17</v>
      </c>
      <c r="S87" s="100">
        <f t="shared" si="18"/>
        <v>100</v>
      </c>
      <c r="T87" s="100">
        <v>0</v>
      </c>
      <c r="U87" s="100">
        <v>0</v>
      </c>
      <c r="V87" s="121">
        <v>9</v>
      </c>
      <c r="W87" s="121">
        <v>9</v>
      </c>
      <c r="X87" s="121">
        <v>3</v>
      </c>
      <c r="Y87" s="122">
        <f t="shared" si="15"/>
        <v>27.27272727272727</v>
      </c>
      <c r="Z87" s="123">
        <v>5929.48</v>
      </c>
      <c r="AA87" s="122">
        <v>5929.48</v>
      </c>
      <c r="AB87" s="122">
        <v>0</v>
      </c>
      <c r="AC87" s="122">
        <v>5929.48</v>
      </c>
      <c r="AD87" s="122">
        <f t="shared" si="16"/>
        <v>100</v>
      </c>
      <c r="AE87" s="122">
        <v>0</v>
      </c>
      <c r="AF87" s="122">
        <f t="shared" si="17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19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20"/>
        <v>7948</v>
      </c>
      <c r="S88" s="100">
        <f t="shared" si="18"/>
        <v>100</v>
      </c>
      <c r="T88" s="100">
        <v>0</v>
      </c>
      <c r="U88" s="100">
        <v>0</v>
      </c>
      <c r="V88" s="121">
        <v>1</v>
      </c>
      <c r="W88" s="121">
        <v>1</v>
      </c>
      <c r="X88" s="121">
        <v>0</v>
      </c>
      <c r="Y88" s="122">
        <f t="shared" si="15"/>
        <v>8.3333333333333321</v>
      </c>
      <c r="Z88" s="123">
        <v>301.45999999999998</v>
      </c>
      <c r="AA88" s="122">
        <v>301.45999999999998</v>
      </c>
      <c r="AB88" s="122">
        <v>0</v>
      </c>
      <c r="AC88" s="122">
        <v>301.45999999999998</v>
      </c>
      <c r="AD88" s="122">
        <f t="shared" si="16"/>
        <v>100</v>
      </c>
      <c r="AE88" s="122">
        <v>0</v>
      </c>
      <c r="AF88" s="122">
        <f t="shared" si="17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19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20"/>
        <v>25249.41</v>
      </c>
      <c r="S89" s="100">
        <f t="shared" si="18"/>
        <v>100</v>
      </c>
      <c r="T89" s="100">
        <v>0</v>
      </c>
      <c r="U89" s="100">
        <v>0</v>
      </c>
      <c r="V89" s="121">
        <v>13</v>
      </c>
      <c r="W89" s="121">
        <v>14</v>
      </c>
      <c r="X89" s="121">
        <v>6</v>
      </c>
      <c r="Y89" s="122">
        <f t="shared" si="15"/>
        <v>26</v>
      </c>
      <c r="Z89" s="123">
        <f>934.51+8956.71</f>
        <v>9891.2199999999993</v>
      </c>
      <c r="AA89" s="122">
        <v>9891.2199999999993</v>
      </c>
      <c r="AB89" s="122">
        <v>0</v>
      </c>
      <c r="AC89" s="122">
        <v>9891.2199999999993</v>
      </c>
      <c r="AD89" s="122">
        <f t="shared" si="16"/>
        <v>100</v>
      </c>
      <c r="AE89" s="122">
        <v>0</v>
      </c>
      <c r="AF89" s="122">
        <f t="shared" si="17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19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20"/>
        <v>16467.23</v>
      </c>
      <c r="S90" s="100">
        <f t="shared" si="18"/>
        <v>100</v>
      </c>
      <c r="T90" s="100">
        <v>0</v>
      </c>
      <c r="U90" s="100">
        <v>0</v>
      </c>
      <c r="V90" s="121">
        <v>12</v>
      </c>
      <c r="W90" s="121">
        <v>15</v>
      </c>
      <c r="X90" s="121">
        <v>5</v>
      </c>
      <c r="Y90" s="122">
        <f t="shared" si="15"/>
        <v>50</v>
      </c>
      <c r="Z90" s="123">
        <v>12679.38</v>
      </c>
      <c r="AA90" s="122">
        <v>12679.38</v>
      </c>
      <c r="AB90" s="122">
        <v>0</v>
      </c>
      <c r="AC90" s="122">
        <v>12679.38</v>
      </c>
      <c r="AD90" s="122">
        <f t="shared" si="16"/>
        <v>100</v>
      </c>
      <c r="AE90" s="122">
        <v>0</v>
      </c>
      <c r="AF90" s="122">
        <f t="shared" si="17"/>
        <v>0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19"/>
        <v>0</v>
      </c>
      <c r="O91" s="100">
        <v>0</v>
      </c>
      <c r="P91" s="100">
        <v>0</v>
      </c>
      <c r="Q91" s="100">
        <v>0</v>
      </c>
      <c r="R91" s="100">
        <f t="shared" si="20"/>
        <v>0</v>
      </c>
      <c r="S91" s="100">
        <v>0</v>
      </c>
      <c r="T91" s="100">
        <v>0</v>
      </c>
      <c r="U91" s="100">
        <v>0</v>
      </c>
      <c r="V91" s="121">
        <v>4</v>
      </c>
      <c r="W91" s="121">
        <v>5</v>
      </c>
      <c r="X91" s="121">
        <v>3</v>
      </c>
      <c r="Y91" s="122">
        <f t="shared" si="15"/>
        <v>100</v>
      </c>
      <c r="Z91" s="123">
        <f>1302.43+839.08</f>
        <v>2141.5100000000002</v>
      </c>
      <c r="AA91" s="122">
        <v>2141.5100000000002</v>
      </c>
      <c r="AB91" s="122">
        <v>0</v>
      </c>
      <c r="AC91" s="122">
        <f>AA91-AE91</f>
        <v>839.07999999999993</v>
      </c>
      <c r="AD91" s="122">
        <f t="shared" si="16"/>
        <v>39.181698894705129</v>
      </c>
      <c r="AE91" s="122">
        <v>1302.4300000000003</v>
      </c>
      <c r="AF91" s="122">
        <f t="shared" si="17"/>
        <v>60.818301105294871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19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20"/>
        <v>9389.1600000000017</v>
      </c>
      <c r="S92" s="100">
        <f t="shared" si="18"/>
        <v>100</v>
      </c>
      <c r="T92" s="100">
        <v>0</v>
      </c>
      <c r="U92" s="100">
        <v>0</v>
      </c>
      <c r="V92" s="121">
        <v>3</v>
      </c>
      <c r="W92" s="121">
        <v>6</v>
      </c>
      <c r="X92" s="121">
        <v>0</v>
      </c>
      <c r="Y92" s="122">
        <f t="shared" si="15"/>
        <v>6.25</v>
      </c>
      <c r="Z92" s="123">
        <v>8718.14</v>
      </c>
      <c r="AA92" s="122">
        <v>8718.14</v>
      </c>
      <c r="AB92" s="122">
        <v>0</v>
      </c>
      <c r="AC92" s="122">
        <v>8718.14</v>
      </c>
      <c r="AD92" s="122">
        <f t="shared" si="16"/>
        <v>100</v>
      </c>
      <c r="AE92" s="122">
        <v>0</v>
      </c>
      <c r="AF92" s="122">
        <f t="shared" si="17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19"/>
        <v>0</v>
      </c>
      <c r="O93" s="100">
        <v>0</v>
      </c>
      <c r="P93" s="100">
        <v>0</v>
      </c>
      <c r="Q93" s="100">
        <v>0</v>
      </c>
      <c r="R93" s="100">
        <f t="shared" si="20"/>
        <v>0</v>
      </c>
      <c r="S93" s="100">
        <v>0</v>
      </c>
      <c r="T93" s="100">
        <v>0</v>
      </c>
      <c r="U93" s="100">
        <v>0</v>
      </c>
      <c r="V93" s="121">
        <v>0</v>
      </c>
      <c r="W93" s="121">
        <v>0</v>
      </c>
      <c r="X93" s="121">
        <v>0</v>
      </c>
      <c r="Y93" s="122">
        <f t="shared" si="15"/>
        <v>0</v>
      </c>
      <c r="Z93" s="123">
        <v>0</v>
      </c>
      <c r="AA93" s="122">
        <v>0</v>
      </c>
      <c r="AB93" s="122">
        <v>0</v>
      </c>
      <c r="AC93" s="122">
        <v>0</v>
      </c>
      <c r="AD93" s="122">
        <f t="shared" si="16"/>
        <v>0</v>
      </c>
      <c r="AE93" s="122">
        <v>0</v>
      </c>
      <c r="AF93" s="122">
        <f t="shared" si="17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19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20"/>
        <v>12376.46</v>
      </c>
      <c r="S94" s="100">
        <f t="shared" si="18"/>
        <v>100</v>
      </c>
      <c r="T94" s="100">
        <v>0</v>
      </c>
      <c r="U94" s="100">
        <v>0</v>
      </c>
      <c r="V94" s="121">
        <v>7</v>
      </c>
      <c r="W94" s="121">
        <v>9</v>
      </c>
      <c r="X94" s="121">
        <v>1</v>
      </c>
      <c r="Y94" s="122">
        <f t="shared" si="15"/>
        <v>35</v>
      </c>
      <c r="Z94" s="123">
        <v>6937.44</v>
      </c>
      <c r="AA94" s="122">
        <v>6937.44</v>
      </c>
      <c r="AB94" s="122">
        <v>0</v>
      </c>
      <c r="AC94" s="122">
        <v>6937.44</v>
      </c>
      <c r="AD94" s="122">
        <f t="shared" si="16"/>
        <v>100</v>
      </c>
      <c r="AE94" s="122">
        <v>0</v>
      </c>
      <c r="AF94" s="122">
        <f t="shared" si="17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19"/>
        <v>0</v>
      </c>
      <c r="O95" s="100">
        <v>0</v>
      </c>
      <c r="P95" s="100">
        <v>0</v>
      </c>
      <c r="Q95" s="100">
        <v>0</v>
      </c>
      <c r="R95" s="100">
        <f t="shared" si="20"/>
        <v>0</v>
      </c>
      <c r="S95" s="100">
        <v>0</v>
      </c>
      <c r="T95" s="100">
        <v>0</v>
      </c>
      <c r="U95" s="100">
        <v>0</v>
      </c>
      <c r="V95" s="121">
        <v>0</v>
      </c>
      <c r="W95" s="121">
        <v>0</v>
      </c>
      <c r="X95" s="121">
        <v>0</v>
      </c>
      <c r="Y95" s="122">
        <f t="shared" si="15"/>
        <v>0</v>
      </c>
      <c r="Z95" s="123">
        <v>0</v>
      </c>
      <c r="AA95" s="122">
        <v>0</v>
      </c>
      <c r="AB95" s="122">
        <v>0</v>
      </c>
      <c r="AC95" s="122">
        <v>0</v>
      </c>
      <c r="AD95" s="122">
        <f t="shared" si="16"/>
        <v>0</v>
      </c>
      <c r="AE95" s="122">
        <v>0</v>
      </c>
      <c r="AF95" s="122">
        <f t="shared" si="17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19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20"/>
        <v>24507.16</v>
      </c>
      <c r="S96" s="100">
        <f t="shared" si="18"/>
        <v>100</v>
      </c>
      <c r="T96" s="100">
        <v>0</v>
      </c>
      <c r="U96" s="100">
        <v>0</v>
      </c>
      <c r="V96" s="121">
        <v>0</v>
      </c>
      <c r="W96" s="121">
        <v>0</v>
      </c>
      <c r="X96" s="121">
        <v>0</v>
      </c>
      <c r="Y96" s="122">
        <f t="shared" si="15"/>
        <v>0</v>
      </c>
      <c r="Z96" s="123">
        <v>0</v>
      </c>
      <c r="AA96" s="122">
        <v>0</v>
      </c>
      <c r="AB96" s="122">
        <v>0</v>
      </c>
      <c r="AC96" s="122">
        <v>0</v>
      </c>
      <c r="AD96" s="122">
        <f t="shared" si="16"/>
        <v>0</v>
      </c>
      <c r="AE96" s="122">
        <v>0</v>
      </c>
      <c r="AF96" s="122">
        <f t="shared" si="17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19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20"/>
        <v>5946.55</v>
      </c>
      <c r="S97" s="100">
        <f t="shared" si="18"/>
        <v>100</v>
      </c>
      <c r="T97" s="100">
        <v>0</v>
      </c>
      <c r="U97" s="100">
        <v>0</v>
      </c>
      <c r="V97" s="121">
        <v>2</v>
      </c>
      <c r="W97" s="121">
        <v>2</v>
      </c>
      <c r="X97" s="121">
        <v>0</v>
      </c>
      <c r="Y97" s="122">
        <f t="shared" si="15"/>
        <v>22.222222222222221</v>
      </c>
      <c r="Z97" s="123">
        <v>1930.88</v>
      </c>
      <c r="AA97" s="122">
        <v>1930.88</v>
      </c>
      <c r="AB97" s="122">
        <v>0</v>
      </c>
      <c r="AC97" s="122">
        <v>1930.88</v>
      </c>
      <c r="AD97" s="122">
        <f t="shared" si="16"/>
        <v>100</v>
      </c>
      <c r="AE97" s="122">
        <v>0</v>
      </c>
      <c r="AF97" s="122">
        <f t="shared" si="17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19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20"/>
        <v>3487.89</v>
      </c>
      <c r="S98" s="100">
        <f t="shared" si="18"/>
        <v>100</v>
      </c>
      <c r="T98" s="100">
        <v>0</v>
      </c>
      <c r="U98" s="100">
        <v>0</v>
      </c>
      <c r="V98" s="121">
        <v>0</v>
      </c>
      <c r="W98" s="121">
        <v>0</v>
      </c>
      <c r="X98" s="121">
        <v>0</v>
      </c>
      <c r="Y98" s="122">
        <f t="shared" si="15"/>
        <v>0</v>
      </c>
      <c r="Z98" s="123">
        <v>0</v>
      </c>
      <c r="AA98" s="122">
        <v>0</v>
      </c>
      <c r="AB98" s="122">
        <v>0</v>
      </c>
      <c r="AC98" s="122">
        <v>0</v>
      </c>
      <c r="AD98" s="122">
        <f t="shared" si="16"/>
        <v>0</v>
      </c>
      <c r="AE98" s="122">
        <v>0</v>
      </c>
      <c r="AF98" s="122">
        <f t="shared" si="17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19"/>
        <v>0</v>
      </c>
      <c r="O99" s="100">
        <v>0</v>
      </c>
      <c r="P99" s="100">
        <v>0</v>
      </c>
      <c r="Q99" s="100">
        <v>0</v>
      </c>
      <c r="R99" s="100">
        <f t="shared" si="20"/>
        <v>0</v>
      </c>
      <c r="S99" s="100">
        <v>0</v>
      </c>
      <c r="T99" s="100">
        <v>0</v>
      </c>
      <c r="U99" s="100">
        <v>0</v>
      </c>
      <c r="V99" s="121">
        <v>3</v>
      </c>
      <c r="W99" s="121">
        <v>3</v>
      </c>
      <c r="X99" s="121">
        <v>2</v>
      </c>
      <c r="Y99" s="122">
        <f t="shared" si="15"/>
        <v>100</v>
      </c>
      <c r="Z99" s="123">
        <v>4662.01</v>
      </c>
      <c r="AA99" s="122">
        <v>4662.01</v>
      </c>
      <c r="AB99" s="122">
        <v>0</v>
      </c>
      <c r="AC99" s="122">
        <v>4662.01</v>
      </c>
      <c r="AD99" s="122">
        <f t="shared" si="16"/>
        <v>100</v>
      </c>
      <c r="AE99" s="122">
        <v>0</v>
      </c>
      <c r="AF99" s="122">
        <f t="shared" si="17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19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20"/>
        <v>18749.07</v>
      </c>
      <c r="S100" s="100">
        <f t="shared" si="18"/>
        <v>100</v>
      </c>
      <c r="T100" s="100">
        <v>0</v>
      </c>
      <c r="U100" s="100">
        <v>0</v>
      </c>
      <c r="V100" s="121">
        <v>13</v>
      </c>
      <c r="W100" s="121">
        <v>18</v>
      </c>
      <c r="X100" s="121">
        <v>8</v>
      </c>
      <c r="Y100" s="122">
        <f t="shared" si="15"/>
        <v>34.210526315789473</v>
      </c>
      <c r="Z100" s="123">
        <v>13065.46</v>
      </c>
      <c r="AA100" s="122">
        <v>12567.05</v>
      </c>
      <c r="AB100" s="122">
        <v>0</v>
      </c>
      <c r="AC100" s="122">
        <v>12567.05</v>
      </c>
      <c r="AD100" s="122">
        <f t="shared" si="16"/>
        <v>100</v>
      </c>
      <c r="AE100" s="122">
        <v>0</v>
      </c>
      <c r="AF100" s="122">
        <f t="shared" si="17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19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20"/>
        <v>336.17</v>
      </c>
      <c r="S101" s="100">
        <f t="shared" si="18"/>
        <v>100</v>
      </c>
      <c r="T101" s="100">
        <v>0</v>
      </c>
      <c r="U101" s="100">
        <v>0</v>
      </c>
      <c r="V101" s="121">
        <v>0</v>
      </c>
      <c r="W101" s="121">
        <v>0</v>
      </c>
      <c r="X101" s="121">
        <v>0</v>
      </c>
      <c r="Y101" s="122">
        <f t="shared" si="15"/>
        <v>0</v>
      </c>
      <c r="Z101" s="123">
        <v>4147.71</v>
      </c>
      <c r="AA101" s="122">
        <v>4147.71</v>
      </c>
      <c r="AB101" s="122">
        <v>0</v>
      </c>
      <c r="AC101" s="122">
        <v>4147.71</v>
      </c>
      <c r="AD101" s="122">
        <f t="shared" si="16"/>
        <v>100</v>
      </c>
      <c r="AE101" s="122">
        <v>0</v>
      </c>
      <c r="AF101" s="122">
        <f t="shared" si="17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19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20"/>
        <v>19670.13</v>
      </c>
      <c r="S102" s="100">
        <f t="shared" si="18"/>
        <v>100</v>
      </c>
      <c r="T102" s="100">
        <v>0</v>
      </c>
      <c r="U102" s="100">
        <v>0</v>
      </c>
      <c r="V102" s="121">
        <v>0</v>
      </c>
      <c r="W102" s="121">
        <v>0</v>
      </c>
      <c r="X102" s="121">
        <v>0</v>
      </c>
      <c r="Y102" s="122">
        <f t="shared" si="15"/>
        <v>0</v>
      </c>
      <c r="Z102" s="123">
        <v>0</v>
      </c>
      <c r="AA102" s="122">
        <v>0</v>
      </c>
      <c r="AB102" s="122">
        <v>0</v>
      </c>
      <c r="AC102" s="122">
        <v>0</v>
      </c>
      <c r="AD102" s="122">
        <f t="shared" si="16"/>
        <v>0</v>
      </c>
      <c r="AE102" s="122">
        <v>0</v>
      </c>
      <c r="AF102" s="122">
        <f t="shared" si="17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19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21">T103/P103*100</f>
        <v>0</v>
      </c>
      <c r="V103" s="89">
        <f t="shared" ref="V103:AC103" si="22">SUM(V7:V102)</f>
        <v>547</v>
      </c>
      <c r="W103" s="89">
        <f t="shared" si="22"/>
        <v>721</v>
      </c>
      <c r="X103" s="89">
        <f>SUM(X7:X102)</f>
        <v>184</v>
      </c>
      <c r="Y103" s="91">
        <f>X103/H103*100</f>
        <v>6.4403220161008052</v>
      </c>
      <c r="Z103" s="91">
        <f>SUM(Z7:Z102)</f>
        <v>781609.32</v>
      </c>
      <c r="AA103" s="91">
        <f t="shared" si="22"/>
        <v>771367.34</v>
      </c>
      <c r="AB103" s="90">
        <f t="shared" ref="AB103" si="23">IF((Z103+T103)=0,0,AA103/(Z103+T103)*100)</f>
        <v>98.689629238300284</v>
      </c>
      <c r="AC103" s="91">
        <f t="shared" si="22"/>
        <v>751248.61999999988</v>
      </c>
      <c r="AD103" s="90">
        <f t="shared" ref="AD103" si="24">IF(AA103=0,0,AC103/AA103)*100</f>
        <v>97.391810755171448</v>
      </c>
      <c r="AE103" s="91">
        <f>SUM(AE7:AE102)</f>
        <v>20118.72</v>
      </c>
      <c r="AF103" s="90">
        <f t="shared" ref="AF103" si="25">IF(AA103=0,0,AE103/AA103)*100</f>
        <v>2.6081892448285409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3"/>
  <sheetViews>
    <sheetView zoomScale="90" zoomScaleNormal="90" workbookViewId="0">
      <selection activeCell="I106" sqref="I106"/>
    </sheetView>
  </sheetViews>
  <sheetFormatPr defaultColWidth="9.7109375" defaultRowHeight="12.75" x14ac:dyDescent="0.25"/>
  <cols>
    <col min="1" max="1" width="6" style="9" bestFit="1" customWidth="1"/>
    <col min="2" max="2" width="13.42578125" style="9" customWidth="1"/>
    <col min="3" max="3" width="12.28515625" style="9" customWidth="1"/>
    <col min="4" max="4" width="19.42578125" style="9" customWidth="1"/>
    <col min="5" max="5" width="11.5703125" style="18" customWidth="1"/>
    <col min="6" max="6" width="10.7109375" style="28" customWidth="1"/>
    <col min="7" max="7" width="11.28515625" style="9" customWidth="1"/>
    <col min="8" max="8" width="9.7109375" style="9"/>
    <col min="9" max="10" width="9.7109375" style="28"/>
    <col min="11" max="11" width="9.7109375" style="34"/>
    <col min="12" max="12" width="10.28515625" style="34" bestFit="1" customWidth="1"/>
    <col min="13" max="13" width="9.7109375" style="34"/>
    <col min="14" max="14" width="17.5703125" style="34" customWidth="1"/>
    <col min="15" max="15" width="15.7109375" style="43" customWidth="1"/>
    <col min="16" max="16" width="12.42578125" style="43" bestFit="1" customWidth="1"/>
    <col min="17" max="17" width="9.85546875" style="43" bestFit="1" customWidth="1"/>
    <col min="18" max="18" width="12.42578125" style="43" bestFit="1" customWidth="1"/>
    <col min="19" max="19" width="11" style="43" customWidth="1"/>
    <col min="20" max="20" width="10.85546875" style="43" bestFit="1" customWidth="1"/>
    <col min="21" max="21" width="11.28515625" style="43" customWidth="1"/>
    <col min="22" max="28" width="9.7109375" style="34"/>
    <col min="29" max="29" width="9.7109375" style="34" customWidth="1"/>
    <col min="30" max="30" width="11" style="34" customWidth="1"/>
    <col min="31" max="31" width="9.7109375" style="34"/>
    <col min="32" max="32" width="11.42578125" style="34" customWidth="1"/>
    <col min="33" max="37" width="9.7109375" style="34"/>
    <col min="38" max="16384" width="9.7109375" style="9"/>
  </cols>
  <sheetData>
    <row r="1" spans="1:37" s="8" customFormat="1" ht="63.75" customHeight="1" x14ac:dyDescent="0.25">
      <c r="A1" s="124" t="s">
        <v>238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33"/>
      <c r="AH1" s="33"/>
      <c r="AI1" s="33"/>
      <c r="AJ1" s="33"/>
      <c r="AK1" s="33"/>
    </row>
    <row r="2" spans="1:37" s="8" customFormat="1" ht="15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31" t="s">
        <v>0</v>
      </c>
      <c r="G2" s="128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  <c r="AG2" s="33"/>
      <c r="AH2" s="33"/>
      <c r="AI2" s="33"/>
      <c r="AJ2" s="33"/>
      <c r="AK2" s="33"/>
    </row>
    <row r="3" spans="1:37" ht="65.25" customHeight="1" x14ac:dyDescent="0.25">
      <c r="A3" s="129"/>
      <c r="B3" s="129"/>
      <c r="C3" s="129"/>
      <c r="D3" s="129"/>
      <c r="E3" s="129"/>
      <c r="F3" s="132"/>
      <c r="G3" s="129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ht="104.25" customHeight="1" x14ac:dyDescent="0.25">
      <c r="A4" s="129"/>
      <c r="B4" s="129"/>
      <c r="C4" s="129"/>
      <c r="D4" s="129"/>
      <c r="E4" s="129"/>
      <c r="F4" s="132"/>
      <c r="G4" s="129"/>
      <c r="H4" s="128" t="s">
        <v>10</v>
      </c>
      <c r="I4" s="15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(гр."&amp;V6&amp;"/гр."&amp;'05.01.2015'!H6&amp;"*100)"</f>
        <v>відсоток  до загальної кількості виданих доручень (гр.22/гр.8*100)</v>
      </c>
      <c r="Z4" s="149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ht="76.5" customHeight="1" x14ac:dyDescent="0.25">
      <c r="A5" s="130"/>
      <c r="B5" s="130"/>
      <c r="C5" s="130"/>
      <c r="D5" s="130"/>
      <c r="E5" s="130"/>
      <c r="F5" s="133"/>
      <c r="G5" s="130"/>
      <c r="H5" s="130"/>
      <c r="I5" s="152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50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.75" customHeight="1" x14ac:dyDescent="0.25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17">
        <f t="shared" si="0"/>
        <v>5</v>
      </c>
      <c r="F6" s="24">
        <f t="shared" si="0"/>
        <v>6</v>
      </c>
      <c r="G6" s="6">
        <f t="shared" si="0"/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6">
        <f t="shared" si="0"/>
        <v>26</v>
      </c>
      <c r="AA6" s="6">
        <f t="shared" si="0"/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6">
        <v>31</v>
      </c>
      <c r="AF6" s="6">
        <v>32</v>
      </c>
      <c r="AG6" s="35"/>
      <c r="AH6" s="35"/>
      <c r="AI6" s="35"/>
      <c r="AJ6" s="35"/>
      <c r="AK6" s="35"/>
    </row>
    <row r="7" spans="1:37" ht="15.75" customHeight="1" x14ac:dyDescent="0.25">
      <c r="A7" s="2">
        <v>1</v>
      </c>
      <c r="B7" s="11" t="s">
        <v>114</v>
      </c>
      <c r="C7" s="12"/>
      <c r="D7" s="12" t="s">
        <v>27</v>
      </c>
      <c r="E7" s="19" t="s">
        <v>118</v>
      </c>
      <c r="F7" s="45" t="s">
        <v>229</v>
      </c>
      <c r="G7" s="13"/>
      <c r="H7" s="21">
        <v>1</v>
      </c>
      <c r="I7" s="25">
        <v>0</v>
      </c>
      <c r="J7" s="25">
        <v>1</v>
      </c>
      <c r="K7" s="3">
        <v>0</v>
      </c>
      <c r="L7" s="2">
        <v>0</v>
      </c>
      <c r="M7" s="2"/>
      <c r="N7" s="36">
        <f t="shared" ref="N7:N13" si="1">K7/H7*100</f>
        <v>0</v>
      </c>
      <c r="O7" s="36">
        <v>0</v>
      </c>
      <c r="P7" s="36">
        <f t="shared" ref="P7:P71" si="2">O7</f>
        <v>0</v>
      </c>
      <c r="Q7" s="36">
        <v>0</v>
      </c>
      <c r="R7" s="36">
        <v>0</v>
      </c>
      <c r="S7" s="36">
        <v>0</v>
      </c>
      <c r="T7" s="36">
        <f>O7-R7</f>
        <v>0</v>
      </c>
      <c r="U7" s="36">
        <v>0</v>
      </c>
      <c r="V7" s="2">
        <v>0</v>
      </c>
      <c r="W7" s="2">
        <v>0</v>
      </c>
      <c r="X7" s="2">
        <v>0</v>
      </c>
      <c r="Y7" s="38">
        <f>IF(H7=0,0,V7/H7)*100</f>
        <v>0</v>
      </c>
      <c r="Z7" s="38">
        <v>0</v>
      </c>
      <c r="AA7" s="38">
        <v>0</v>
      </c>
      <c r="AB7" s="38">
        <f t="shared" ref="AB7:AB70" si="3">IF(Z7=0,0,AA7/Z7)*100</f>
        <v>0</v>
      </c>
      <c r="AC7" s="38">
        <v>0</v>
      </c>
      <c r="AD7" s="38">
        <f t="shared" ref="AD7:AD70" si="4">IF(AA7=0,0,AC7/AA7)*100</f>
        <v>0</v>
      </c>
      <c r="AE7" s="38">
        <v>0</v>
      </c>
      <c r="AF7" s="38">
        <f t="shared" ref="AF7:AF70" si="5">IF(AA7=0,0,AE7/AA7)*100</f>
        <v>0</v>
      </c>
    </row>
    <row r="8" spans="1:37" ht="15.75" customHeight="1" x14ac:dyDescent="0.25">
      <c r="A8" s="2">
        <v>2</v>
      </c>
      <c r="B8" s="11" t="s">
        <v>114</v>
      </c>
      <c r="C8" s="12"/>
      <c r="D8" s="12" t="s">
        <v>28</v>
      </c>
      <c r="E8" s="19" t="s">
        <v>118</v>
      </c>
      <c r="F8" s="46">
        <v>84</v>
      </c>
      <c r="G8" s="13">
        <v>30.45</v>
      </c>
      <c r="H8" s="22">
        <v>20</v>
      </c>
      <c r="I8" s="26">
        <v>9</v>
      </c>
      <c r="J8" s="26">
        <v>8</v>
      </c>
      <c r="K8" s="3">
        <v>17</v>
      </c>
      <c r="L8" s="2">
        <v>19</v>
      </c>
      <c r="M8" s="2"/>
      <c r="N8" s="36">
        <f t="shared" si="1"/>
        <v>85</v>
      </c>
      <c r="O8" s="36">
        <v>8664.0299999999988</v>
      </c>
      <c r="P8" s="36">
        <f t="shared" si="2"/>
        <v>8664.0299999999988</v>
      </c>
      <c r="Q8" s="36">
        <f t="shared" ref="Q8:Q72" si="6">P8/O8*100</f>
        <v>100</v>
      </c>
      <c r="R8" s="36">
        <v>6757.5299999999988</v>
      </c>
      <c r="S8" s="36">
        <f>R8/P8*100</f>
        <v>77.995228548377611</v>
      </c>
      <c r="T8" s="36">
        <f>O8-R8</f>
        <v>1906.5</v>
      </c>
      <c r="U8" s="36">
        <f t="shared" ref="U8:U72" si="7">T8/P8*100</f>
        <v>22.0047714516224</v>
      </c>
      <c r="V8" s="2">
        <v>0</v>
      </c>
      <c r="W8" s="2">
        <v>0</v>
      </c>
      <c r="X8" s="2">
        <v>0</v>
      </c>
      <c r="Y8" s="38">
        <f t="shared" ref="Y8:Y71" si="8">IF(H8=0,0,V8/H8)*100</f>
        <v>0</v>
      </c>
      <c r="Z8" s="38">
        <v>0</v>
      </c>
      <c r="AA8" s="38">
        <v>0</v>
      </c>
      <c r="AB8" s="38">
        <f t="shared" si="3"/>
        <v>0</v>
      </c>
      <c r="AC8" s="38">
        <v>0</v>
      </c>
      <c r="AD8" s="38">
        <f t="shared" si="4"/>
        <v>0</v>
      </c>
      <c r="AE8" s="38">
        <v>0</v>
      </c>
      <c r="AF8" s="38">
        <f t="shared" si="5"/>
        <v>0</v>
      </c>
    </row>
    <row r="9" spans="1:37" ht="15.75" customHeight="1" x14ac:dyDescent="0.25">
      <c r="A9" s="2">
        <v>3</v>
      </c>
      <c r="B9" s="11" t="s">
        <v>114</v>
      </c>
      <c r="C9" s="12"/>
      <c r="D9" s="12" t="s">
        <v>29</v>
      </c>
      <c r="E9" s="19" t="s">
        <v>118</v>
      </c>
      <c r="F9" s="46" t="s">
        <v>119</v>
      </c>
      <c r="G9" s="13">
        <v>30.45</v>
      </c>
      <c r="H9" s="22">
        <v>12</v>
      </c>
      <c r="I9" s="26">
        <v>4</v>
      </c>
      <c r="J9" s="26">
        <v>6</v>
      </c>
      <c r="K9" s="3">
        <v>9</v>
      </c>
      <c r="L9" s="2">
        <v>6</v>
      </c>
      <c r="M9" s="2"/>
      <c r="N9" s="36">
        <f t="shared" si="1"/>
        <v>75</v>
      </c>
      <c r="O9" s="36">
        <v>20412.350000000002</v>
      </c>
      <c r="P9" s="36">
        <f t="shared" si="2"/>
        <v>20412.350000000002</v>
      </c>
      <c r="Q9" s="36">
        <f t="shared" si="6"/>
        <v>100</v>
      </c>
      <c r="R9" s="36">
        <v>20412.350000000002</v>
      </c>
      <c r="S9" s="36">
        <f t="shared" ref="S9:S73" si="9">R9/P9*100</f>
        <v>100</v>
      </c>
      <c r="T9" s="36">
        <f t="shared" ref="T9:T73" si="10">O9-R9</f>
        <v>0</v>
      </c>
      <c r="U9" s="36">
        <f t="shared" si="7"/>
        <v>0</v>
      </c>
      <c r="V9" s="2">
        <v>0</v>
      </c>
      <c r="W9" s="2">
        <v>0</v>
      </c>
      <c r="X9" s="2">
        <v>0</v>
      </c>
      <c r="Y9" s="38">
        <f t="shared" si="8"/>
        <v>0</v>
      </c>
      <c r="Z9" s="38">
        <v>0</v>
      </c>
      <c r="AA9" s="38">
        <v>0</v>
      </c>
      <c r="AB9" s="38">
        <f t="shared" si="3"/>
        <v>0</v>
      </c>
      <c r="AC9" s="38">
        <v>0</v>
      </c>
      <c r="AD9" s="38">
        <f t="shared" si="4"/>
        <v>0</v>
      </c>
      <c r="AE9" s="38">
        <v>0</v>
      </c>
      <c r="AF9" s="38">
        <f t="shared" si="5"/>
        <v>0</v>
      </c>
    </row>
    <row r="10" spans="1:37" ht="15.75" customHeight="1" x14ac:dyDescent="0.25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46">
        <v>103</v>
      </c>
      <c r="G10" s="13">
        <v>30.45</v>
      </c>
      <c r="H10" s="22">
        <v>75</v>
      </c>
      <c r="I10" s="26">
        <v>26</v>
      </c>
      <c r="J10" s="26">
        <v>23</v>
      </c>
      <c r="K10" s="3">
        <v>1</v>
      </c>
      <c r="L10" s="2">
        <v>1</v>
      </c>
      <c r="M10" s="2"/>
      <c r="N10" s="36">
        <f t="shared" si="1"/>
        <v>1.3333333333333335</v>
      </c>
      <c r="O10" s="36">
        <v>58.36</v>
      </c>
      <c r="P10" s="36">
        <f t="shared" si="2"/>
        <v>58.36</v>
      </c>
      <c r="Q10" s="36">
        <f t="shared" si="6"/>
        <v>100</v>
      </c>
      <c r="R10" s="36">
        <v>58.36</v>
      </c>
      <c r="S10" s="36">
        <f t="shared" si="9"/>
        <v>100</v>
      </c>
      <c r="T10" s="36">
        <f t="shared" si="10"/>
        <v>0</v>
      </c>
      <c r="U10" s="36">
        <f t="shared" si="7"/>
        <v>0</v>
      </c>
      <c r="V10" s="2">
        <v>0</v>
      </c>
      <c r="W10" s="2">
        <v>0</v>
      </c>
      <c r="X10" s="2">
        <v>0</v>
      </c>
      <c r="Y10" s="38">
        <f t="shared" si="8"/>
        <v>0</v>
      </c>
      <c r="Z10" s="38">
        <v>0</v>
      </c>
      <c r="AA10" s="38">
        <v>0</v>
      </c>
      <c r="AB10" s="38">
        <f t="shared" si="3"/>
        <v>0</v>
      </c>
      <c r="AC10" s="38">
        <v>0</v>
      </c>
      <c r="AD10" s="38">
        <f t="shared" si="4"/>
        <v>0</v>
      </c>
      <c r="AE10" s="38">
        <v>0</v>
      </c>
      <c r="AF10" s="38">
        <f t="shared" si="5"/>
        <v>0</v>
      </c>
    </row>
    <row r="11" spans="1:37" ht="15.75" customHeight="1" x14ac:dyDescent="0.25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46" t="s">
        <v>121</v>
      </c>
      <c r="G11" s="13">
        <v>30.45</v>
      </c>
      <c r="H11" s="22">
        <v>17</v>
      </c>
      <c r="I11" s="26">
        <v>5</v>
      </c>
      <c r="J11" s="26">
        <v>9</v>
      </c>
      <c r="K11" s="3">
        <v>10</v>
      </c>
      <c r="L11" s="2">
        <v>11</v>
      </c>
      <c r="M11" s="2"/>
      <c r="N11" s="36">
        <f t="shared" si="1"/>
        <v>58.82352941176471</v>
      </c>
      <c r="O11" s="36">
        <v>7226.18</v>
      </c>
      <c r="P11" s="36">
        <f t="shared" si="2"/>
        <v>7226.18</v>
      </c>
      <c r="Q11" s="36">
        <f t="shared" si="6"/>
        <v>100</v>
      </c>
      <c r="R11" s="36">
        <v>3356.46</v>
      </c>
      <c r="S11" s="36">
        <f t="shared" si="9"/>
        <v>46.448607701441148</v>
      </c>
      <c r="T11" s="36">
        <f t="shared" si="10"/>
        <v>3869.7200000000003</v>
      </c>
      <c r="U11" s="36">
        <f t="shared" si="7"/>
        <v>53.551392298558852</v>
      </c>
      <c r="V11" s="2">
        <v>0</v>
      </c>
      <c r="W11" s="2">
        <v>0</v>
      </c>
      <c r="X11" s="2">
        <v>0</v>
      </c>
      <c r="Y11" s="38">
        <f t="shared" si="8"/>
        <v>0</v>
      </c>
      <c r="Z11" s="38">
        <v>0</v>
      </c>
      <c r="AA11" s="38">
        <v>0</v>
      </c>
      <c r="AB11" s="38">
        <f t="shared" si="3"/>
        <v>0</v>
      </c>
      <c r="AC11" s="38">
        <v>0</v>
      </c>
      <c r="AD11" s="38">
        <f t="shared" si="4"/>
        <v>0</v>
      </c>
      <c r="AE11" s="38">
        <v>0</v>
      </c>
      <c r="AF11" s="38">
        <f t="shared" si="5"/>
        <v>0</v>
      </c>
    </row>
    <row r="12" spans="1:37" ht="15.75" customHeight="1" x14ac:dyDescent="0.25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46" t="s">
        <v>122</v>
      </c>
      <c r="G12" s="13">
        <v>30.45</v>
      </c>
      <c r="H12" s="22">
        <v>17</v>
      </c>
      <c r="I12" s="26">
        <v>3</v>
      </c>
      <c r="J12" s="26">
        <v>14</v>
      </c>
      <c r="K12" s="3">
        <v>15</v>
      </c>
      <c r="L12" s="2">
        <v>20</v>
      </c>
      <c r="M12" s="2"/>
      <c r="N12" s="36">
        <f t="shared" si="1"/>
        <v>88.235294117647058</v>
      </c>
      <c r="O12" s="36">
        <v>10060.76</v>
      </c>
      <c r="P12" s="36">
        <f t="shared" si="2"/>
        <v>10060.76</v>
      </c>
      <c r="Q12" s="36">
        <f t="shared" si="6"/>
        <v>100</v>
      </c>
      <c r="R12" s="36">
        <v>7866.78</v>
      </c>
      <c r="S12" s="36">
        <f t="shared" si="9"/>
        <v>78.192701147825801</v>
      </c>
      <c r="T12" s="36">
        <f t="shared" si="10"/>
        <v>2193.9800000000005</v>
      </c>
      <c r="U12" s="36">
        <f t="shared" si="7"/>
        <v>21.807298852174196</v>
      </c>
      <c r="V12" s="2">
        <v>0</v>
      </c>
      <c r="W12" s="2">
        <v>0</v>
      </c>
      <c r="X12" s="2">
        <v>0</v>
      </c>
      <c r="Y12" s="38">
        <f t="shared" si="8"/>
        <v>0</v>
      </c>
      <c r="Z12" s="38">
        <v>0</v>
      </c>
      <c r="AA12" s="38">
        <v>0</v>
      </c>
      <c r="AB12" s="38">
        <f t="shared" si="3"/>
        <v>0</v>
      </c>
      <c r="AC12" s="38">
        <v>0</v>
      </c>
      <c r="AD12" s="38">
        <f t="shared" si="4"/>
        <v>0</v>
      </c>
      <c r="AE12" s="38">
        <v>0</v>
      </c>
      <c r="AF12" s="38">
        <f t="shared" si="5"/>
        <v>0</v>
      </c>
    </row>
    <row r="13" spans="1:37" ht="15.75" customHeight="1" x14ac:dyDescent="0.25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46" t="s">
        <v>123</v>
      </c>
      <c r="G13" s="13">
        <v>30.45</v>
      </c>
      <c r="H13" s="22">
        <v>3</v>
      </c>
      <c r="I13" s="26">
        <v>0</v>
      </c>
      <c r="J13" s="26">
        <v>3</v>
      </c>
      <c r="K13" s="3">
        <v>1</v>
      </c>
      <c r="L13" s="2">
        <v>1</v>
      </c>
      <c r="M13" s="2"/>
      <c r="N13" s="36">
        <f t="shared" si="1"/>
        <v>33.333333333333329</v>
      </c>
      <c r="O13" s="36">
        <v>2679.6</v>
      </c>
      <c r="P13" s="36">
        <f t="shared" si="2"/>
        <v>2679.6</v>
      </c>
      <c r="Q13" s="36">
        <f t="shared" si="6"/>
        <v>100</v>
      </c>
      <c r="R13" s="36">
        <v>0</v>
      </c>
      <c r="S13" s="36">
        <f t="shared" si="9"/>
        <v>0</v>
      </c>
      <c r="T13" s="36">
        <f t="shared" si="10"/>
        <v>2679.6</v>
      </c>
      <c r="U13" s="36">
        <v>0</v>
      </c>
      <c r="V13" s="2">
        <v>0</v>
      </c>
      <c r="W13" s="2">
        <v>0</v>
      </c>
      <c r="X13" s="2">
        <v>0</v>
      </c>
      <c r="Y13" s="38">
        <f t="shared" si="8"/>
        <v>0</v>
      </c>
      <c r="Z13" s="38">
        <v>0</v>
      </c>
      <c r="AA13" s="38">
        <v>0</v>
      </c>
      <c r="AB13" s="38">
        <f t="shared" si="3"/>
        <v>0</v>
      </c>
      <c r="AC13" s="38">
        <v>0</v>
      </c>
      <c r="AD13" s="38">
        <f t="shared" si="4"/>
        <v>0</v>
      </c>
      <c r="AE13" s="38">
        <v>0</v>
      </c>
      <c r="AF13" s="38">
        <f t="shared" si="5"/>
        <v>0</v>
      </c>
    </row>
    <row r="14" spans="1:37" ht="15.75" customHeight="1" x14ac:dyDescent="0.25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46">
        <v>89</v>
      </c>
      <c r="G14" s="13">
        <v>30.45</v>
      </c>
      <c r="H14" s="22">
        <v>1</v>
      </c>
      <c r="I14" s="26">
        <v>0</v>
      </c>
      <c r="J14" s="26">
        <v>0</v>
      </c>
      <c r="K14" s="3">
        <v>0</v>
      </c>
      <c r="L14" s="2">
        <v>0</v>
      </c>
      <c r="M14" s="2"/>
      <c r="N14" s="36">
        <v>0</v>
      </c>
      <c r="O14" s="36">
        <v>0</v>
      </c>
      <c r="P14" s="36">
        <f t="shared" si="2"/>
        <v>0</v>
      </c>
      <c r="Q14" s="36">
        <v>0</v>
      </c>
      <c r="R14" s="36">
        <v>0</v>
      </c>
      <c r="S14" s="36">
        <v>0</v>
      </c>
      <c r="T14" s="36">
        <f t="shared" si="10"/>
        <v>0</v>
      </c>
      <c r="U14" s="36">
        <v>0</v>
      </c>
      <c r="V14" s="2">
        <v>0</v>
      </c>
      <c r="W14" s="2">
        <v>0</v>
      </c>
      <c r="X14" s="2">
        <v>0</v>
      </c>
      <c r="Y14" s="38">
        <f t="shared" si="8"/>
        <v>0</v>
      </c>
      <c r="Z14" s="38">
        <v>0</v>
      </c>
      <c r="AA14" s="38">
        <v>0</v>
      </c>
      <c r="AB14" s="38">
        <f t="shared" si="3"/>
        <v>0</v>
      </c>
      <c r="AC14" s="38">
        <v>0</v>
      </c>
      <c r="AD14" s="38">
        <f t="shared" si="4"/>
        <v>0</v>
      </c>
      <c r="AE14" s="38">
        <v>0</v>
      </c>
      <c r="AF14" s="38">
        <f t="shared" si="5"/>
        <v>0</v>
      </c>
    </row>
    <row r="15" spans="1:37" ht="15.75" customHeight="1" x14ac:dyDescent="0.25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46" t="s">
        <v>124</v>
      </c>
      <c r="G15" s="13">
        <v>30.45</v>
      </c>
      <c r="H15" s="22">
        <v>83</v>
      </c>
      <c r="I15" s="26">
        <v>19</v>
      </c>
      <c r="J15" s="26">
        <v>29</v>
      </c>
      <c r="K15" s="3">
        <v>76</v>
      </c>
      <c r="L15" s="2">
        <v>97</v>
      </c>
      <c r="M15" s="2"/>
      <c r="N15" s="36">
        <f t="shared" ref="N15:N29" si="11">K15/H15*100</f>
        <v>91.566265060240966</v>
      </c>
      <c r="O15" s="36">
        <v>51732.32</v>
      </c>
      <c r="P15" s="36">
        <f t="shared" si="2"/>
        <v>51732.32</v>
      </c>
      <c r="Q15" s="36">
        <f t="shared" si="6"/>
        <v>100</v>
      </c>
      <c r="R15" s="36">
        <v>42661.44999999999</v>
      </c>
      <c r="S15" s="36">
        <f t="shared" si="9"/>
        <v>82.465758349905798</v>
      </c>
      <c r="T15" s="36">
        <f t="shared" si="10"/>
        <v>9070.8700000000099</v>
      </c>
      <c r="U15" s="36">
        <f t="shared" si="7"/>
        <v>17.534241650094195</v>
      </c>
      <c r="V15" s="2">
        <v>0</v>
      </c>
      <c r="W15" s="2">
        <v>0</v>
      </c>
      <c r="X15" s="2">
        <v>0</v>
      </c>
      <c r="Y15" s="38">
        <f t="shared" si="8"/>
        <v>0</v>
      </c>
      <c r="Z15" s="38">
        <v>0</v>
      </c>
      <c r="AA15" s="38">
        <v>0</v>
      </c>
      <c r="AB15" s="38">
        <f t="shared" si="3"/>
        <v>0</v>
      </c>
      <c r="AC15" s="38">
        <v>0</v>
      </c>
      <c r="AD15" s="38">
        <f t="shared" si="4"/>
        <v>0</v>
      </c>
      <c r="AE15" s="38">
        <v>0</v>
      </c>
      <c r="AF15" s="38">
        <f t="shared" si="5"/>
        <v>0</v>
      </c>
    </row>
    <row r="16" spans="1:37" ht="15.75" customHeight="1" x14ac:dyDescent="0.25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46" t="s">
        <v>125</v>
      </c>
      <c r="G16" s="13">
        <v>30.45</v>
      </c>
      <c r="H16" s="22">
        <v>53</v>
      </c>
      <c r="I16" s="26">
        <v>20</v>
      </c>
      <c r="J16" s="26">
        <v>18</v>
      </c>
      <c r="K16" s="3">
        <v>39</v>
      </c>
      <c r="L16" s="2">
        <v>25</v>
      </c>
      <c r="M16" s="2"/>
      <c r="N16" s="36">
        <f t="shared" si="11"/>
        <v>73.584905660377359</v>
      </c>
      <c r="O16" s="36">
        <v>12706.95</v>
      </c>
      <c r="P16" s="36">
        <f t="shared" si="2"/>
        <v>12706.95</v>
      </c>
      <c r="Q16" s="36">
        <f t="shared" si="6"/>
        <v>100</v>
      </c>
      <c r="R16" s="36">
        <v>12706.95</v>
      </c>
      <c r="S16" s="36">
        <f t="shared" si="9"/>
        <v>100</v>
      </c>
      <c r="T16" s="36">
        <f t="shared" si="10"/>
        <v>0</v>
      </c>
      <c r="U16" s="36">
        <f t="shared" si="7"/>
        <v>0</v>
      </c>
      <c r="V16" s="2">
        <v>0</v>
      </c>
      <c r="W16" s="2">
        <v>0</v>
      </c>
      <c r="X16" s="2">
        <v>0</v>
      </c>
      <c r="Y16" s="38">
        <f t="shared" si="8"/>
        <v>0</v>
      </c>
      <c r="Z16" s="38">
        <v>0</v>
      </c>
      <c r="AA16" s="38">
        <v>0</v>
      </c>
      <c r="AB16" s="38">
        <f t="shared" si="3"/>
        <v>0</v>
      </c>
      <c r="AC16" s="38">
        <v>0</v>
      </c>
      <c r="AD16" s="38">
        <f t="shared" si="4"/>
        <v>0</v>
      </c>
      <c r="AE16" s="38">
        <v>0</v>
      </c>
      <c r="AF16" s="38">
        <f t="shared" si="5"/>
        <v>0</v>
      </c>
    </row>
    <row r="17" spans="1:32" s="9" customFormat="1" ht="15" x14ac:dyDescent="0.25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46" t="s">
        <v>126</v>
      </c>
      <c r="G17" s="13">
        <v>30.45</v>
      </c>
      <c r="H17" s="22">
        <v>49</v>
      </c>
      <c r="I17" s="26">
        <v>12</v>
      </c>
      <c r="J17" s="26">
        <v>25</v>
      </c>
      <c r="K17" s="3">
        <v>43</v>
      </c>
      <c r="L17" s="2">
        <v>55</v>
      </c>
      <c r="M17" s="2"/>
      <c r="N17" s="36">
        <f t="shared" si="11"/>
        <v>87.755102040816325</v>
      </c>
      <c r="O17" s="36">
        <v>32504.67</v>
      </c>
      <c r="P17" s="36">
        <f t="shared" si="2"/>
        <v>32504.67</v>
      </c>
      <c r="Q17" s="36">
        <f t="shared" si="6"/>
        <v>100</v>
      </c>
      <c r="R17" s="36">
        <v>25384.409999999996</v>
      </c>
      <c r="S17" s="36">
        <f t="shared" si="9"/>
        <v>78.094655321835276</v>
      </c>
      <c r="T17" s="36">
        <f t="shared" si="10"/>
        <v>7120.260000000002</v>
      </c>
      <c r="U17" s="36">
        <f t="shared" si="7"/>
        <v>21.905344678164713</v>
      </c>
      <c r="V17" s="2">
        <v>0</v>
      </c>
      <c r="W17" s="2">
        <v>0</v>
      </c>
      <c r="X17" s="2">
        <v>0</v>
      </c>
      <c r="Y17" s="38">
        <f t="shared" si="8"/>
        <v>0</v>
      </c>
      <c r="Z17" s="38">
        <v>0</v>
      </c>
      <c r="AA17" s="38">
        <v>0</v>
      </c>
      <c r="AB17" s="38">
        <f t="shared" si="3"/>
        <v>0</v>
      </c>
      <c r="AC17" s="38">
        <v>0</v>
      </c>
      <c r="AD17" s="38">
        <f t="shared" si="4"/>
        <v>0</v>
      </c>
      <c r="AE17" s="38">
        <v>0</v>
      </c>
      <c r="AF17" s="38">
        <f t="shared" si="5"/>
        <v>0</v>
      </c>
    </row>
    <row r="18" spans="1:32" s="9" customFormat="1" ht="15" x14ac:dyDescent="0.25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46" t="s">
        <v>128</v>
      </c>
      <c r="G18" s="13">
        <v>30.45</v>
      </c>
      <c r="H18" s="22">
        <v>26</v>
      </c>
      <c r="I18" s="26">
        <v>15</v>
      </c>
      <c r="J18" s="26">
        <v>10</v>
      </c>
      <c r="K18" s="3">
        <v>13</v>
      </c>
      <c r="L18" s="2">
        <v>19</v>
      </c>
      <c r="M18" s="2"/>
      <c r="N18" s="36">
        <f t="shared" si="11"/>
        <v>50</v>
      </c>
      <c r="O18" s="36">
        <v>15821.75</v>
      </c>
      <c r="P18" s="36">
        <f t="shared" si="2"/>
        <v>15821.75</v>
      </c>
      <c r="Q18" s="36">
        <f t="shared" si="6"/>
        <v>100</v>
      </c>
      <c r="R18" s="36">
        <v>7352.0499999999993</v>
      </c>
      <c r="S18" s="36">
        <f t="shared" si="9"/>
        <v>46.467995006873444</v>
      </c>
      <c r="T18" s="36">
        <f t="shared" si="10"/>
        <v>8469.7000000000007</v>
      </c>
      <c r="U18" s="36">
        <f t="shared" si="7"/>
        <v>53.532004993126556</v>
      </c>
      <c r="V18" s="2">
        <v>0</v>
      </c>
      <c r="W18" s="2">
        <v>0</v>
      </c>
      <c r="X18" s="2">
        <v>0</v>
      </c>
      <c r="Y18" s="38">
        <f t="shared" si="8"/>
        <v>0</v>
      </c>
      <c r="Z18" s="38">
        <v>0</v>
      </c>
      <c r="AA18" s="38">
        <v>0</v>
      </c>
      <c r="AB18" s="38">
        <f t="shared" si="3"/>
        <v>0</v>
      </c>
      <c r="AC18" s="38">
        <v>0</v>
      </c>
      <c r="AD18" s="38">
        <f t="shared" si="4"/>
        <v>0</v>
      </c>
      <c r="AE18" s="38">
        <v>0</v>
      </c>
      <c r="AF18" s="38">
        <f t="shared" si="5"/>
        <v>0</v>
      </c>
    </row>
    <row r="19" spans="1:32" s="9" customFormat="1" ht="15" x14ac:dyDescent="0.25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46" t="s">
        <v>129</v>
      </c>
      <c r="G19" s="13">
        <v>30.45</v>
      </c>
      <c r="H19" s="22">
        <v>58</v>
      </c>
      <c r="I19" s="26">
        <v>6</v>
      </c>
      <c r="J19" s="26">
        <v>44</v>
      </c>
      <c r="K19" s="3">
        <v>47</v>
      </c>
      <c r="L19" s="2">
        <v>60</v>
      </c>
      <c r="M19" s="2"/>
      <c r="N19" s="36">
        <f t="shared" si="11"/>
        <v>81.034482758620683</v>
      </c>
      <c r="O19" s="36">
        <v>46398.919999999991</v>
      </c>
      <c r="P19" s="36">
        <f t="shared" si="2"/>
        <v>46398.919999999991</v>
      </c>
      <c r="Q19" s="36">
        <f t="shared" si="6"/>
        <v>100</v>
      </c>
      <c r="R19" s="36">
        <v>30533.749999999993</v>
      </c>
      <c r="S19" s="36">
        <f t="shared" si="9"/>
        <v>65.807027404948215</v>
      </c>
      <c r="T19" s="36">
        <f t="shared" si="10"/>
        <v>15865.169999999998</v>
      </c>
      <c r="U19" s="36">
        <f t="shared" si="7"/>
        <v>34.192972595051785</v>
      </c>
      <c r="V19" s="2">
        <v>0</v>
      </c>
      <c r="W19" s="2">
        <v>0</v>
      </c>
      <c r="X19" s="2">
        <v>0</v>
      </c>
      <c r="Y19" s="38">
        <f t="shared" si="8"/>
        <v>0</v>
      </c>
      <c r="Z19" s="38">
        <v>0</v>
      </c>
      <c r="AA19" s="38">
        <v>0</v>
      </c>
      <c r="AB19" s="38">
        <f t="shared" si="3"/>
        <v>0</v>
      </c>
      <c r="AC19" s="38">
        <v>0</v>
      </c>
      <c r="AD19" s="38">
        <f t="shared" si="4"/>
        <v>0</v>
      </c>
      <c r="AE19" s="38">
        <v>0</v>
      </c>
      <c r="AF19" s="38">
        <f t="shared" si="5"/>
        <v>0</v>
      </c>
    </row>
    <row r="20" spans="1:32" s="9" customFormat="1" ht="15" x14ac:dyDescent="0.25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46" t="s">
        <v>131</v>
      </c>
      <c r="G20" s="13">
        <v>30.45</v>
      </c>
      <c r="H20" s="22">
        <v>3</v>
      </c>
      <c r="I20" s="26">
        <v>2</v>
      </c>
      <c r="J20" s="26">
        <v>0</v>
      </c>
      <c r="K20" s="3">
        <v>0</v>
      </c>
      <c r="L20" s="2">
        <v>0</v>
      </c>
      <c r="M20" s="2"/>
      <c r="N20" s="36">
        <f t="shared" si="11"/>
        <v>0</v>
      </c>
      <c r="O20" s="36">
        <v>0</v>
      </c>
      <c r="P20" s="36">
        <f t="shared" si="2"/>
        <v>0</v>
      </c>
      <c r="Q20" s="36">
        <v>0</v>
      </c>
      <c r="R20" s="36">
        <v>0</v>
      </c>
      <c r="S20" s="36">
        <v>0</v>
      </c>
      <c r="T20" s="36">
        <f t="shared" si="10"/>
        <v>0</v>
      </c>
      <c r="U20" s="36">
        <v>0</v>
      </c>
      <c r="V20" s="2">
        <v>0</v>
      </c>
      <c r="W20" s="2">
        <v>0</v>
      </c>
      <c r="X20" s="2">
        <v>0</v>
      </c>
      <c r="Y20" s="38">
        <f t="shared" si="8"/>
        <v>0</v>
      </c>
      <c r="Z20" s="38">
        <v>0</v>
      </c>
      <c r="AA20" s="38">
        <v>0</v>
      </c>
      <c r="AB20" s="38">
        <f t="shared" si="3"/>
        <v>0</v>
      </c>
      <c r="AC20" s="38">
        <v>0</v>
      </c>
      <c r="AD20" s="38">
        <f t="shared" si="4"/>
        <v>0</v>
      </c>
      <c r="AE20" s="38">
        <v>0</v>
      </c>
      <c r="AF20" s="38">
        <f t="shared" si="5"/>
        <v>0</v>
      </c>
    </row>
    <row r="21" spans="1:32" s="9" customFormat="1" ht="15" x14ac:dyDescent="0.25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46" t="s">
        <v>132</v>
      </c>
      <c r="G21" s="13">
        <v>30.45</v>
      </c>
      <c r="H21" s="22">
        <v>9</v>
      </c>
      <c r="I21" s="26">
        <v>4</v>
      </c>
      <c r="J21" s="26">
        <v>4</v>
      </c>
      <c r="K21" s="3">
        <v>8</v>
      </c>
      <c r="L21" s="2">
        <v>10</v>
      </c>
      <c r="M21" s="2"/>
      <c r="N21" s="36">
        <f t="shared" si="11"/>
        <v>88.888888888888886</v>
      </c>
      <c r="O21" s="36">
        <v>4799.1099999999997</v>
      </c>
      <c r="P21" s="36">
        <f t="shared" si="2"/>
        <v>4799.1099999999997</v>
      </c>
      <c r="Q21" s="36">
        <f t="shared" si="6"/>
        <v>100</v>
      </c>
      <c r="R21" s="36">
        <v>0</v>
      </c>
      <c r="S21" s="36">
        <v>0</v>
      </c>
      <c r="T21" s="36">
        <f t="shared" si="10"/>
        <v>4799.1099999999997</v>
      </c>
      <c r="U21" s="36">
        <v>0</v>
      </c>
      <c r="V21" s="2">
        <v>0</v>
      </c>
      <c r="W21" s="2">
        <v>0</v>
      </c>
      <c r="X21" s="2">
        <v>0</v>
      </c>
      <c r="Y21" s="38">
        <f t="shared" si="8"/>
        <v>0</v>
      </c>
      <c r="Z21" s="38">
        <v>0</v>
      </c>
      <c r="AA21" s="38">
        <v>0</v>
      </c>
      <c r="AB21" s="38">
        <f t="shared" si="3"/>
        <v>0</v>
      </c>
      <c r="AC21" s="38">
        <v>0</v>
      </c>
      <c r="AD21" s="38">
        <f t="shared" si="4"/>
        <v>0</v>
      </c>
      <c r="AE21" s="38">
        <v>0</v>
      </c>
      <c r="AF21" s="38">
        <f t="shared" si="5"/>
        <v>0</v>
      </c>
    </row>
    <row r="22" spans="1:32" s="9" customFormat="1" ht="15" x14ac:dyDescent="0.25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46" t="s">
        <v>134</v>
      </c>
      <c r="G22" s="13">
        <v>30.45</v>
      </c>
      <c r="H22" s="22">
        <v>41</v>
      </c>
      <c r="I22" s="26">
        <v>10</v>
      </c>
      <c r="J22" s="26">
        <v>18</v>
      </c>
      <c r="K22" s="3">
        <v>35</v>
      </c>
      <c r="L22" s="2">
        <v>40</v>
      </c>
      <c r="M22" s="2"/>
      <c r="N22" s="36">
        <f t="shared" si="11"/>
        <v>85.365853658536579</v>
      </c>
      <c r="O22" s="36">
        <v>19091.53</v>
      </c>
      <c r="P22" s="36">
        <f t="shared" si="2"/>
        <v>19091.53</v>
      </c>
      <c r="Q22" s="36">
        <f t="shared" si="6"/>
        <v>100</v>
      </c>
      <c r="R22" s="36">
        <v>11002.24</v>
      </c>
      <c r="S22" s="36">
        <f t="shared" si="9"/>
        <v>57.628906640798306</v>
      </c>
      <c r="T22" s="36">
        <f t="shared" si="10"/>
        <v>8089.2899999999991</v>
      </c>
      <c r="U22" s="36">
        <f t="shared" si="7"/>
        <v>42.371093359201694</v>
      </c>
      <c r="V22" s="2">
        <v>0</v>
      </c>
      <c r="W22" s="2">
        <v>0</v>
      </c>
      <c r="X22" s="2">
        <v>0</v>
      </c>
      <c r="Y22" s="38">
        <f t="shared" si="8"/>
        <v>0</v>
      </c>
      <c r="Z22" s="38">
        <v>0</v>
      </c>
      <c r="AA22" s="38">
        <v>0</v>
      </c>
      <c r="AB22" s="38">
        <f t="shared" si="3"/>
        <v>0</v>
      </c>
      <c r="AC22" s="38">
        <v>0</v>
      </c>
      <c r="AD22" s="38">
        <f t="shared" si="4"/>
        <v>0</v>
      </c>
      <c r="AE22" s="38">
        <v>0</v>
      </c>
      <c r="AF22" s="38">
        <f t="shared" si="5"/>
        <v>0</v>
      </c>
    </row>
    <row r="23" spans="1:32" s="9" customFormat="1" ht="15" x14ac:dyDescent="0.25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46" t="s">
        <v>135</v>
      </c>
      <c r="G23" s="13">
        <v>30.45</v>
      </c>
      <c r="H23" s="22">
        <v>3</v>
      </c>
      <c r="I23" s="26">
        <v>1</v>
      </c>
      <c r="J23" s="26">
        <v>2</v>
      </c>
      <c r="K23" s="3">
        <v>0</v>
      </c>
      <c r="L23" s="2">
        <v>0</v>
      </c>
      <c r="M23" s="2"/>
      <c r="N23" s="36">
        <f t="shared" si="11"/>
        <v>0</v>
      </c>
      <c r="O23" s="36">
        <v>0</v>
      </c>
      <c r="P23" s="36">
        <f t="shared" si="2"/>
        <v>0</v>
      </c>
      <c r="Q23" s="36">
        <v>0</v>
      </c>
      <c r="R23" s="36">
        <v>0</v>
      </c>
      <c r="S23" s="36">
        <v>0</v>
      </c>
      <c r="T23" s="36">
        <f t="shared" si="10"/>
        <v>0</v>
      </c>
      <c r="U23" s="36">
        <v>0</v>
      </c>
      <c r="V23" s="2">
        <v>0</v>
      </c>
      <c r="W23" s="2">
        <v>0</v>
      </c>
      <c r="X23" s="2">
        <v>0</v>
      </c>
      <c r="Y23" s="38">
        <f t="shared" si="8"/>
        <v>0</v>
      </c>
      <c r="Z23" s="38">
        <v>0</v>
      </c>
      <c r="AA23" s="38">
        <v>0</v>
      </c>
      <c r="AB23" s="38">
        <f t="shared" si="3"/>
        <v>0</v>
      </c>
      <c r="AC23" s="38">
        <v>0</v>
      </c>
      <c r="AD23" s="38">
        <f t="shared" si="4"/>
        <v>0</v>
      </c>
      <c r="AE23" s="38">
        <v>0</v>
      </c>
      <c r="AF23" s="38">
        <f t="shared" si="5"/>
        <v>0</v>
      </c>
    </row>
    <row r="24" spans="1:32" s="9" customFormat="1" ht="15" x14ac:dyDescent="0.25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46" t="s">
        <v>136</v>
      </c>
      <c r="G24" s="13">
        <v>30.45</v>
      </c>
      <c r="H24" s="22">
        <v>71</v>
      </c>
      <c r="I24" s="26">
        <v>27</v>
      </c>
      <c r="J24" s="26">
        <v>28</v>
      </c>
      <c r="K24" s="3">
        <v>58</v>
      </c>
      <c r="L24" s="2">
        <v>49</v>
      </c>
      <c r="M24" s="2"/>
      <c r="N24" s="36">
        <f t="shared" si="11"/>
        <v>81.690140845070431</v>
      </c>
      <c r="O24" s="36">
        <v>31605.72</v>
      </c>
      <c r="P24" s="36">
        <f t="shared" si="2"/>
        <v>31605.72</v>
      </c>
      <c r="Q24" s="36">
        <f t="shared" si="6"/>
        <v>100</v>
      </c>
      <c r="R24" s="36">
        <v>16741.59</v>
      </c>
      <c r="S24" s="36">
        <f t="shared" si="9"/>
        <v>52.970126926391799</v>
      </c>
      <c r="T24" s="36">
        <f t="shared" si="10"/>
        <v>14864.130000000001</v>
      </c>
      <c r="U24" s="36">
        <f t="shared" si="7"/>
        <v>47.029873073608201</v>
      </c>
      <c r="V24" s="2">
        <v>0</v>
      </c>
      <c r="W24" s="2">
        <v>0</v>
      </c>
      <c r="X24" s="2">
        <v>0</v>
      </c>
      <c r="Y24" s="38">
        <f t="shared" si="8"/>
        <v>0</v>
      </c>
      <c r="Z24" s="38">
        <v>0</v>
      </c>
      <c r="AA24" s="38">
        <v>0</v>
      </c>
      <c r="AB24" s="38">
        <f t="shared" si="3"/>
        <v>0</v>
      </c>
      <c r="AC24" s="38">
        <v>0</v>
      </c>
      <c r="AD24" s="38">
        <f t="shared" si="4"/>
        <v>0</v>
      </c>
      <c r="AE24" s="38">
        <v>0</v>
      </c>
      <c r="AF24" s="38">
        <f t="shared" si="5"/>
        <v>0</v>
      </c>
    </row>
    <row r="25" spans="1:32" s="9" customFormat="1" ht="15" x14ac:dyDescent="0.25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46">
        <v>17</v>
      </c>
      <c r="G25" s="13">
        <v>30.45</v>
      </c>
      <c r="H25" s="22">
        <v>206</v>
      </c>
      <c r="I25" s="26">
        <v>16</v>
      </c>
      <c r="J25" s="26">
        <v>29</v>
      </c>
      <c r="K25" s="3">
        <v>190</v>
      </c>
      <c r="L25" s="2">
        <v>189</v>
      </c>
      <c r="M25" s="2"/>
      <c r="N25" s="36">
        <f t="shared" si="11"/>
        <v>92.233009708737868</v>
      </c>
      <c r="O25" s="36">
        <v>43809.06</v>
      </c>
      <c r="P25" s="36">
        <f t="shared" si="2"/>
        <v>43809.06</v>
      </c>
      <c r="Q25" s="36">
        <f t="shared" si="6"/>
        <v>100</v>
      </c>
      <c r="R25" s="36">
        <v>28259.139999999992</v>
      </c>
      <c r="S25" s="36">
        <f t="shared" si="9"/>
        <v>64.505241609840496</v>
      </c>
      <c r="T25" s="36">
        <f t="shared" si="10"/>
        <v>15549.920000000006</v>
      </c>
      <c r="U25" s="36">
        <f t="shared" si="7"/>
        <v>35.49475839015949</v>
      </c>
      <c r="V25" s="2">
        <v>0</v>
      </c>
      <c r="W25" s="2">
        <v>0</v>
      </c>
      <c r="X25" s="2">
        <v>0</v>
      </c>
      <c r="Y25" s="38">
        <f t="shared" si="8"/>
        <v>0</v>
      </c>
      <c r="Z25" s="38">
        <v>0</v>
      </c>
      <c r="AA25" s="38">
        <v>0</v>
      </c>
      <c r="AB25" s="38">
        <f t="shared" si="3"/>
        <v>0</v>
      </c>
      <c r="AC25" s="38">
        <v>0</v>
      </c>
      <c r="AD25" s="38">
        <f t="shared" si="4"/>
        <v>0</v>
      </c>
      <c r="AE25" s="38">
        <v>0</v>
      </c>
      <c r="AF25" s="38">
        <f t="shared" si="5"/>
        <v>0</v>
      </c>
    </row>
    <row r="26" spans="1:32" s="9" customFormat="1" ht="15" x14ac:dyDescent="0.25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46" t="s">
        <v>139</v>
      </c>
      <c r="G26" s="13">
        <v>30.45</v>
      </c>
      <c r="H26" s="22">
        <v>24</v>
      </c>
      <c r="I26" s="26">
        <v>1</v>
      </c>
      <c r="J26" s="26">
        <v>11</v>
      </c>
      <c r="K26" s="3">
        <v>14</v>
      </c>
      <c r="L26" s="2">
        <v>18</v>
      </c>
      <c r="M26" s="2"/>
      <c r="N26" s="36">
        <f t="shared" si="11"/>
        <v>58.333333333333336</v>
      </c>
      <c r="O26" s="36">
        <v>13200.15</v>
      </c>
      <c r="P26" s="36">
        <f t="shared" si="2"/>
        <v>13200.15</v>
      </c>
      <c r="Q26" s="36">
        <f t="shared" si="6"/>
        <v>100</v>
      </c>
      <c r="R26" s="36">
        <v>8489.880000000001</v>
      </c>
      <c r="S26" s="36">
        <f t="shared" si="9"/>
        <v>64.31654185747891</v>
      </c>
      <c r="T26" s="36">
        <f t="shared" si="10"/>
        <v>4710.2699999999986</v>
      </c>
      <c r="U26" s="36">
        <f t="shared" si="7"/>
        <v>35.683458142521097</v>
      </c>
      <c r="V26" s="2">
        <v>0</v>
      </c>
      <c r="W26" s="2">
        <v>0</v>
      </c>
      <c r="X26" s="2">
        <v>0</v>
      </c>
      <c r="Y26" s="38">
        <f t="shared" si="8"/>
        <v>0</v>
      </c>
      <c r="Z26" s="38">
        <v>0</v>
      </c>
      <c r="AA26" s="38">
        <v>0</v>
      </c>
      <c r="AB26" s="38">
        <f t="shared" si="3"/>
        <v>0</v>
      </c>
      <c r="AC26" s="38">
        <v>0</v>
      </c>
      <c r="AD26" s="38">
        <f t="shared" si="4"/>
        <v>0</v>
      </c>
      <c r="AE26" s="38">
        <v>0</v>
      </c>
      <c r="AF26" s="38">
        <f t="shared" si="5"/>
        <v>0</v>
      </c>
    </row>
    <row r="27" spans="1:32" s="9" customFormat="1" ht="15" x14ac:dyDescent="0.25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46" t="s">
        <v>140</v>
      </c>
      <c r="G27" s="13">
        <v>30.45</v>
      </c>
      <c r="H27" s="22">
        <v>16</v>
      </c>
      <c r="I27" s="26">
        <v>2</v>
      </c>
      <c r="J27" s="26">
        <v>8</v>
      </c>
      <c r="K27" s="3">
        <v>10</v>
      </c>
      <c r="L27" s="2">
        <v>13</v>
      </c>
      <c r="M27" s="2"/>
      <c r="N27" s="36">
        <f t="shared" si="11"/>
        <v>62.5</v>
      </c>
      <c r="O27" s="36">
        <v>12723.78</v>
      </c>
      <c r="P27" s="36">
        <f t="shared" si="2"/>
        <v>12723.78</v>
      </c>
      <c r="Q27" s="36">
        <f t="shared" si="6"/>
        <v>100</v>
      </c>
      <c r="R27" s="36">
        <v>11733.55</v>
      </c>
      <c r="S27" s="36">
        <f t="shared" si="9"/>
        <v>92.217485684285634</v>
      </c>
      <c r="T27" s="36">
        <f t="shared" si="10"/>
        <v>990.23000000000138</v>
      </c>
      <c r="U27" s="36">
        <f t="shared" si="7"/>
        <v>7.7825143157143657</v>
      </c>
      <c r="V27" s="2">
        <v>0</v>
      </c>
      <c r="W27" s="2">
        <v>0</v>
      </c>
      <c r="X27" s="2">
        <v>0</v>
      </c>
      <c r="Y27" s="38">
        <f t="shared" si="8"/>
        <v>0</v>
      </c>
      <c r="Z27" s="38">
        <v>0</v>
      </c>
      <c r="AA27" s="38">
        <v>0</v>
      </c>
      <c r="AB27" s="38">
        <f t="shared" si="3"/>
        <v>0</v>
      </c>
      <c r="AC27" s="38">
        <v>0</v>
      </c>
      <c r="AD27" s="38">
        <f t="shared" si="4"/>
        <v>0</v>
      </c>
      <c r="AE27" s="38">
        <v>0</v>
      </c>
      <c r="AF27" s="38">
        <f t="shared" si="5"/>
        <v>0</v>
      </c>
    </row>
    <row r="28" spans="1:32" s="9" customFormat="1" ht="15" x14ac:dyDescent="0.25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46" t="s">
        <v>141</v>
      </c>
      <c r="G28" s="13">
        <v>30.45</v>
      </c>
      <c r="H28" s="22">
        <v>9</v>
      </c>
      <c r="I28" s="26">
        <v>4</v>
      </c>
      <c r="J28" s="26">
        <v>3</v>
      </c>
      <c r="K28" s="3">
        <v>0</v>
      </c>
      <c r="L28" s="2">
        <v>0</v>
      </c>
      <c r="M28" s="2"/>
      <c r="N28" s="36">
        <f t="shared" si="11"/>
        <v>0</v>
      </c>
      <c r="O28" s="36">
        <v>0</v>
      </c>
      <c r="P28" s="36">
        <f t="shared" si="2"/>
        <v>0</v>
      </c>
      <c r="Q28" s="36">
        <v>0</v>
      </c>
      <c r="R28" s="36">
        <v>0</v>
      </c>
      <c r="S28" s="36">
        <v>0</v>
      </c>
      <c r="T28" s="36">
        <f t="shared" si="10"/>
        <v>0</v>
      </c>
      <c r="U28" s="36">
        <v>0</v>
      </c>
      <c r="V28" s="2">
        <v>0</v>
      </c>
      <c r="W28" s="2">
        <v>0</v>
      </c>
      <c r="X28" s="2">
        <v>0</v>
      </c>
      <c r="Y28" s="38">
        <f t="shared" si="8"/>
        <v>0</v>
      </c>
      <c r="Z28" s="38">
        <v>0</v>
      </c>
      <c r="AA28" s="38">
        <v>0</v>
      </c>
      <c r="AB28" s="38">
        <f t="shared" si="3"/>
        <v>0</v>
      </c>
      <c r="AC28" s="38">
        <v>0</v>
      </c>
      <c r="AD28" s="38">
        <f t="shared" si="4"/>
        <v>0</v>
      </c>
      <c r="AE28" s="38">
        <v>0</v>
      </c>
      <c r="AF28" s="38">
        <f t="shared" si="5"/>
        <v>0</v>
      </c>
    </row>
    <row r="29" spans="1:32" s="9" customFormat="1" ht="15" x14ac:dyDescent="0.25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46" t="s">
        <v>142</v>
      </c>
      <c r="G29" s="13">
        <v>30.45</v>
      </c>
      <c r="H29" s="22">
        <v>8</v>
      </c>
      <c r="I29" s="26">
        <v>0</v>
      </c>
      <c r="J29" s="26">
        <v>7</v>
      </c>
      <c r="K29" s="3">
        <v>6</v>
      </c>
      <c r="L29" s="2">
        <v>8</v>
      </c>
      <c r="M29" s="2"/>
      <c r="N29" s="36">
        <f t="shared" si="11"/>
        <v>75</v>
      </c>
      <c r="O29" s="36">
        <v>5460.41</v>
      </c>
      <c r="P29" s="36">
        <f t="shared" si="2"/>
        <v>5460.41</v>
      </c>
      <c r="Q29" s="36">
        <f t="shared" si="6"/>
        <v>100</v>
      </c>
      <c r="R29" s="36">
        <v>200.97</v>
      </c>
      <c r="S29" s="36">
        <f t="shared" si="9"/>
        <v>3.6804928567635029</v>
      </c>
      <c r="T29" s="36">
        <f t="shared" si="10"/>
        <v>5259.44</v>
      </c>
      <c r="U29" s="36">
        <f t="shared" si="7"/>
        <v>96.319507143236493</v>
      </c>
      <c r="V29" s="2">
        <v>0</v>
      </c>
      <c r="W29" s="2">
        <v>0</v>
      </c>
      <c r="X29" s="2">
        <v>0</v>
      </c>
      <c r="Y29" s="38">
        <f t="shared" si="8"/>
        <v>0</v>
      </c>
      <c r="Z29" s="38">
        <v>0</v>
      </c>
      <c r="AA29" s="38">
        <v>0</v>
      </c>
      <c r="AB29" s="38">
        <f t="shared" si="3"/>
        <v>0</v>
      </c>
      <c r="AC29" s="38">
        <v>0</v>
      </c>
      <c r="AD29" s="38">
        <f t="shared" si="4"/>
        <v>0</v>
      </c>
      <c r="AE29" s="38">
        <v>0</v>
      </c>
      <c r="AF29" s="38">
        <f t="shared" si="5"/>
        <v>0</v>
      </c>
    </row>
    <row r="30" spans="1:32" s="9" customFormat="1" ht="15" x14ac:dyDescent="0.25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46" t="s">
        <v>143</v>
      </c>
      <c r="G30" s="13">
        <v>30.45</v>
      </c>
      <c r="H30" s="22">
        <v>0</v>
      </c>
      <c r="I30" s="26">
        <v>0</v>
      </c>
      <c r="J30" s="26">
        <v>0</v>
      </c>
      <c r="K30" s="3">
        <v>0</v>
      </c>
      <c r="L30" s="2">
        <v>0</v>
      </c>
      <c r="M30" s="2"/>
      <c r="N30" s="36">
        <v>0</v>
      </c>
      <c r="O30" s="36">
        <v>0</v>
      </c>
      <c r="P30" s="36">
        <f t="shared" si="2"/>
        <v>0</v>
      </c>
      <c r="Q30" s="36">
        <v>0</v>
      </c>
      <c r="R30" s="36">
        <v>0</v>
      </c>
      <c r="S30" s="36">
        <v>0</v>
      </c>
      <c r="T30" s="36">
        <f t="shared" si="10"/>
        <v>0</v>
      </c>
      <c r="U30" s="36">
        <v>0</v>
      </c>
      <c r="V30" s="2">
        <v>0</v>
      </c>
      <c r="W30" s="2">
        <v>0</v>
      </c>
      <c r="X30" s="2">
        <v>0</v>
      </c>
      <c r="Y30" s="38">
        <f t="shared" si="8"/>
        <v>0</v>
      </c>
      <c r="Z30" s="38">
        <v>0</v>
      </c>
      <c r="AA30" s="38">
        <v>0</v>
      </c>
      <c r="AB30" s="38">
        <f t="shared" si="3"/>
        <v>0</v>
      </c>
      <c r="AC30" s="38">
        <v>0</v>
      </c>
      <c r="AD30" s="38">
        <f t="shared" si="4"/>
        <v>0</v>
      </c>
      <c r="AE30" s="38">
        <v>0</v>
      </c>
      <c r="AF30" s="38">
        <f t="shared" si="5"/>
        <v>0</v>
      </c>
    </row>
    <row r="31" spans="1:32" s="9" customFormat="1" ht="15" x14ac:dyDescent="0.25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46" t="s">
        <v>144</v>
      </c>
      <c r="G31" s="13">
        <v>30.45</v>
      </c>
      <c r="H31" s="22">
        <v>92</v>
      </c>
      <c r="I31" s="26">
        <v>22</v>
      </c>
      <c r="J31" s="26">
        <v>52</v>
      </c>
      <c r="K31" s="3">
        <v>81</v>
      </c>
      <c r="L31" s="2">
        <v>110</v>
      </c>
      <c r="M31" s="2"/>
      <c r="N31" s="36">
        <f t="shared" ref="N31:N61" si="12">K31/H31*100</f>
        <v>88.043478260869563</v>
      </c>
      <c r="O31" s="36">
        <v>84151.14</v>
      </c>
      <c r="P31" s="36">
        <f t="shared" si="2"/>
        <v>84151.14</v>
      </c>
      <c r="Q31" s="36">
        <f t="shared" si="6"/>
        <v>100</v>
      </c>
      <c r="R31" s="36">
        <v>63364.84</v>
      </c>
      <c r="S31" s="36">
        <f t="shared" si="9"/>
        <v>75.298849189684177</v>
      </c>
      <c r="T31" s="36">
        <f t="shared" si="10"/>
        <v>20786.300000000003</v>
      </c>
      <c r="U31" s="36">
        <f t="shared" si="7"/>
        <v>24.701150810315823</v>
      </c>
      <c r="V31" s="2">
        <v>0</v>
      </c>
      <c r="W31" s="2">
        <v>0</v>
      </c>
      <c r="X31" s="2">
        <v>0</v>
      </c>
      <c r="Y31" s="38">
        <f t="shared" si="8"/>
        <v>0</v>
      </c>
      <c r="Z31" s="38">
        <v>0</v>
      </c>
      <c r="AA31" s="38">
        <v>0</v>
      </c>
      <c r="AB31" s="38">
        <f t="shared" si="3"/>
        <v>0</v>
      </c>
      <c r="AC31" s="38">
        <v>0</v>
      </c>
      <c r="AD31" s="38">
        <f t="shared" si="4"/>
        <v>0</v>
      </c>
      <c r="AE31" s="38">
        <v>0</v>
      </c>
      <c r="AF31" s="38">
        <f t="shared" si="5"/>
        <v>0</v>
      </c>
    </row>
    <row r="32" spans="1:32" s="9" customFormat="1" ht="15" x14ac:dyDescent="0.25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46" t="s">
        <v>145</v>
      </c>
      <c r="G32" s="13">
        <v>30.45</v>
      </c>
      <c r="H32" s="22">
        <v>20</v>
      </c>
      <c r="I32" s="26">
        <v>12</v>
      </c>
      <c r="J32" s="26">
        <v>4</v>
      </c>
      <c r="K32" s="3">
        <v>9</v>
      </c>
      <c r="L32" s="2">
        <v>11</v>
      </c>
      <c r="M32" s="2"/>
      <c r="N32" s="36">
        <f t="shared" si="12"/>
        <v>45</v>
      </c>
      <c r="O32" s="36">
        <v>3061.7499999999995</v>
      </c>
      <c r="P32" s="36">
        <f t="shared" si="2"/>
        <v>3061.7499999999995</v>
      </c>
      <c r="Q32" s="36">
        <f t="shared" si="6"/>
        <v>100</v>
      </c>
      <c r="R32" s="36">
        <v>3061.7499999999995</v>
      </c>
      <c r="S32" s="36">
        <f t="shared" si="9"/>
        <v>100</v>
      </c>
      <c r="T32" s="36">
        <f t="shared" si="10"/>
        <v>0</v>
      </c>
      <c r="U32" s="36">
        <f t="shared" si="7"/>
        <v>0</v>
      </c>
      <c r="V32" s="2">
        <v>0</v>
      </c>
      <c r="W32" s="2">
        <v>0</v>
      </c>
      <c r="X32" s="2">
        <v>0</v>
      </c>
      <c r="Y32" s="38">
        <f t="shared" si="8"/>
        <v>0</v>
      </c>
      <c r="Z32" s="38">
        <v>0</v>
      </c>
      <c r="AA32" s="38">
        <v>0</v>
      </c>
      <c r="AB32" s="38">
        <f t="shared" si="3"/>
        <v>0</v>
      </c>
      <c r="AC32" s="38">
        <v>0</v>
      </c>
      <c r="AD32" s="38">
        <f t="shared" si="4"/>
        <v>0</v>
      </c>
      <c r="AE32" s="38">
        <v>0</v>
      </c>
      <c r="AF32" s="38">
        <f t="shared" si="5"/>
        <v>0</v>
      </c>
    </row>
    <row r="33" spans="1:32" s="9" customFormat="1" ht="15" x14ac:dyDescent="0.25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46" t="s">
        <v>146</v>
      </c>
      <c r="G33" s="13">
        <v>30.45</v>
      </c>
      <c r="H33" s="22">
        <v>4</v>
      </c>
      <c r="I33" s="26">
        <v>0</v>
      </c>
      <c r="J33" s="26">
        <v>2</v>
      </c>
      <c r="K33" s="3">
        <v>2</v>
      </c>
      <c r="L33" s="2">
        <v>2</v>
      </c>
      <c r="M33" s="2"/>
      <c r="N33" s="36">
        <f t="shared" si="12"/>
        <v>50</v>
      </c>
      <c r="O33" s="36">
        <v>215.69</v>
      </c>
      <c r="P33" s="36">
        <f t="shared" si="2"/>
        <v>215.69</v>
      </c>
      <c r="Q33" s="36">
        <f t="shared" si="6"/>
        <v>100</v>
      </c>
      <c r="R33" s="36">
        <v>215.69</v>
      </c>
      <c r="S33" s="36">
        <f t="shared" si="9"/>
        <v>100</v>
      </c>
      <c r="T33" s="36">
        <f t="shared" si="10"/>
        <v>0</v>
      </c>
      <c r="U33" s="36">
        <f t="shared" si="7"/>
        <v>0</v>
      </c>
      <c r="V33" s="2">
        <v>0</v>
      </c>
      <c r="W33" s="2">
        <v>0</v>
      </c>
      <c r="X33" s="2">
        <v>0</v>
      </c>
      <c r="Y33" s="38">
        <f t="shared" si="8"/>
        <v>0</v>
      </c>
      <c r="Z33" s="38">
        <v>0</v>
      </c>
      <c r="AA33" s="38">
        <v>0</v>
      </c>
      <c r="AB33" s="38">
        <f t="shared" si="3"/>
        <v>0</v>
      </c>
      <c r="AC33" s="38">
        <v>0</v>
      </c>
      <c r="AD33" s="38">
        <f t="shared" si="4"/>
        <v>0</v>
      </c>
      <c r="AE33" s="38">
        <v>0</v>
      </c>
      <c r="AF33" s="38">
        <f t="shared" si="5"/>
        <v>0</v>
      </c>
    </row>
    <row r="34" spans="1:32" s="9" customFormat="1" ht="15" x14ac:dyDescent="0.25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46" t="s">
        <v>147</v>
      </c>
      <c r="G34" s="13">
        <v>30.45</v>
      </c>
      <c r="H34" s="22">
        <v>52</v>
      </c>
      <c r="I34" s="26">
        <v>12</v>
      </c>
      <c r="J34" s="26">
        <v>20</v>
      </c>
      <c r="K34" s="3">
        <v>42</v>
      </c>
      <c r="L34" s="2">
        <v>47</v>
      </c>
      <c r="M34" s="2"/>
      <c r="N34" s="36">
        <f t="shared" si="12"/>
        <v>80.769230769230774</v>
      </c>
      <c r="O34" s="36">
        <v>17458.7</v>
      </c>
      <c r="P34" s="36">
        <f t="shared" si="2"/>
        <v>17458.7</v>
      </c>
      <c r="Q34" s="36">
        <f t="shared" si="6"/>
        <v>100</v>
      </c>
      <c r="R34" s="36">
        <v>12975.199999999997</v>
      </c>
      <c r="S34" s="36">
        <f t="shared" si="9"/>
        <v>74.319393769295516</v>
      </c>
      <c r="T34" s="36">
        <f t="shared" si="10"/>
        <v>4483.5000000000036</v>
      </c>
      <c r="U34" s="36">
        <f t="shared" si="7"/>
        <v>25.680606230704484</v>
      </c>
      <c r="V34" s="2">
        <v>0</v>
      </c>
      <c r="W34" s="2">
        <v>0</v>
      </c>
      <c r="X34" s="2">
        <v>0</v>
      </c>
      <c r="Y34" s="38">
        <f t="shared" si="8"/>
        <v>0</v>
      </c>
      <c r="Z34" s="38">
        <v>0</v>
      </c>
      <c r="AA34" s="38">
        <v>0</v>
      </c>
      <c r="AB34" s="38">
        <f t="shared" si="3"/>
        <v>0</v>
      </c>
      <c r="AC34" s="38">
        <v>0</v>
      </c>
      <c r="AD34" s="38">
        <f t="shared" si="4"/>
        <v>0</v>
      </c>
      <c r="AE34" s="38">
        <v>0</v>
      </c>
      <c r="AF34" s="38">
        <f t="shared" si="5"/>
        <v>0</v>
      </c>
    </row>
    <row r="35" spans="1:32" s="9" customFormat="1" ht="15" x14ac:dyDescent="0.25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46" t="s">
        <v>148</v>
      </c>
      <c r="G35" s="13">
        <v>30.45</v>
      </c>
      <c r="H35" s="22">
        <v>58</v>
      </c>
      <c r="I35" s="26">
        <v>20</v>
      </c>
      <c r="J35" s="26">
        <v>27</v>
      </c>
      <c r="K35" s="3">
        <v>44</v>
      </c>
      <c r="L35" s="2">
        <v>55</v>
      </c>
      <c r="M35" s="2"/>
      <c r="N35" s="36">
        <f t="shared" si="12"/>
        <v>75.862068965517238</v>
      </c>
      <c r="O35" s="36">
        <v>31182.29</v>
      </c>
      <c r="P35" s="36">
        <f t="shared" si="2"/>
        <v>31182.29</v>
      </c>
      <c r="Q35" s="36">
        <f t="shared" si="6"/>
        <v>100</v>
      </c>
      <c r="R35" s="36">
        <v>17610.87</v>
      </c>
      <c r="S35" s="36">
        <f t="shared" si="9"/>
        <v>56.477154179503806</v>
      </c>
      <c r="T35" s="36">
        <f t="shared" si="10"/>
        <v>13571.420000000002</v>
      </c>
      <c r="U35" s="36">
        <f t="shared" si="7"/>
        <v>43.522845820496194</v>
      </c>
      <c r="V35" s="2">
        <v>0</v>
      </c>
      <c r="W35" s="2">
        <v>0</v>
      </c>
      <c r="X35" s="2">
        <v>0</v>
      </c>
      <c r="Y35" s="38">
        <f t="shared" si="8"/>
        <v>0</v>
      </c>
      <c r="Z35" s="38">
        <v>0</v>
      </c>
      <c r="AA35" s="38">
        <v>0</v>
      </c>
      <c r="AB35" s="38">
        <f t="shared" si="3"/>
        <v>0</v>
      </c>
      <c r="AC35" s="38">
        <v>0</v>
      </c>
      <c r="AD35" s="38">
        <f t="shared" si="4"/>
        <v>0</v>
      </c>
      <c r="AE35" s="38">
        <v>0</v>
      </c>
      <c r="AF35" s="38">
        <f t="shared" si="5"/>
        <v>0</v>
      </c>
    </row>
    <row r="36" spans="1:32" s="9" customFormat="1" ht="15" x14ac:dyDescent="0.25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46" t="s">
        <v>150</v>
      </c>
      <c r="G36" s="13">
        <v>30.45</v>
      </c>
      <c r="H36" s="22">
        <v>11</v>
      </c>
      <c r="I36" s="26">
        <v>2</v>
      </c>
      <c r="J36" s="26">
        <v>3</v>
      </c>
      <c r="K36" s="3">
        <v>7</v>
      </c>
      <c r="L36" s="2">
        <v>7</v>
      </c>
      <c r="M36" s="2"/>
      <c r="N36" s="36">
        <f t="shared" si="12"/>
        <v>63.636363636363633</v>
      </c>
      <c r="O36" s="36">
        <v>837.48</v>
      </c>
      <c r="P36" s="36">
        <f t="shared" si="2"/>
        <v>837.48</v>
      </c>
      <c r="Q36" s="36">
        <f t="shared" si="6"/>
        <v>100</v>
      </c>
      <c r="R36" s="36">
        <v>837.48</v>
      </c>
      <c r="S36" s="36">
        <f t="shared" si="9"/>
        <v>100</v>
      </c>
      <c r="T36" s="36">
        <f t="shared" si="10"/>
        <v>0</v>
      </c>
      <c r="U36" s="36">
        <f t="shared" si="7"/>
        <v>0</v>
      </c>
      <c r="V36" s="2">
        <v>0</v>
      </c>
      <c r="W36" s="2">
        <v>0</v>
      </c>
      <c r="X36" s="2">
        <v>0</v>
      </c>
      <c r="Y36" s="38">
        <f t="shared" si="8"/>
        <v>0</v>
      </c>
      <c r="Z36" s="38">
        <v>0</v>
      </c>
      <c r="AA36" s="38">
        <v>0</v>
      </c>
      <c r="AB36" s="38">
        <f t="shared" si="3"/>
        <v>0</v>
      </c>
      <c r="AC36" s="38">
        <v>0</v>
      </c>
      <c r="AD36" s="38">
        <f t="shared" si="4"/>
        <v>0</v>
      </c>
      <c r="AE36" s="38">
        <v>0</v>
      </c>
      <c r="AF36" s="38">
        <f t="shared" si="5"/>
        <v>0</v>
      </c>
    </row>
    <row r="37" spans="1:32" s="9" customFormat="1" ht="15" x14ac:dyDescent="0.25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46" t="s">
        <v>151</v>
      </c>
      <c r="G37" s="13">
        <v>30.45</v>
      </c>
      <c r="H37" s="22">
        <v>15</v>
      </c>
      <c r="I37" s="26">
        <v>4</v>
      </c>
      <c r="J37" s="26">
        <v>8</v>
      </c>
      <c r="K37" s="3">
        <v>14</v>
      </c>
      <c r="L37" s="2">
        <v>14</v>
      </c>
      <c r="M37" s="2"/>
      <c r="N37" s="36">
        <f t="shared" si="12"/>
        <v>93.333333333333329</v>
      </c>
      <c r="O37" s="36">
        <v>8820.61</v>
      </c>
      <c r="P37" s="36">
        <f t="shared" si="2"/>
        <v>8820.61</v>
      </c>
      <c r="Q37" s="36">
        <f t="shared" si="6"/>
        <v>100</v>
      </c>
      <c r="R37" s="36">
        <v>4734.47</v>
      </c>
      <c r="S37" s="36">
        <f t="shared" si="9"/>
        <v>53.675085963442434</v>
      </c>
      <c r="T37" s="36">
        <f t="shared" si="10"/>
        <v>4086.1400000000003</v>
      </c>
      <c r="U37" s="36">
        <f t="shared" si="7"/>
        <v>46.324914036557566</v>
      </c>
      <c r="V37" s="2">
        <v>0</v>
      </c>
      <c r="W37" s="2">
        <v>0</v>
      </c>
      <c r="X37" s="2">
        <v>0</v>
      </c>
      <c r="Y37" s="38">
        <f t="shared" si="8"/>
        <v>0</v>
      </c>
      <c r="Z37" s="38">
        <v>0</v>
      </c>
      <c r="AA37" s="38">
        <v>0</v>
      </c>
      <c r="AB37" s="38">
        <f t="shared" si="3"/>
        <v>0</v>
      </c>
      <c r="AC37" s="38">
        <v>0</v>
      </c>
      <c r="AD37" s="38">
        <f t="shared" si="4"/>
        <v>0</v>
      </c>
      <c r="AE37" s="38">
        <v>0</v>
      </c>
      <c r="AF37" s="38">
        <f t="shared" si="5"/>
        <v>0</v>
      </c>
    </row>
    <row r="38" spans="1:32" s="9" customFormat="1" ht="15" x14ac:dyDescent="0.25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46" t="s">
        <v>152</v>
      </c>
      <c r="G38" s="13">
        <v>30.45</v>
      </c>
      <c r="H38" s="22">
        <v>29</v>
      </c>
      <c r="I38" s="26">
        <v>4</v>
      </c>
      <c r="J38" s="26">
        <v>24</v>
      </c>
      <c r="K38" s="3">
        <v>13</v>
      </c>
      <c r="L38" s="2">
        <v>18</v>
      </c>
      <c r="M38" s="2"/>
      <c r="N38" s="36">
        <f t="shared" si="12"/>
        <v>44.827586206896555</v>
      </c>
      <c r="O38" s="36">
        <v>17539.870000000003</v>
      </c>
      <c r="P38" s="36">
        <f t="shared" si="2"/>
        <v>17539.870000000003</v>
      </c>
      <c r="Q38" s="36">
        <f t="shared" si="6"/>
        <v>100</v>
      </c>
      <c r="R38" s="36">
        <v>17539.870000000003</v>
      </c>
      <c r="S38" s="36">
        <f t="shared" si="9"/>
        <v>100</v>
      </c>
      <c r="T38" s="36">
        <f t="shared" si="10"/>
        <v>0</v>
      </c>
      <c r="U38" s="36">
        <f t="shared" si="7"/>
        <v>0</v>
      </c>
      <c r="V38" s="2">
        <v>0</v>
      </c>
      <c r="W38" s="2">
        <v>0</v>
      </c>
      <c r="X38" s="2">
        <v>0</v>
      </c>
      <c r="Y38" s="38">
        <f t="shared" si="8"/>
        <v>0</v>
      </c>
      <c r="Z38" s="38">
        <v>0</v>
      </c>
      <c r="AA38" s="38">
        <v>0</v>
      </c>
      <c r="AB38" s="38">
        <f t="shared" si="3"/>
        <v>0</v>
      </c>
      <c r="AC38" s="38">
        <v>0</v>
      </c>
      <c r="AD38" s="38">
        <f t="shared" si="4"/>
        <v>0</v>
      </c>
      <c r="AE38" s="38">
        <v>0</v>
      </c>
      <c r="AF38" s="38">
        <f t="shared" si="5"/>
        <v>0</v>
      </c>
    </row>
    <row r="39" spans="1:32" s="9" customFormat="1" ht="15" x14ac:dyDescent="0.25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46" t="s">
        <v>154</v>
      </c>
      <c r="G39" s="13">
        <v>30.45</v>
      </c>
      <c r="H39" s="22">
        <v>12</v>
      </c>
      <c r="I39" s="26">
        <v>4</v>
      </c>
      <c r="J39" s="26">
        <v>3</v>
      </c>
      <c r="K39" s="3">
        <v>0</v>
      </c>
      <c r="L39" s="2">
        <v>0</v>
      </c>
      <c r="M39" s="2"/>
      <c r="N39" s="36">
        <f t="shared" si="12"/>
        <v>0</v>
      </c>
      <c r="O39" s="36">
        <v>0</v>
      </c>
      <c r="P39" s="36">
        <f t="shared" si="2"/>
        <v>0</v>
      </c>
      <c r="Q39" s="36">
        <v>0</v>
      </c>
      <c r="R39" s="36">
        <v>0</v>
      </c>
      <c r="S39" s="36">
        <v>0</v>
      </c>
      <c r="T39" s="36">
        <f t="shared" si="10"/>
        <v>0</v>
      </c>
      <c r="U39" s="36">
        <v>0</v>
      </c>
      <c r="V39" s="2">
        <v>0</v>
      </c>
      <c r="W39" s="2">
        <v>0</v>
      </c>
      <c r="X39" s="2">
        <v>0</v>
      </c>
      <c r="Y39" s="38">
        <f t="shared" si="8"/>
        <v>0</v>
      </c>
      <c r="Z39" s="38">
        <v>0</v>
      </c>
      <c r="AA39" s="38">
        <v>0</v>
      </c>
      <c r="AB39" s="38">
        <f t="shared" si="3"/>
        <v>0</v>
      </c>
      <c r="AC39" s="38">
        <v>0</v>
      </c>
      <c r="AD39" s="38">
        <f t="shared" si="4"/>
        <v>0</v>
      </c>
      <c r="AE39" s="38">
        <v>0</v>
      </c>
      <c r="AF39" s="38">
        <f t="shared" si="5"/>
        <v>0</v>
      </c>
    </row>
    <row r="40" spans="1:32" s="9" customFormat="1" ht="15" x14ac:dyDescent="0.25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46" t="s">
        <v>155</v>
      </c>
      <c r="G40" s="13">
        <v>30.45</v>
      </c>
      <c r="H40" s="22">
        <v>11</v>
      </c>
      <c r="I40" s="26">
        <v>4</v>
      </c>
      <c r="J40" s="26">
        <v>5</v>
      </c>
      <c r="K40" s="3">
        <v>1</v>
      </c>
      <c r="L40" s="2">
        <v>1</v>
      </c>
      <c r="M40" s="2"/>
      <c r="N40" s="36">
        <f t="shared" si="12"/>
        <v>9.0909090909090917</v>
      </c>
      <c r="O40" s="36">
        <v>81.2</v>
      </c>
      <c r="P40" s="36">
        <f t="shared" si="2"/>
        <v>81.2</v>
      </c>
      <c r="Q40" s="36">
        <f t="shared" si="6"/>
        <v>100</v>
      </c>
      <c r="R40" s="36">
        <v>81.2</v>
      </c>
      <c r="S40" s="36">
        <f t="shared" si="9"/>
        <v>100</v>
      </c>
      <c r="T40" s="36">
        <f t="shared" si="10"/>
        <v>0</v>
      </c>
      <c r="U40" s="36">
        <f t="shared" si="7"/>
        <v>0</v>
      </c>
      <c r="V40" s="2">
        <v>0</v>
      </c>
      <c r="W40" s="2">
        <v>0</v>
      </c>
      <c r="X40" s="2">
        <v>0</v>
      </c>
      <c r="Y40" s="38">
        <f t="shared" si="8"/>
        <v>0</v>
      </c>
      <c r="Z40" s="38">
        <v>0</v>
      </c>
      <c r="AA40" s="38">
        <v>0</v>
      </c>
      <c r="AB40" s="38">
        <f t="shared" si="3"/>
        <v>0</v>
      </c>
      <c r="AC40" s="38">
        <v>0</v>
      </c>
      <c r="AD40" s="38">
        <f t="shared" si="4"/>
        <v>0</v>
      </c>
      <c r="AE40" s="38">
        <v>0</v>
      </c>
      <c r="AF40" s="38">
        <f t="shared" si="5"/>
        <v>0</v>
      </c>
    </row>
    <row r="41" spans="1:32" s="9" customFormat="1" ht="15" x14ac:dyDescent="0.25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46" t="s">
        <v>156</v>
      </c>
      <c r="G41" s="13">
        <v>30.45</v>
      </c>
      <c r="H41" s="22">
        <v>2</v>
      </c>
      <c r="I41" s="26">
        <v>1</v>
      </c>
      <c r="J41" s="26">
        <v>1</v>
      </c>
      <c r="K41" s="3">
        <v>0</v>
      </c>
      <c r="L41" s="2">
        <v>0</v>
      </c>
      <c r="M41" s="2"/>
      <c r="N41" s="36">
        <f t="shared" si="12"/>
        <v>0</v>
      </c>
      <c r="O41" s="36">
        <v>0</v>
      </c>
      <c r="P41" s="36">
        <f t="shared" si="2"/>
        <v>0</v>
      </c>
      <c r="Q41" s="36">
        <v>0</v>
      </c>
      <c r="R41" s="36">
        <v>0</v>
      </c>
      <c r="S41" s="36">
        <v>0</v>
      </c>
      <c r="T41" s="36">
        <f t="shared" si="10"/>
        <v>0</v>
      </c>
      <c r="U41" s="36">
        <v>0</v>
      </c>
      <c r="V41" s="2">
        <v>0</v>
      </c>
      <c r="W41" s="2">
        <v>0</v>
      </c>
      <c r="X41" s="2">
        <v>0</v>
      </c>
      <c r="Y41" s="38">
        <f t="shared" si="8"/>
        <v>0</v>
      </c>
      <c r="Z41" s="38">
        <v>0</v>
      </c>
      <c r="AA41" s="38">
        <v>0</v>
      </c>
      <c r="AB41" s="38">
        <f t="shared" si="3"/>
        <v>0</v>
      </c>
      <c r="AC41" s="38">
        <v>0</v>
      </c>
      <c r="AD41" s="38">
        <f t="shared" si="4"/>
        <v>0</v>
      </c>
      <c r="AE41" s="38">
        <v>0</v>
      </c>
      <c r="AF41" s="38">
        <f t="shared" si="5"/>
        <v>0</v>
      </c>
    </row>
    <row r="42" spans="1:32" s="9" customFormat="1" ht="15" x14ac:dyDescent="0.25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46" t="s">
        <v>157</v>
      </c>
      <c r="G42" s="13">
        <v>30.45</v>
      </c>
      <c r="H42" s="22">
        <v>53</v>
      </c>
      <c r="I42" s="26">
        <v>6</v>
      </c>
      <c r="J42" s="26">
        <v>39</v>
      </c>
      <c r="K42" s="3">
        <v>37</v>
      </c>
      <c r="L42" s="2">
        <v>46</v>
      </c>
      <c r="M42" s="2"/>
      <c r="N42" s="36">
        <f t="shared" si="12"/>
        <v>69.811320754716974</v>
      </c>
      <c r="O42" s="36">
        <v>51486.1</v>
      </c>
      <c r="P42" s="36">
        <f t="shared" si="2"/>
        <v>51486.1</v>
      </c>
      <c r="Q42" s="36">
        <f t="shared" si="6"/>
        <v>100</v>
      </c>
      <c r="R42" s="36">
        <v>34172.07</v>
      </c>
      <c r="S42" s="36">
        <f t="shared" si="9"/>
        <v>66.371447827666103</v>
      </c>
      <c r="T42" s="36">
        <f t="shared" si="10"/>
        <v>17314.03</v>
      </c>
      <c r="U42" s="36">
        <f t="shared" si="7"/>
        <v>33.62855217233389</v>
      </c>
      <c r="V42" s="2">
        <v>0</v>
      </c>
      <c r="W42" s="2">
        <v>0</v>
      </c>
      <c r="X42" s="2">
        <v>0</v>
      </c>
      <c r="Y42" s="38">
        <f t="shared" si="8"/>
        <v>0</v>
      </c>
      <c r="Z42" s="38">
        <v>0</v>
      </c>
      <c r="AA42" s="38">
        <v>0</v>
      </c>
      <c r="AB42" s="38">
        <f t="shared" si="3"/>
        <v>0</v>
      </c>
      <c r="AC42" s="38">
        <v>0</v>
      </c>
      <c r="AD42" s="38">
        <f t="shared" si="4"/>
        <v>0</v>
      </c>
      <c r="AE42" s="38">
        <v>0</v>
      </c>
      <c r="AF42" s="38">
        <f t="shared" si="5"/>
        <v>0</v>
      </c>
    </row>
    <row r="43" spans="1:32" s="9" customFormat="1" ht="15" x14ac:dyDescent="0.25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46" t="s">
        <v>158</v>
      </c>
      <c r="G43" s="13">
        <v>30.45</v>
      </c>
      <c r="H43" s="22">
        <v>28</v>
      </c>
      <c r="I43" s="26">
        <v>6</v>
      </c>
      <c r="J43" s="26">
        <v>11</v>
      </c>
      <c r="K43" s="3">
        <v>22</v>
      </c>
      <c r="L43" s="2">
        <v>26</v>
      </c>
      <c r="M43" s="2"/>
      <c r="N43" s="36">
        <f t="shared" si="12"/>
        <v>78.571428571428569</v>
      </c>
      <c r="O43" s="36">
        <v>16141.45</v>
      </c>
      <c r="P43" s="36">
        <f t="shared" si="2"/>
        <v>16141.45</v>
      </c>
      <c r="Q43" s="36">
        <f t="shared" si="6"/>
        <v>100</v>
      </c>
      <c r="R43" s="36">
        <v>12948.769999999999</v>
      </c>
      <c r="S43" s="36">
        <f t="shared" si="9"/>
        <v>80.220612150705165</v>
      </c>
      <c r="T43" s="36">
        <f t="shared" si="10"/>
        <v>3192.6800000000021</v>
      </c>
      <c r="U43" s="36">
        <f t="shared" si="7"/>
        <v>19.779387849294842</v>
      </c>
      <c r="V43" s="2">
        <v>0</v>
      </c>
      <c r="W43" s="2">
        <v>0</v>
      </c>
      <c r="X43" s="2">
        <v>0</v>
      </c>
      <c r="Y43" s="38">
        <f t="shared" si="8"/>
        <v>0</v>
      </c>
      <c r="Z43" s="38">
        <v>0</v>
      </c>
      <c r="AA43" s="38">
        <v>0</v>
      </c>
      <c r="AB43" s="38">
        <f t="shared" si="3"/>
        <v>0</v>
      </c>
      <c r="AC43" s="38">
        <v>0</v>
      </c>
      <c r="AD43" s="38">
        <f t="shared" si="4"/>
        <v>0</v>
      </c>
      <c r="AE43" s="38">
        <v>0</v>
      </c>
      <c r="AF43" s="38">
        <f t="shared" si="5"/>
        <v>0</v>
      </c>
    </row>
    <row r="44" spans="1:32" s="9" customFormat="1" ht="15" x14ac:dyDescent="0.25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46" t="s">
        <v>159</v>
      </c>
      <c r="G44" s="13">
        <v>30.45</v>
      </c>
      <c r="H44" s="22">
        <v>7</v>
      </c>
      <c r="I44" s="26">
        <v>3</v>
      </c>
      <c r="J44" s="26">
        <v>4</v>
      </c>
      <c r="K44" s="3">
        <v>0</v>
      </c>
      <c r="L44" s="2">
        <v>0</v>
      </c>
      <c r="M44" s="2"/>
      <c r="N44" s="36">
        <f t="shared" si="12"/>
        <v>0</v>
      </c>
      <c r="O44" s="36">
        <v>0</v>
      </c>
      <c r="P44" s="36">
        <f t="shared" si="2"/>
        <v>0</v>
      </c>
      <c r="Q44" s="36">
        <v>0</v>
      </c>
      <c r="R44" s="36">
        <v>0</v>
      </c>
      <c r="S44" s="36">
        <v>0</v>
      </c>
      <c r="T44" s="36">
        <f t="shared" si="10"/>
        <v>0</v>
      </c>
      <c r="U44" s="36">
        <v>0</v>
      </c>
      <c r="V44" s="2">
        <v>0</v>
      </c>
      <c r="W44" s="2">
        <v>0</v>
      </c>
      <c r="X44" s="2">
        <v>0</v>
      </c>
      <c r="Y44" s="38">
        <f t="shared" si="8"/>
        <v>0</v>
      </c>
      <c r="Z44" s="38">
        <v>0</v>
      </c>
      <c r="AA44" s="38">
        <v>0</v>
      </c>
      <c r="AB44" s="38">
        <f t="shared" si="3"/>
        <v>0</v>
      </c>
      <c r="AC44" s="38">
        <v>0</v>
      </c>
      <c r="AD44" s="38">
        <f t="shared" si="4"/>
        <v>0</v>
      </c>
      <c r="AE44" s="38">
        <v>0</v>
      </c>
      <c r="AF44" s="38">
        <f t="shared" si="5"/>
        <v>0</v>
      </c>
    </row>
    <row r="45" spans="1:32" s="9" customFormat="1" ht="15" x14ac:dyDescent="0.25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46" t="s">
        <v>160</v>
      </c>
      <c r="G45" s="13">
        <v>30.45</v>
      </c>
      <c r="H45" s="22">
        <v>21</v>
      </c>
      <c r="I45" s="26">
        <v>3</v>
      </c>
      <c r="J45" s="26">
        <v>14</v>
      </c>
      <c r="K45" s="3">
        <v>15</v>
      </c>
      <c r="L45" s="2">
        <v>18</v>
      </c>
      <c r="M45" s="2"/>
      <c r="N45" s="36">
        <f t="shared" si="12"/>
        <v>71.428571428571431</v>
      </c>
      <c r="O45" s="36">
        <v>18630.71</v>
      </c>
      <c r="P45" s="36">
        <f t="shared" si="2"/>
        <v>18630.71</v>
      </c>
      <c r="Q45" s="36">
        <f t="shared" si="6"/>
        <v>100</v>
      </c>
      <c r="R45" s="36">
        <v>8876.01</v>
      </c>
      <c r="S45" s="36">
        <f t="shared" si="9"/>
        <v>47.641823634203959</v>
      </c>
      <c r="T45" s="36">
        <f t="shared" si="10"/>
        <v>9754.6999999999989</v>
      </c>
      <c r="U45" s="36">
        <f t="shared" si="7"/>
        <v>52.358176365796041</v>
      </c>
      <c r="V45" s="2">
        <v>0</v>
      </c>
      <c r="W45" s="2">
        <v>0</v>
      </c>
      <c r="X45" s="2">
        <v>0</v>
      </c>
      <c r="Y45" s="38">
        <f t="shared" si="8"/>
        <v>0</v>
      </c>
      <c r="Z45" s="38">
        <v>0</v>
      </c>
      <c r="AA45" s="38">
        <v>0</v>
      </c>
      <c r="AB45" s="38">
        <f t="shared" si="3"/>
        <v>0</v>
      </c>
      <c r="AC45" s="38">
        <v>0</v>
      </c>
      <c r="AD45" s="38">
        <f t="shared" si="4"/>
        <v>0</v>
      </c>
      <c r="AE45" s="38">
        <v>0</v>
      </c>
      <c r="AF45" s="38">
        <f t="shared" si="5"/>
        <v>0</v>
      </c>
    </row>
    <row r="46" spans="1:32" s="9" customFormat="1" ht="15" x14ac:dyDescent="0.25">
      <c r="A46" s="2">
        <v>40</v>
      </c>
      <c r="B46" s="11" t="s">
        <v>114</v>
      </c>
      <c r="C46" s="15"/>
      <c r="D46" s="15" t="s">
        <v>219</v>
      </c>
      <c r="E46" s="30" t="s">
        <v>118</v>
      </c>
      <c r="F46" s="46" t="s">
        <v>230</v>
      </c>
      <c r="G46" s="13">
        <v>30.45</v>
      </c>
      <c r="H46" s="22">
        <v>1</v>
      </c>
      <c r="I46" s="26">
        <v>0</v>
      </c>
      <c r="J46" s="26">
        <v>0</v>
      </c>
      <c r="K46" s="3">
        <v>0</v>
      </c>
      <c r="L46" s="2">
        <v>0</v>
      </c>
      <c r="M46" s="2"/>
      <c r="N46" s="36">
        <f t="shared" si="12"/>
        <v>0</v>
      </c>
      <c r="O46" s="36">
        <v>0</v>
      </c>
      <c r="P46" s="36">
        <f t="shared" si="2"/>
        <v>0</v>
      </c>
      <c r="Q46" s="36">
        <v>0</v>
      </c>
      <c r="R46" s="36">
        <v>0</v>
      </c>
      <c r="S46" s="36">
        <v>0</v>
      </c>
      <c r="T46" s="36">
        <f>O46-R46</f>
        <v>0</v>
      </c>
      <c r="U46" s="36">
        <v>0</v>
      </c>
      <c r="V46" s="2">
        <v>0</v>
      </c>
      <c r="W46" s="2">
        <v>0</v>
      </c>
      <c r="X46" s="2">
        <v>0</v>
      </c>
      <c r="Y46" s="38">
        <f>IF(H46=0,0,V46/H46)*100</f>
        <v>0</v>
      </c>
      <c r="Z46" s="38">
        <v>0</v>
      </c>
      <c r="AA46" s="38">
        <v>0</v>
      </c>
      <c r="AB46" s="38">
        <f t="shared" si="3"/>
        <v>0</v>
      </c>
      <c r="AC46" s="38">
        <v>0</v>
      </c>
      <c r="AD46" s="38">
        <f t="shared" si="4"/>
        <v>0</v>
      </c>
      <c r="AE46" s="38">
        <v>0</v>
      </c>
      <c r="AF46" s="38">
        <f t="shared" si="5"/>
        <v>0</v>
      </c>
    </row>
    <row r="47" spans="1:32" s="9" customFormat="1" ht="15" x14ac:dyDescent="0.25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46" t="s">
        <v>161</v>
      </c>
      <c r="G47" s="13">
        <v>30.45</v>
      </c>
      <c r="H47" s="22">
        <v>37</v>
      </c>
      <c r="I47" s="26">
        <v>12</v>
      </c>
      <c r="J47" s="26">
        <v>15</v>
      </c>
      <c r="K47" s="3">
        <v>27</v>
      </c>
      <c r="L47" s="2">
        <v>32</v>
      </c>
      <c r="M47" s="2"/>
      <c r="N47" s="36">
        <f t="shared" si="12"/>
        <v>72.972972972972968</v>
      </c>
      <c r="O47" s="36">
        <v>29395.079999999998</v>
      </c>
      <c r="P47" s="36">
        <f t="shared" si="2"/>
        <v>29395.079999999998</v>
      </c>
      <c r="Q47" s="36">
        <f t="shared" si="6"/>
        <v>100</v>
      </c>
      <c r="R47" s="36">
        <v>20753.189999999999</v>
      </c>
      <c r="S47" s="36">
        <f t="shared" si="9"/>
        <v>70.600896476553217</v>
      </c>
      <c r="T47" s="36">
        <f t="shared" si="10"/>
        <v>8641.89</v>
      </c>
      <c r="U47" s="36">
        <f t="shared" si="7"/>
        <v>29.399103523446779</v>
      </c>
      <c r="V47" s="2">
        <v>0</v>
      </c>
      <c r="W47" s="2">
        <v>0</v>
      </c>
      <c r="X47" s="2">
        <v>0</v>
      </c>
      <c r="Y47" s="38">
        <f t="shared" si="8"/>
        <v>0</v>
      </c>
      <c r="Z47" s="38">
        <v>0</v>
      </c>
      <c r="AA47" s="38">
        <v>0</v>
      </c>
      <c r="AB47" s="38">
        <f t="shared" si="3"/>
        <v>0</v>
      </c>
      <c r="AC47" s="38">
        <v>0</v>
      </c>
      <c r="AD47" s="38">
        <f t="shared" si="4"/>
        <v>0</v>
      </c>
      <c r="AE47" s="38">
        <v>0</v>
      </c>
      <c r="AF47" s="38">
        <f t="shared" si="5"/>
        <v>0</v>
      </c>
    </row>
    <row r="48" spans="1:32" s="9" customFormat="1" ht="15" x14ac:dyDescent="0.25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46" t="s">
        <v>162</v>
      </c>
      <c r="G48" s="13">
        <v>30.45</v>
      </c>
      <c r="H48" s="22">
        <v>64</v>
      </c>
      <c r="I48" s="26">
        <v>16</v>
      </c>
      <c r="J48" s="26">
        <v>27</v>
      </c>
      <c r="K48" s="3">
        <v>32</v>
      </c>
      <c r="L48" s="2">
        <v>34</v>
      </c>
      <c r="M48" s="2"/>
      <c r="N48" s="36">
        <f t="shared" si="12"/>
        <v>50</v>
      </c>
      <c r="O48" s="36">
        <v>13283.6</v>
      </c>
      <c r="P48" s="36">
        <f t="shared" si="2"/>
        <v>13283.6</v>
      </c>
      <c r="Q48" s="36">
        <f t="shared" si="6"/>
        <v>100</v>
      </c>
      <c r="R48" s="36">
        <v>4486.5600000000004</v>
      </c>
      <c r="S48" s="36">
        <f t="shared" si="9"/>
        <v>33.775181426721673</v>
      </c>
      <c r="T48" s="36">
        <f t="shared" si="10"/>
        <v>8797.0400000000009</v>
      </c>
      <c r="U48" s="36">
        <f t="shared" si="7"/>
        <v>66.224818573278327</v>
      </c>
      <c r="V48" s="2">
        <v>0</v>
      </c>
      <c r="W48" s="2">
        <v>0</v>
      </c>
      <c r="X48" s="2">
        <v>0</v>
      </c>
      <c r="Y48" s="38">
        <f t="shared" si="8"/>
        <v>0</v>
      </c>
      <c r="Z48" s="38">
        <v>0</v>
      </c>
      <c r="AA48" s="38">
        <v>0</v>
      </c>
      <c r="AB48" s="38">
        <f t="shared" si="3"/>
        <v>0</v>
      </c>
      <c r="AC48" s="38">
        <v>0</v>
      </c>
      <c r="AD48" s="38">
        <f t="shared" si="4"/>
        <v>0</v>
      </c>
      <c r="AE48" s="38">
        <v>0</v>
      </c>
      <c r="AF48" s="38">
        <f t="shared" si="5"/>
        <v>0</v>
      </c>
    </row>
    <row r="49" spans="1:32" s="9" customFormat="1" ht="15" x14ac:dyDescent="0.25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46" t="s">
        <v>163</v>
      </c>
      <c r="G49" s="13">
        <v>30.45</v>
      </c>
      <c r="H49" s="22">
        <v>3</v>
      </c>
      <c r="I49" s="26">
        <v>0</v>
      </c>
      <c r="J49" s="26">
        <v>1</v>
      </c>
      <c r="K49" s="3">
        <v>0</v>
      </c>
      <c r="L49" s="2">
        <v>0</v>
      </c>
      <c r="M49" s="2"/>
      <c r="N49" s="36">
        <f t="shared" si="12"/>
        <v>0</v>
      </c>
      <c r="O49" s="36">
        <v>0</v>
      </c>
      <c r="P49" s="36">
        <f t="shared" si="2"/>
        <v>0</v>
      </c>
      <c r="Q49" s="36">
        <v>0</v>
      </c>
      <c r="R49" s="36">
        <v>0</v>
      </c>
      <c r="S49" s="36">
        <v>0</v>
      </c>
      <c r="T49" s="36">
        <f t="shared" si="10"/>
        <v>0</v>
      </c>
      <c r="U49" s="36">
        <v>0</v>
      </c>
      <c r="V49" s="2">
        <v>0</v>
      </c>
      <c r="W49" s="2">
        <v>0</v>
      </c>
      <c r="X49" s="2">
        <v>0</v>
      </c>
      <c r="Y49" s="38">
        <f t="shared" si="8"/>
        <v>0</v>
      </c>
      <c r="Z49" s="38">
        <v>0</v>
      </c>
      <c r="AA49" s="38">
        <v>0</v>
      </c>
      <c r="AB49" s="38">
        <f t="shared" si="3"/>
        <v>0</v>
      </c>
      <c r="AC49" s="38">
        <v>0</v>
      </c>
      <c r="AD49" s="38">
        <f t="shared" si="4"/>
        <v>0</v>
      </c>
      <c r="AE49" s="38">
        <v>0</v>
      </c>
      <c r="AF49" s="38">
        <f t="shared" si="5"/>
        <v>0</v>
      </c>
    </row>
    <row r="50" spans="1:32" s="9" customFormat="1" ht="15" x14ac:dyDescent="0.25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46" t="s">
        <v>164</v>
      </c>
      <c r="G50" s="13">
        <v>30.45</v>
      </c>
      <c r="H50" s="22">
        <v>45</v>
      </c>
      <c r="I50" s="26">
        <v>8</v>
      </c>
      <c r="J50" s="26">
        <v>18</v>
      </c>
      <c r="K50" s="3">
        <v>42</v>
      </c>
      <c r="L50" s="2">
        <v>49</v>
      </c>
      <c r="M50" s="2"/>
      <c r="N50" s="36">
        <f t="shared" si="12"/>
        <v>93.333333333333329</v>
      </c>
      <c r="O50" s="36">
        <v>28019.85</v>
      </c>
      <c r="P50" s="36">
        <f t="shared" si="2"/>
        <v>28019.85</v>
      </c>
      <c r="Q50" s="36">
        <f t="shared" si="6"/>
        <v>100</v>
      </c>
      <c r="R50" s="36">
        <v>12501.89</v>
      </c>
      <c r="S50" s="36">
        <f t="shared" si="9"/>
        <v>44.617976184740456</v>
      </c>
      <c r="T50" s="36">
        <f t="shared" si="10"/>
        <v>15517.96</v>
      </c>
      <c r="U50" s="36">
        <f t="shared" si="7"/>
        <v>55.382023815259544</v>
      </c>
      <c r="V50" s="2">
        <v>0</v>
      </c>
      <c r="W50" s="2">
        <v>0</v>
      </c>
      <c r="X50" s="2">
        <v>0</v>
      </c>
      <c r="Y50" s="38">
        <f t="shared" si="8"/>
        <v>0</v>
      </c>
      <c r="Z50" s="38">
        <v>0</v>
      </c>
      <c r="AA50" s="38">
        <v>0</v>
      </c>
      <c r="AB50" s="38">
        <f t="shared" si="3"/>
        <v>0</v>
      </c>
      <c r="AC50" s="38">
        <v>0</v>
      </c>
      <c r="AD50" s="38">
        <f t="shared" si="4"/>
        <v>0</v>
      </c>
      <c r="AE50" s="38">
        <v>0</v>
      </c>
      <c r="AF50" s="38">
        <f t="shared" si="5"/>
        <v>0</v>
      </c>
    </row>
    <row r="51" spans="1:32" s="9" customFormat="1" ht="15" x14ac:dyDescent="0.25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46" t="s">
        <v>166</v>
      </c>
      <c r="G51" s="13">
        <v>30.45</v>
      </c>
      <c r="H51" s="22">
        <v>35</v>
      </c>
      <c r="I51" s="26">
        <v>7</v>
      </c>
      <c r="J51" s="26">
        <v>20</v>
      </c>
      <c r="K51" s="3">
        <v>26</v>
      </c>
      <c r="L51" s="2">
        <v>38</v>
      </c>
      <c r="M51" s="2"/>
      <c r="N51" s="36">
        <f t="shared" si="12"/>
        <v>74.285714285714292</v>
      </c>
      <c r="O51" s="36">
        <v>24374.81</v>
      </c>
      <c r="P51" s="36">
        <f t="shared" si="2"/>
        <v>24374.81</v>
      </c>
      <c r="Q51" s="36">
        <f t="shared" si="6"/>
        <v>100</v>
      </c>
      <c r="R51" s="36">
        <v>17579.680000000004</v>
      </c>
      <c r="S51" s="36">
        <f t="shared" si="9"/>
        <v>72.122326286851063</v>
      </c>
      <c r="T51" s="36">
        <f t="shared" si="10"/>
        <v>6795.1299999999974</v>
      </c>
      <c r="U51" s="36">
        <f t="shared" si="7"/>
        <v>27.87767371314893</v>
      </c>
      <c r="V51" s="2">
        <v>0</v>
      </c>
      <c r="W51" s="2">
        <v>0</v>
      </c>
      <c r="X51" s="2">
        <v>0</v>
      </c>
      <c r="Y51" s="38">
        <f t="shared" si="8"/>
        <v>0</v>
      </c>
      <c r="Z51" s="38">
        <v>0</v>
      </c>
      <c r="AA51" s="38">
        <v>0</v>
      </c>
      <c r="AB51" s="38">
        <f t="shared" si="3"/>
        <v>0</v>
      </c>
      <c r="AC51" s="38">
        <v>0</v>
      </c>
      <c r="AD51" s="38">
        <f t="shared" si="4"/>
        <v>0</v>
      </c>
      <c r="AE51" s="38">
        <v>0</v>
      </c>
      <c r="AF51" s="38">
        <f t="shared" si="5"/>
        <v>0</v>
      </c>
    </row>
    <row r="52" spans="1:32" s="9" customFormat="1" ht="15" x14ac:dyDescent="0.25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46" t="s">
        <v>167</v>
      </c>
      <c r="G52" s="13">
        <v>30.45</v>
      </c>
      <c r="H52" s="22">
        <v>21</v>
      </c>
      <c r="I52" s="26">
        <v>8</v>
      </c>
      <c r="J52" s="26">
        <v>11</v>
      </c>
      <c r="K52" s="3">
        <v>17</v>
      </c>
      <c r="L52" s="2">
        <v>22</v>
      </c>
      <c r="M52" s="2"/>
      <c r="N52" s="36">
        <f t="shared" si="12"/>
        <v>80.952380952380949</v>
      </c>
      <c r="O52" s="36">
        <v>15413.759999999998</v>
      </c>
      <c r="P52" s="36">
        <f t="shared" si="2"/>
        <v>15413.759999999998</v>
      </c>
      <c r="Q52" s="36">
        <f t="shared" si="6"/>
        <v>100</v>
      </c>
      <c r="R52" s="36">
        <v>12943.539999999999</v>
      </c>
      <c r="S52" s="36">
        <f t="shared" si="9"/>
        <v>83.973929787410725</v>
      </c>
      <c r="T52" s="36">
        <f t="shared" si="10"/>
        <v>2470.2199999999993</v>
      </c>
      <c r="U52" s="36">
        <f t="shared" si="7"/>
        <v>16.026070212589268</v>
      </c>
      <c r="V52" s="2">
        <v>0</v>
      </c>
      <c r="W52" s="2">
        <v>0</v>
      </c>
      <c r="X52" s="2">
        <v>0</v>
      </c>
      <c r="Y52" s="38">
        <f t="shared" si="8"/>
        <v>0</v>
      </c>
      <c r="Z52" s="38">
        <v>0</v>
      </c>
      <c r="AA52" s="38">
        <v>0</v>
      </c>
      <c r="AB52" s="38">
        <f t="shared" si="3"/>
        <v>0</v>
      </c>
      <c r="AC52" s="38">
        <v>0</v>
      </c>
      <c r="AD52" s="38">
        <f t="shared" si="4"/>
        <v>0</v>
      </c>
      <c r="AE52" s="38">
        <v>0</v>
      </c>
      <c r="AF52" s="38">
        <f t="shared" si="5"/>
        <v>0</v>
      </c>
    </row>
    <row r="53" spans="1:32" s="9" customFormat="1" ht="15" x14ac:dyDescent="0.25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46">
        <v>101</v>
      </c>
      <c r="G53" s="13">
        <v>30.45</v>
      </c>
      <c r="H53" s="22">
        <v>47</v>
      </c>
      <c r="I53" s="26">
        <v>7</v>
      </c>
      <c r="J53" s="26">
        <v>31</v>
      </c>
      <c r="K53" s="3">
        <v>35</v>
      </c>
      <c r="L53" s="2">
        <v>48</v>
      </c>
      <c r="M53" s="2"/>
      <c r="N53" s="36">
        <f t="shared" si="12"/>
        <v>74.468085106382972</v>
      </c>
      <c r="O53" s="36">
        <v>42972.38</v>
      </c>
      <c r="P53" s="36">
        <f t="shared" si="2"/>
        <v>42972.38</v>
      </c>
      <c r="Q53" s="36">
        <f t="shared" si="6"/>
        <v>100</v>
      </c>
      <c r="R53" s="36">
        <v>35439.869999999995</v>
      </c>
      <c r="S53" s="36">
        <f t="shared" si="9"/>
        <v>82.471275735716759</v>
      </c>
      <c r="T53" s="36">
        <f t="shared" si="10"/>
        <v>7532.510000000002</v>
      </c>
      <c r="U53" s="36">
        <f t="shared" si="7"/>
        <v>17.528724264283248</v>
      </c>
      <c r="V53" s="2">
        <v>0</v>
      </c>
      <c r="W53" s="2">
        <v>0</v>
      </c>
      <c r="X53" s="2">
        <v>0</v>
      </c>
      <c r="Y53" s="38">
        <f t="shared" si="8"/>
        <v>0</v>
      </c>
      <c r="Z53" s="38">
        <v>0</v>
      </c>
      <c r="AA53" s="38">
        <v>0</v>
      </c>
      <c r="AB53" s="38">
        <f t="shared" si="3"/>
        <v>0</v>
      </c>
      <c r="AC53" s="38">
        <v>0</v>
      </c>
      <c r="AD53" s="38">
        <f t="shared" si="4"/>
        <v>0</v>
      </c>
      <c r="AE53" s="38">
        <v>0</v>
      </c>
      <c r="AF53" s="38">
        <f t="shared" si="5"/>
        <v>0</v>
      </c>
    </row>
    <row r="54" spans="1:32" s="9" customFormat="1" ht="15" x14ac:dyDescent="0.25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46" t="s">
        <v>169</v>
      </c>
      <c r="G54" s="13">
        <v>30.45</v>
      </c>
      <c r="H54" s="22">
        <v>16</v>
      </c>
      <c r="I54" s="26">
        <v>4</v>
      </c>
      <c r="J54" s="26">
        <v>10</v>
      </c>
      <c r="K54" s="3">
        <v>14</v>
      </c>
      <c r="L54" s="2">
        <v>16</v>
      </c>
      <c r="M54" s="2"/>
      <c r="N54" s="36">
        <f t="shared" si="12"/>
        <v>87.5</v>
      </c>
      <c r="O54" s="36">
        <v>11942.29</v>
      </c>
      <c r="P54" s="36">
        <f t="shared" si="2"/>
        <v>11942.29</v>
      </c>
      <c r="Q54" s="36">
        <f t="shared" si="6"/>
        <v>100</v>
      </c>
      <c r="R54" s="36">
        <v>2042.34</v>
      </c>
      <c r="S54" s="36">
        <f t="shared" si="9"/>
        <v>17.101745142682013</v>
      </c>
      <c r="T54" s="36">
        <f t="shared" si="10"/>
        <v>9899.9500000000007</v>
      </c>
      <c r="U54" s="36">
        <f t="shared" si="7"/>
        <v>82.898254857317994</v>
      </c>
      <c r="V54" s="2">
        <v>0</v>
      </c>
      <c r="W54" s="2">
        <v>0</v>
      </c>
      <c r="X54" s="2">
        <v>0</v>
      </c>
      <c r="Y54" s="38">
        <f t="shared" si="8"/>
        <v>0</v>
      </c>
      <c r="Z54" s="38">
        <v>0</v>
      </c>
      <c r="AA54" s="38">
        <v>0</v>
      </c>
      <c r="AB54" s="38">
        <f t="shared" si="3"/>
        <v>0</v>
      </c>
      <c r="AC54" s="38">
        <v>0</v>
      </c>
      <c r="AD54" s="38">
        <f t="shared" si="4"/>
        <v>0</v>
      </c>
      <c r="AE54" s="38">
        <v>0</v>
      </c>
      <c r="AF54" s="38">
        <f t="shared" si="5"/>
        <v>0</v>
      </c>
    </row>
    <row r="55" spans="1:32" s="9" customFormat="1" ht="15" x14ac:dyDescent="0.25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46" t="s">
        <v>170</v>
      </c>
      <c r="G55" s="13">
        <v>30.45</v>
      </c>
      <c r="H55" s="22">
        <v>14</v>
      </c>
      <c r="I55" s="26">
        <v>3</v>
      </c>
      <c r="J55" s="26">
        <v>5</v>
      </c>
      <c r="K55" s="3">
        <v>7</v>
      </c>
      <c r="L55" s="2">
        <v>7</v>
      </c>
      <c r="M55" s="2"/>
      <c r="N55" s="36">
        <f t="shared" si="12"/>
        <v>50</v>
      </c>
      <c r="O55" s="36">
        <v>2319.79</v>
      </c>
      <c r="P55" s="36">
        <f t="shared" si="2"/>
        <v>2319.79</v>
      </c>
      <c r="Q55" s="36">
        <f t="shared" si="6"/>
        <v>100</v>
      </c>
      <c r="R55" s="36">
        <v>839.91999999999985</v>
      </c>
      <c r="S55" s="36">
        <f t="shared" si="9"/>
        <v>36.206725608783543</v>
      </c>
      <c r="T55" s="36">
        <f t="shared" si="10"/>
        <v>1479.8700000000001</v>
      </c>
      <c r="U55" s="36">
        <f t="shared" si="7"/>
        <v>63.79327439121645</v>
      </c>
      <c r="V55" s="2">
        <v>0</v>
      </c>
      <c r="W55" s="2">
        <v>0</v>
      </c>
      <c r="X55" s="2">
        <v>0</v>
      </c>
      <c r="Y55" s="38">
        <f t="shared" si="8"/>
        <v>0</v>
      </c>
      <c r="Z55" s="38">
        <v>0</v>
      </c>
      <c r="AA55" s="38">
        <v>0</v>
      </c>
      <c r="AB55" s="38">
        <f t="shared" si="3"/>
        <v>0</v>
      </c>
      <c r="AC55" s="38">
        <v>0</v>
      </c>
      <c r="AD55" s="38">
        <f t="shared" si="4"/>
        <v>0</v>
      </c>
      <c r="AE55" s="38">
        <v>0</v>
      </c>
      <c r="AF55" s="38">
        <f t="shared" si="5"/>
        <v>0</v>
      </c>
    </row>
    <row r="56" spans="1:32" s="9" customFormat="1" ht="15" x14ac:dyDescent="0.25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46" t="s">
        <v>172</v>
      </c>
      <c r="G56" s="13">
        <v>30.45</v>
      </c>
      <c r="H56" s="22">
        <v>56</v>
      </c>
      <c r="I56" s="26">
        <v>17</v>
      </c>
      <c r="J56" s="26">
        <v>34</v>
      </c>
      <c r="K56" s="3">
        <v>39</v>
      </c>
      <c r="L56" s="2">
        <v>51</v>
      </c>
      <c r="M56" s="2"/>
      <c r="N56" s="36">
        <f t="shared" si="12"/>
        <v>69.642857142857139</v>
      </c>
      <c r="O56" s="36">
        <v>33646.5</v>
      </c>
      <c r="P56" s="36">
        <f t="shared" si="2"/>
        <v>33646.5</v>
      </c>
      <c r="Q56" s="36">
        <f t="shared" si="6"/>
        <v>100</v>
      </c>
      <c r="R56" s="36">
        <v>18027.580000000002</v>
      </c>
      <c r="S56" s="36">
        <f t="shared" si="9"/>
        <v>53.579361894996516</v>
      </c>
      <c r="T56" s="36">
        <f t="shared" si="10"/>
        <v>15618.919999999998</v>
      </c>
      <c r="U56" s="36">
        <f t="shared" si="7"/>
        <v>46.420638105003484</v>
      </c>
      <c r="V56" s="2">
        <v>0</v>
      </c>
      <c r="W56" s="2">
        <v>0</v>
      </c>
      <c r="X56" s="2">
        <v>0</v>
      </c>
      <c r="Y56" s="38">
        <f t="shared" si="8"/>
        <v>0</v>
      </c>
      <c r="Z56" s="38">
        <v>0</v>
      </c>
      <c r="AA56" s="38">
        <v>0</v>
      </c>
      <c r="AB56" s="38">
        <f t="shared" si="3"/>
        <v>0</v>
      </c>
      <c r="AC56" s="38">
        <v>0</v>
      </c>
      <c r="AD56" s="38">
        <f t="shared" si="4"/>
        <v>0</v>
      </c>
      <c r="AE56" s="38">
        <v>0</v>
      </c>
      <c r="AF56" s="38">
        <f t="shared" si="5"/>
        <v>0</v>
      </c>
    </row>
    <row r="57" spans="1:32" s="9" customFormat="1" ht="15" x14ac:dyDescent="0.25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46" t="s">
        <v>173</v>
      </c>
      <c r="G57" s="13">
        <v>30.45</v>
      </c>
      <c r="H57" s="22">
        <v>17</v>
      </c>
      <c r="I57" s="26">
        <v>4</v>
      </c>
      <c r="J57" s="26">
        <v>6</v>
      </c>
      <c r="K57" s="3">
        <v>16</v>
      </c>
      <c r="L57" s="2">
        <v>17</v>
      </c>
      <c r="M57" s="2"/>
      <c r="N57" s="36">
        <f t="shared" si="12"/>
        <v>94.117647058823522</v>
      </c>
      <c r="O57" s="36">
        <v>5389.26</v>
      </c>
      <c r="P57" s="36">
        <f t="shared" si="2"/>
        <v>5389.26</v>
      </c>
      <c r="Q57" s="36">
        <f t="shared" si="6"/>
        <v>100</v>
      </c>
      <c r="R57" s="36">
        <v>3415.18</v>
      </c>
      <c r="S57" s="36">
        <f t="shared" si="9"/>
        <v>63.370110182102913</v>
      </c>
      <c r="T57" s="36">
        <f t="shared" si="10"/>
        <v>1974.0800000000004</v>
      </c>
      <c r="U57" s="36">
        <f t="shared" si="7"/>
        <v>36.62988981789708</v>
      </c>
      <c r="V57" s="2">
        <v>0</v>
      </c>
      <c r="W57" s="2">
        <v>0</v>
      </c>
      <c r="X57" s="2">
        <v>0</v>
      </c>
      <c r="Y57" s="38">
        <f t="shared" si="8"/>
        <v>0</v>
      </c>
      <c r="Z57" s="38">
        <v>0</v>
      </c>
      <c r="AA57" s="38">
        <v>0</v>
      </c>
      <c r="AB57" s="38">
        <f t="shared" si="3"/>
        <v>0</v>
      </c>
      <c r="AC57" s="38">
        <v>0</v>
      </c>
      <c r="AD57" s="38">
        <f t="shared" si="4"/>
        <v>0</v>
      </c>
      <c r="AE57" s="38">
        <v>0</v>
      </c>
      <c r="AF57" s="38">
        <f t="shared" si="5"/>
        <v>0</v>
      </c>
    </row>
    <row r="58" spans="1:32" s="9" customFormat="1" ht="15" x14ac:dyDescent="0.25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46" t="s">
        <v>175</v>
      </c>
      <c r="G58" s="13">
        <v>30.45</v>
      </c>
      <c r="H58" s="22">
        <v>59</v>
      </c>
      <c r="I58" s="26">
        <v>10</v>
      </c>
      <c r="J58" s="26">
        <v>38</v>
      </c>
      <c r="K58" s="3">
        <v>45</v>
      </c>
      <c r="L58" s="2">
        <v>66</v>
      </c>
      <c r="M58" s="2"/>
      <c r="N58" s="36">
        <f t="shared" si="12"/>
        <v>76.271186440677965</v>
      </c>
      <c r="O58" s="36">
        <v>51157.919999999998</v>
      </c>
      <c r="P58" s="36">
        <f t="shared" si="2"/>
        <v>51157.919999999998</v>
      </c>
      <c r="Q58" s="36">
        <f t="shared" si="6"/>
        <v>100</v>
      </c>
      <c r="R58" s="36">
        <v>32261.390000000003</v>
      </c>
      <c r="S58" s="36">
        <f t="shared" si="9"/>
        <v>63.06235671817776</v>
      </c>
      <c r="T58" s="36">
        <f t="shared" si="10"/>
        <v>18896.529999999995</v>
      </c>
      <c r="U58" s="36">
        <f t="shared" si="7"/>
        <v>36.93764328182224</v>
      </c>
      <c r="V58" s="2">
        <v>0</v>
      </c>
      <c r="W58" s="2">
        <v>0</v>
      </c>
      <c r="X58" s="2">
        <v>0</v>
      </c>
      <c r="Y58" s="38">
        <f t="shared" si="8"/>
        <v>0</v>
      </c>
      <c r="Z58" s="38">
        <v>0</v>
      </c>
      <c r="AA58" s="38">
        <v>0</v>
      </c>
      <c r="AB58" s="38">
        <f t="shared" si="3"/>
        <v>0</v>
      </c>
      <c r="AC58" s="38">
        <v>0</v>
      </c>
      <c r="AD58" s="38">
        <f t="shared" si="4"/>
        <v>0</v>
      </c>
      <c r="AE58" s="38">
        <v>0</v>
      </c>
      <c r="AF58" s="38">
        <f t="shared" si="5"/>
        <v>0</v>
      </c>
    </row>
    <row r="59" spans="1:32" s="9" customFormat="1" ht="15" x14ac:dyDescent="0.25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46" t="s">
        <v>176</v>
      </c>
      <c r="G59" s="13">
        <v>30.45</v>
      </c>
      <c r="H59" s="22">
        <v>29</v>
      </c>
      <c r="I59" s="26">
        <v>9</v>
      </c>
      <c r="J59" s="26">
        <v>10</v>
      </c>
      <c r="K59" s="3">
        <v>15</v>
      </c>
      <c r="L59" s="2">
        <v>16</v>
      </c>
      <c r="M59" s="2"/>
      <c r="N59" s="36">
        <f t="shared" si="12"/>
        <v>51.724137931034484</v>
      </c>
      <c r="O59" s="36">
        <v>2869.51</v>
      </c>
      <c r="P59" s="36">
        <f t="shared" si="2"/>
        <v>2869.51</v>
      </c>
      <c r="Q59" s="36">
        <f t="shared" si="6"/>
        <v>100</v>
      </c>
      <c r="R59" s="36">
        <v>1452.62</v>
      </c>
      <c r="S59" s="36">
        <f t="shared" si="9"/>
        <v>50.622580161769768</v>
      </c>
      <c r="T59" s="36">
        <f t="shared" si="10"/>
        <v>1416.8900000000003</v>
      </c>
      <c r="U59" s="36">
        <f t="shared" si="7"/>
        <v>49.377419838230232</v>
      </c>
      <c r="V59" s="2">
        <v>0</v>
      </c>
      <c r="W59" s="2">
        <v>0</v>
      </c>
      <c r="X59" s="2">
        <v>0</v>
      </c>
      <c r="Y59" s="38">
        <f t="shared" si="8"/>
        <v>0</v>
      </c>
      <c r="Z59" s="38">
        <v>0</v>
      </c>
      <c r="AA59" s="38">
        <v>0</v>
      </c>
      <c r="AB59" s="38">
        <f t="shared" si="3"/>
        <v>0</v>
      </c>
      <c r="AC59" s="38">
        <v>0</v>
      </c>
      <c r="AD59" s="38">
        <f t="shared" si="4"/>
        <v>0</v>
      </c>
      <c r="AE59" s="38">
        <v>0</v>
      </c>
      <c r="AF59" s="38">
        <f t="shared" si="5"/>
        <v>0</v>
      </c>
    </row>
    <row r="60" spans="1:32" s="9" customFormat="1" ht="15" x14ac:dyDescent="0.25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46" t="s">
        <v>178</v>
      </c>
      <c r="G60" s="13">
        <v>30.45</v>
      </c>
      <c r="H60" s="22">
        <v>59</v>
      </c>
      <c r="I60" s="26">
        <v>5</v>
      </c>
      <c r="J60" s="26">
        <v>8</v>
      </c>
      <c r="K60" s="3">
        <v>54</v>
      </c>
      <c r="L60" s="2">
        <v>58</v>
      </c>
      <c r="M60" s="2"/>
      <c r="N60" s="36">
        <f t="shared" si="12"/>
        <v>91.525423728813564</v>
      </c>
      <c r="O60" s="36">
        <v>15158.790000000003</v>
      </c>
      <c r="P60" s="36">
        <f t="shared" si="2"/>
        <v>15158.790000000003</v>
      </c>
      <c r="Q60" s="36">
        <f t="shared" si="6"/>
        <v>100</v>
      </c>
      <c r="R60" s="36">
        <v>15158.790000000003</v>
      </c>
      <c r="S60" s="36">
        <f t="shared" si="9"/>
        <v>100</v>
      </c>
      <c r="T60" s="36">
        <f t="shared" si="10"/>
        <v>0</v>
      </c>
      <c r="U60" s="36">
        <f t="shared" si="7"/>
        <v>0</v>
      </c>
      <c r="V60" s="2">
        <v>0</v>
      </c>
      <c r="W60" s="2">
        <v>0</v>
      </c>
      <c r="X60" s="2">
        <v>0</v>
      </c>
      <c r="Y60" s="38">
        <f t="shared" si="8"/>
        <v>0</v>
      </c>
      <c r="Z60" s="38">
        <v>0</v>
      </c>
      <c r="AA60" s="38">
        <v>0</v>
      </c>
      <c r="AB60" s="38">
        <f t="shared" si="3"/>
        <v>0</v>
      </c>
      <c r="AC60" s="38">
        <v>0</v>
      </c>
      <c r="AD60" s="38">
        <f t="shared" si="4"/>
        <v>0</v>
      </c>
      <c r="AE60" s="38">
        <v>0</v>
      </c>
      <c r="AF60" s="38">
        <f t="shared" si="5"/>
        <v>0</v>
      </c>
    </row>
    <row r="61" spans="1:32" s="9" customFormat="1" ht="15" x14ac:dyDescent="0.25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46" t="s">
        <v>179</v>
      </c>
      <c r="G61" s="13">
        <v>30.45</v>
      </c>
      <c r="H61" s="22">
        <v>162</v>
      </c>
      <c r="I61" s="26">
        <v>10</v>
      </c>
      <c r="J61" s="26">
        <v>60</v>
      </c>
      <c r="K61" s="3">
        <v>110</v>
      </c>
      <c r="L61" s="2">
        <v>135</v>
      </c>
      <c r="M61" s="2"/>
      <c r="N61" s="36">
        <f t="shared" si="12"/>
        <v>67.901234567901241</v>
      </c>
      <c r="O61" s="36">
        <v>71249.460000000036</v>
      </c>
      <c r="P61" s="36">
        <f t="shared" si="2"/>
        <v>71249.460000000036</v>
      </c>
      <c r="Q61" s="36">
        <f t="shared" si="6"/>
        <v>100</v>
      </c>
      <c r="R61" s="36">
        <v>58069.500000000044</v>
      </c>
      <c r="S61" s="36">
        <f t="shared" si="9"/>
        <v>81.501670328448824</v>
      </c>
      <c r="T61" s="36">
        <f t="shared" si="10"/>
        <v>13179.959999999992</v>
      </c>
      <c r="U61" s="36">
        <f t="shared" si="7"/>
        <v>18.498329671551176</v>
      </c>
      <c r="V61" s="2">
        <v>0</v>
      </c>
      <c r="W61" s="2">
        <v>0</v>
      </c>
      <c r="X61" s="2">
        <v>0</v>
      </c>
      <c r="Y61" s="38">
        <f t="shared" si="8"/>
        <v>0</v>
      </c>
      <c r="Z61" s="38">
        <v>0</v>
      </c>
      <c r="AA61" s="38">
        <v>0</v>
      </c>
      <c r="AB61" s="38">
        <f t="shared" si="3"/>
        <v>0</v>
      </c>
      <c r="AC61" s="38">
        <v>0</v>
      </c>
      <c r="AD61" s="38">
        <f t="shared" si="4"/>
        <v>0</v>
      </c>
      <c r="AE61" s="38">
        <v>0</v>
      </c>
      <c r="AF61" s="38">
        <f t="shared" si="5"/>
        <v>0</v>
      </c>
    </row>
    <row r="62" spans="1:32" s="9" customFormat="1" ht="15" x14ac:dyDescent="0.25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46" t="s">
        <v>180</v>
      </c>
      <c r="G62" s="13">
        <v>30.45</v>
      </c>
      <c r="H62" s="22">
        <v>0</v>
      </c>
      <c r="I62" s="26">
        <v>0</v>
      </c>
      <c r="J62" s="26">
        <v>0</v>
      </c>
      <c r="K62" s="3">
        <v>0</v>
      </c>
      <c r="L62" s="2">
        <v>0</v>
      </c>
      <c r="M62" s="2"/>
      <c r="N62" s="36">
        <v>0</v>
      </c>
      <c r="O62" s="36">
        <v>0</v>
      </c>
      <c r="P62" s="36">
        <f t="shared" si="2"/>
        <v>0</v>
      </c>
      <c r="Q62" s="36">
        <v>0</v>
      </c>
      <c r="R62" s="36">
        <v>0</v>
      </c>
      <c r="S62" s="36">
        <v>0</v>
      </c>
      <c r="T62" s="36">
        <f t="shared" si="10"/>
        <v>0</v>
      </c>
      <c r="U62" s="36">
        <v>0</v>
      </c>
      <c r="V62" s="2">
        <v>0</v>
      </c>
      <c r="W62" s="2">
        <v>0</v>
      </c>
      <c r="X62" s="2">
        <v>0</v>
      </c>
      <c r="Y62" s="38">
        <f t="shared" si="8"/>
        <v>0</v>
      </c>
      <c r="Z62" s="38">
        <v>0</v>
      </c>
      <c r="AA62" s="38">
        <v>0</v>
      </c>
      <c r="AB62" s="38">
        <f t="shared" si="3"/>
        <v>0</v>
      </c>
      <c r="AC62" s="38">
        <v>0</v>
      </c>
      <c r="AD62" s="38">
        <f t="shared" si="4"/>
        <v>0</v>
      </c>
      <c r="AE62" s="38">
        <v>0</v>
      </c>
      <c r="AF62" s="38">
        <f t="shared" si="5"/>
        <v>0</v>
      </c>
    </row>
    <row r="63" spans="1:32" s="9" customFormat="1" ht="15" x14ac:dyDescent="0.25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46" t="s">
        <v>181</v>
      </c>
      <c r="G63" s="13">
        <v>30.45</v>
      </c>
      <c r="H63" s="22">
        <v>28</v>
      </c>
      <c r="I63" s="26">
        <v>7</v>
      </c>
      <c r="J63" s="26">
        <v>15</v>
      </c>
      <c r="K63" s="3">
        <v>0</v>
      </c>
      <c r="L63" s="2">
        <v>0</v>
      </c>
      <c r="M63" s="2"/>
      <c r="N63" s="36">
        <f t="shared" ref="N63:N78" si="13">K63/H63*100</f>
        <v>0</v>
      </c>
      <c r="O63" s="36">
        <v>0</v>
      </c>
      <c r="P63" s="36">
        <f t="shared" si="2"/>
        <v>0</v>
      </c>
      <c r="Q63" s="36">
        <v>0</v>
      </c>
      <c r="R63" s="36">
        <v>0</v>
      </c>
      <c r="S63" s="36">
        <v>0</v>
      </c>
      <c r="T63" s="36">
        <f t="shared" si="10"/>
        <v>0</v>
      </c>
      <c r="U63" s="36">
        <v>0</v>
      </c>
      <c r="V63" s="2">
        <v>0</v>
      </c>
      <c r="W63" s="2">
        <v>0</v>
      </c>
      <c r="X63" s="2">
        <v>0</v>
      </c>
      <c r="Y63" s="38">
        <f t="shared" si="8"/>
        <v>0</v>
      </c>
      <c r="Z63" s="38">
        <v>0</v>
      </c>
      <c r="AA63" s="38">
        <v>0</v>
      </c>
      <c r="AB63" s="38">
        <f t="shared" si="3"/>
        <v>0</v>
      </c>
      <c r="AC63" s="38">
        <v>0</v>
      </c>
      <c r="AD63" s="38">
        <f t="shared" si="4"/>
        <v>0</v>
      </c>
      <c r="AE63" s="38">
        <v>0</v>
      </c>
      <c r="AF63" s="38">
        <f t="shared" si="5"/>
        <v>0</v>
      </c>
    </row>
    <row r="64" spans="1:32" s="9" customFormat="1" ht="15" x14ac:dyDescent="0.25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46" t="s">
        <v>183</v>
      </c>
      <c r="G64" s="13">
        <v>30.45</v>
      </c>
      <c r="H64" s="22">
        <v>39</v>
      </c>
      <c r="I64" s="26">
        <v>13</v>
      </c>
      <c r="J64" s="26">
        <v>5</v>
      </c>
      <c r="K64" s="3">
        <v>33</v>
      </c>
      <c r="L64" s="2">
        <v>33</v>
      </c>
      <c r="M64" s="2"/>
      <c r="N64" s="36">
        <f t="shared" si="13"/>
        <v>84.615384615384613</v>
      </c>
      <c r="O64" s="36">
        <v>8254.4500000000007</v>
      </c>
      <c r="P64" s="36">
        <f t="shared" si="2"/>
        <v>8254.4500000000007</v>
      </c>
      <c r="Q64" s="36">
        <f t="shared" si="6"/>
        <v>100</v>
      </c>
      <c r="R64" s="36">
        <v>3332.84</v>
      </c>
      <c r="S64" s="36">
        <f t="shared" si="9"/>
        <v>40.376281884316946</v>
      </c>
      <c r="T64" s="36">
        <f t="shared" si="10"/>
        <v>4921.6100000000006</v>
      </c>
      <c r="U64" s="36">
        <f t="shared" si="7"/>
        <v>59.623718115683054</v>
      </c>
      <c r="V64" s="2">
        <v>0</v>
      </c>
      <c r="W64" s="2">
        <v>0</v>
      </c>
      <c r="X64" s="2">
        <v>0</v>
      </c>
      <c r="Y64" s="38">
        <f t="shared" si="8"/>
        <v>0</v>
      </c>
      <c r="Z64" s="38">
        <v>0</v>
      </c>
      <c r="AA64" s="38">
        <v>0</v>
      </c>
      <c r="AB64" s="38">
        <f t="shared" si="3"/>
        <v>0</v>
      </c>
      <c r="AC64" s="38">
        <v>0</v>
      </c>
      <c r="AD64" s="38">
        <f t="shared" si="4"/>
        <v>0</v>
      </c>
      <c r="AE64" s="38">
        <v>0</v>
      </c>
      <c r="AF64" s="38">
        <f t="shared" si="5"/>
        <v>0</v>
      </c>
    </row>
    <row r="65" spans="1:32" s="9" customFormat="1" ht="15" x14ac:dyDescent="0.25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46" t="s">
        <v>184</v>
      </c>
      <c r="G65" s="13">
        <v>30.45</v>
      </c>
      <c r="H65" s="22">
        <v>35</v>
      </c>
      <c r="I65" s="26">
        <v>10</v>
      </c>
      <c r="J65" s="26">
        <v>14</v>
      </c>
      <c r="K65" s="3">
        <v>29</v>
      </c>
      <c r="L65" s="2">
        <v>31</v>
      </c>
      <c r="M65" s="2"/>
      <c r="N65" s="36">
        <f t="shared" si="13"/>
        <v>82.857142857142861</v>
      </c>
      <c r="O65" s="36">
        <v>16142.51</v>
      </c>
      <c r="P65" s="36">
        <f t="shared" si="2"/>
        <v>16142.51</v>
      </c>
      <c r="Q65" s="36">
        <f t="shared" si="6"/>
        <v>100</v>
      </c>
      <c r="R65" s="36">
        <v>8966.61</v>
      </c>
      <c r="S65" s="36">
        <f t="shared" si="9"/>
        <v>55.546566178370036</v>
      </c>
      <c r="T65" s="36">
        <f t="shared" si="10"/>
        <v>7175.9</v>
      </c>
      <c r="U65" s="36">
        <f t="shared" si="7"/>
        <v>44.453433821629964</v>
      </c>
      <c r="V65" s="2">
        <v>0</v>
      </c>
      <c r="W65" s="2">
        <v>0</v>
      </c>
      <c r="X65" s="2">
        <v>0</v>
      </c>
      <c r="Y65" s="38">
        <f t="shared" si="8"/>
        <v>0</v>
      </c>
      <c r="Z65" s="38">
        <v>0</v>
      </c>
      <c r="AA65" s="38">
        <v>0</v>
      </c>
      <c r="AB65" s="38">
        <f t="shared" si="3"/>
        <v>0</v>
      </c>
      <c r="AC65" s="38">
        <v>0</v>
      </c>
      <c r="AD65" s="38">
        <f t="shared" si="4"/>
        <v>0</v>
      </c>
      <c r="AE65" s="38">
        <v>0</v>
      </c>
      <c r="AF65" s="38">
        <f t="shared" si="5"/>
        <v>0</v>
      </c>
    </row>
    <row r="66" spans="1:32" s="9" customFormat="1" ht="15" x14ac:dyDescent="0.25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46" t="s">
        <v>185</v>
      </c>
      <c r="G66" s="13">
        <v>30.45</v>
      </c>
      <c r="H66" s="22">
        <v>88</v>
      </c>
      <c r="I66" s="26">
        <v>26</v>
      </c>
      <c r="J66" s="26">
        <v>62</v>
      </c>
      <c r="K66" s="3">
        <v>74</v>
      </c>
      <c r="L66" s="2">
        <v>100</v>
      </c>
      <c r="M66" s="2"/>
      <c r="N66" s="36">
        <f t="shared" si="13"/>
        <v>84.090909090909093</v>
      </c>
      <c r="O66" s="36">
        <v>94844.19</v>
      </c>
      <c r="P66" s="36">
        <f t="shared" si="2"/>
        <v>94844.19</v>
      </c>
      <c r="Q66" s="36">
        <f t="shared" si="6"/>
        <v>100</v>
      </c>
      <c r="R66" s="36">
        <v>63274.5</v>
      </c>
      <c r="S66" s="36">
        <f t="shared" si="9"/>
        <v>66.714155078977427</v>
      </c>
      <c r="T66" s="36">
        <f t="shared" si="10"/>
        <v>31569.690000000002</v>
      </c>
      <c r="U66" s="36">
        <f t="shared" si="7"/>
        <v>33.28584492102258</v>
      </c>
      <c r="V66" s="2">
        <v>0</v>
      </c>
      <c r="W66" s="2">
        <v>0</v>
      </c>
      <c r="X66" s="2">
        <v>0</v>
      </c>
      <c r="Y66" s="38">
        <f t="shared" si="8"/>
        <v>0</v>
      </c>
      <c r="Z66" s="38">
        <v>0</v>
      </c>
      <c r="AA66" s="38">
        <v>0</v>
      </c>
      <c r="AB66" s="38">
        <f t="shared" si="3"/>
        <v>0</v>
      </c>
      <c r="AC66" s="38">
        <v>0</v>
      </c>
      <c r="AD66" s="38">
        <f t="shared" si="4"/>
        <v>0</v>
      </c>
      <c r="AE66" s="38">
        <v>0</v>
      </c>
      <c r="AF66" s="38">
        <f t="shared" si="5"/>
        <v>0</v>
      </c>
    </row>
    <row r="67" spans="1:32" s="9" customFormat="1" ht="15" x14ac:dyDescent="0.25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46" t="s">
        <v>186</v>
      </c>
      <c r="G67" s="13">
        <v>30.45</v>
      </c>
      <c r="H67" s="22">
        <v>5</v>
      </c>
      <c r="I67" s="26">
        <v>0</v>
      </c>
      <c r="J67" s="26">
        <v>2</v>
      </c>
      <c r="K67" s="3">
        <v>3</v>
      </c>
      <c r="L67" s="2">
        <v>4</v>
      </c>
      <c r="M67" s="2"/>
      <c r="N67" s="36">
        <f t="shared" si="13"/>
        <v>60</v>
      </c>
      <c r="O67" s="36">
        <v>1370.25</v>
      </c>
      <c r="P67" s="36">
        <f t="shared" si="2"/>
        <v>1370.25</v>
      </c>
      <c r="Q67" s="36">
        <f t="shared" si="6"/>
        <v>100</v>
      </c>
      <c r="R67" s="36">
        <v>1370.25</v>
      </c>
      <c r="S67" s="36">
        <f t="shared" si="9"/>
        <v>100</v>
      </c>
      <c r="T67" s="36">
        <f t="shared" si="10"/>
        <v>0</v>
      </c>
      <c r="U67" s="36">
        <f t="shared" si="7"/>
        <v>0</v>
      </c>
      <c r="V67" s="2">
        <v>0</v>
      </c>
      <c r="W67" s="2">
        <v>0</v>
      </c>
      <c r="X67" s="2">
        <v>0</v>
      </c>
      <c r="Y67" s="38">
        <f t="shared" si="8"/>
        <v>0</v>
      </c>
      <c r="Z67" s="38">
        <v>0</v>
      </c>
      <c r="AA67" s="38">
        <v>0</v>
      </c>
      <c r="AB67" s="38">
        <f t="shared" si="3"/>
        <v>0</v>
      </c>
      <c r="AC67" s="38">
        <v>0</v>
      </c>
      <c r="AD67" s="38">
        <f t="shared" si="4"/>
        <v>0</v>
      </c>
      <c r="AE67" s="38">
        <v>0</v>
      </c>
      <c r="AF67" s="38">
        <f t="shared" si="5"/>
        <v>0</v>
      </c>
    </row>
    <row r="68" spans="1:32" s="9" customFormat="1" ht="15" x14ac:dyDescent="0.25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46" t="s">
        <v>187</v>
      </c>
      <c r="G68" s="13">
        <v>30.45</v>
      </c>
      <c r="H68" s="2">
        <v>47</v>
      </c>
      <c r="I68" s="32">
        <v>2</v>
      </c>
      <c r="J68" s="32">
        <v>44</v>
      </c>
      <c r="K68" s="3">
        <v>39</v>
      </c>
      <c r="L68" s="2">
        <v>60</v>
      </c>
      <c r="M68" s="2"/>
      <c r="N68" s="36">
        <f t="shared" si="13"/>
        <v>82.978723404255319</v>
      </c>
      <c r="O68" s="36">
        <v>62158.37</v>
      </c>
      <c r="P68" s="36">
        <f t="shared" si="2"/>
        <v>62158.37</v>
      </c>
      <c r="Q68" s="36">
        <f t="shared" si="6"/>
        <v>100</v>
      </c>
      <c r="R68" s="36">
        <v>39526.19</v>
      </c>
      <c r="S68" s="36">
        <f t="shared" si="9"/>
        <v>63.589489235319398</v>
      </c>
      <c r="T68" s="36">
        <f t="shared" si="10"/>
        <v>22632.18</v>
      </c>
      <c r="U68" s="36">
        <f t="shared" si="7"/>
        <v>36.410510764680602</v>
      </c>
      <c r="V68" s="2">
        <v>0</v>
      </c>
      <c r="W68" s="2">
        <v>0</v>
      </c>
      <c r="X68" s="2">
        <v>0</v>
      </c>
      <c r="Y68" s="38">
        <f t="shared" si="8"/>
        <v>0</v>
      </c>
      <c r="Z68" s="38">
        <v>0</v>
      </c>
      <c r="AA68" s="38">
        <v>0</v>
      </c>
      <c r="AB68" s="38">
        <f t="shared" si="3"/>
        <v>0</v>
      </c>
      <c r="AC68" s="38">
        <v>0</v>
      </c>
      <c r="AD68" s="38">
        <f t="shared" si="4"/>
        <v>0</v>
      </c>
      <c r="AE68" s="38">
        <v>0</v>
      </c>
      <c r="AF68" s="38">
        <f t="shared" si="5"/>
        <v>0</v>
      </c>
    </row>
    <row r="69" spans="1:32" s="9" customFormat="1" ht="15" x14ac:dyDescent="0.25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46" t="s">
        <v>189</v>
      </c>
      <c r="G69" s="13">
        <v>30.45</v>
      </c>
      <c r="H69" s="22">
        <v>1</v>
      </c>
      <c r="I69" s="26">
        <v>0</v>
      </c>
      <c r="J69" s="26">
        <v>1</v>
      </c>
      <c r="K69" s="3">
        <v>0</v>
      </c>
      <c r="L69" s="2">
        <v>0</v>
      </c>
      <c r="M69" s="2"/>
      <c r="N69" s="36">
        <f t="shared" si="13"/>
        <v>0</v>
      </c>
      <c r="O69" s="36">
        <v>0</v>
      </c>
      <c r="P69" s="36">
        <f t="shared" si="2"/>
        <v>0</v>
      </c>
      <c r="Q69" s="36">
        <v>0</v>
      </c>
      <c r="R69" s="36">
        <v>0</v>
      </c>
      <c r="S69" s="36">
        <v>0</v>
      </c>
      <c r="T69" s="36">
        <f t="shared" si="10"/>
        <v>0</v>
      </c>
      <c r="U69" s="36">
        <v>0</v>
      </c>
      <c r="V69" s="2">
        <v>0</v>
      </c>
      <c r="W69" s="2">
        <v>0</v>
      </c>
      <c r="X69" s="2">
        <v>0</v>
      </c>
      <c r="Y69" s="38">
        <f t="shared" si="8"/>
        <v>0</v>
      </c>
      <c r="Z69" s="38">
        <v>0</v>
      </c>
      <c r="AA69" s="38">
        <v>0</v>
      </c>
      <c r="AB69" s="38">
        <f t="shared" si="3"/>
        <v>0</v>
      </c>
      <c r="AC69" s="38">
        <v>0</v>
      </c>
      <c r="AD69" s="38">
        <f t="shared" si="4"/>
        <v>0</v>
      </c>
      <c r="AE69" s="38">
        <v>0</v>
      </c>
      <c r="AF69" s="38">
        <f t="shared" si="5"/>
        <v>0</v>
      </c>
    </row>
    <row r="70" spans="1:32" s="9" customFormat="1" ht="15" x14ac:dyDescent="0.25">
      <c r="A70" s="2">
        <v>64</v>
      </c>
      <c r="B70" s="11" t="s">
        <v>114</v>
      </c>
      <c r="C70" s="15"/>
      <c r="D70" s="15" t="s">
        <v>220</v>
      </c>
      <c r="E70" s="19" t="s">
        <v>138</v>
      </c>
      <c r="F70" s="46" t="s">
        <v>190</v>
      </c>
      <c r="G70" s="13">
        <v>30.45</v>
      </c>
      <c r="H70" s="22">
        <v>34</v>
      </c>
      <c r="I70" s="26">
        <v>6</v>
      </c>
      <c r="J70" s="26">
        <v>22</v>
      </c>
      <c r="K70" s="3">
        <v>27</v>
      </c>
      <c r="L70" s="2">
        <v>37</v>
      </c>
      <c r="M70" s="2"/>
      <c r="N70" s="36">
        <f t="shared" si="13"/>
        <v>79.411764705882348</v>
      </c>
      <c r="O70" s="36">
        <v>27386.58</v>
      </c>
      <c r="P70" s="36">
        <f t="shared" si="2"/>
        <v>27386.58</v>
      </c>
      <c r="Q70" s="36">
        <f t="shared" si="6"/>
        <v>100</v>
      </c>
      <c r="R70" s="36">
        <v>5358.92</v>
      </c>
      <c r="S70" s="36">
        <f t="shared" si="9"/>
        <v>19.567686071061079</v>
      </c>
      <c r="T70" s="36">
        <f t="shared" si="10"/>
        <v>22027.660000000003</v>
      </c>
      <c r="U70" s="36">
        <f t="shared" si="7"/>
        <v>80.432313928938925</v>
      </c>
      <c r="V70" s="2">
        <v>0</v>
      </c>
      <c r="W70" s="2">
        <v>0</v>
      </c>
      <c r="X70" s="2">
        <v>0</v>
      </c>
      <c r="Y70" s="38">
        <f t="shared" si="8"/>
        <v>0</v>
      </c>
      <c r="Z70" s="38">
        <v>0</v>
      </c>
      <c r="AA70" s="38">
        <v>0</v>
      </c>
      <c r="AB70" s="38">
        <f t="shared" si="3"/>
        <v>0</v>
      </c>
      <c r="AC70" s="38">
        <v>0</v>
      </c>
      <c r="AD70" s="38">
        <f t="shared" si="4"/>
        <v>0</v>
      </c>
      <c r="AE70" s="38">
        <v>0</v>
      </c>
      <c r="AF70" s="38">
        <f t="shared" si="5"/>
        <v>0</v>
      </c>
    </row>
    <row r="71" spans="1:32" s="9" customFormat="1" ht="15" x14ac:dyDescent="0.25">
      <c r="A71" s="2">
        <v>65</v>
      </c>
      <c r="B71" s="11" t="s">
        <v>114</v>
      </c>
      <c r="C71" s="15"/>
      <c r="D71" s="15" t="s">
        <v>221</v>
      </c>
      <c r="E71" s="19" t="s">
        <v>138</v>
      </c>
      <c r="F71" s="46" t="s">
        <v>191</v>
      </c>
      <c r="G71" s="13">
        <v>30.45</v>
      </c>
      <c r="H71" s="22">
        <v>21</v>
      </c>
      <c r="I71" s="26">
        <v>4</v>
      </c>
      <c r="J71" s="26">
        <v>12</v>
      </c>
      <c r="K71" s="3">
        <v>13</v>
      </c>
      <c r="L71" s="2">
        <v>16</v>
      </c>
      <c r="M71" s="2"/>
      <c r="N71" s="36">
        <f t="shared" si="13"/>
        <v>61.904761904761905</v>
      </c>
      <c r="O71" s="36">
        <v>7195.07</v>
      </c>
      <c r="P71" s="36">
        <f t="shared" si="2"/>
        <v>7195.07</v>
      </c>
      <c r="Q71" s="36">
        <f t="shared" si="6"/>
        <v>100</v>
      </c>
      <c r="R71" s="36">
        <v>4906.5599999999995</v>
      </c>
      <c r="S71" s="36">
        <f t="shared" si="9"/>
        <v>68.193360175787035</v>
      </c>
      <c r="T71" s="36">
        <f t="shared" si="10"/>
        <v>2288.5100000000002</v>
      </c>
      <c r="U71" s="36">
        <f t="shared" si="7"/>
        <v>31.806639824212972</v>
      </c>
      <c r="V71" s="2">
        <v>0</v>
      </c>
      <c r="W71" s="2">
        <v>0</v>
      </c>
      <c r="X71" s="2">
        <v>0</v>
      </c>
      <c r="Y71" s="38">
        <f t="shared" si="8"/>
        <v>0</v>
      </c>
      <c r="Z71" s="38">
        <v>0</v>
      </c>
      <c r="AA71" s="38">
        <v>0</v>
      </c>
      <c r="AB71" s="38">
        <f t="shared" ref="AB71:AB102" si="14">IF(Z71=0,0,AA71/Z71)*100</f>
        <v>0</v>
      </c>
      <c r="AC71" s="38">
        <v>0</v>
      </c>
      <c r="AD71" s="38">
        <f t="shared" ref="AD71:AD102" si="15">IF(AA71=0,0,AC71/AA71)*100</f>
        <v>0</v>
      </c>
      <c r="AE71" s="38">
        <v>0</v>
      </c>
      <c r="AF71" s="38">
        <f t="shared" ref="AF71:AF102" si="16">IF(AA71=0,0,AE71/AA71)*100</f>
        <v>0</v>
      </c>
    </row>
    <row r="72" spans="1:32" s="9" customFormat="1" ht="15" x14ac:dyDescent="0.25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46" t="s">
        <v>193</v>
      </c>
      <c r="G72" s="13">
        <v>30.45</v>
      </c>
      <c r="H72" s="22">
        <v>95</v>
      </c>
      <c r="I72" s="26">
        <v>23</v>
      </c>
      <c r="J72" s="26">
        <v>49</v>
      </c>
      <c r="K72" s="3">
        <v>74</v>
      </c>
      <c r="L72" s="2">
        <v>102</v>
      </c>
      <c r="M72" s="2"/>
      <c r="N72" s="36">
        <f t="shared" si="13"/>
        <v>77.89473684210526</v>
      </c>
      <c r="O72" s="36">
        <v>52440.76</v>
      </c>
      <c r="P72" s="36">
        <f t="shared" ref="P72:P101" si="17">O72</f>
        <v>52440.76</v>
      </c>
      <c r="Q72" s="36">
        <f t="shared" si="6"/>
        <v>100</v>
      </c>
      <c r="R72" s="36">
        <v>51344.54</v>
      </c>
      <c r="S72" s="36">
        <f t="shared" si="9"/>
        <v>97.909603140763025</v>
      </c>
      <c r="T72" s="36">
        <f t="shared" si="10"/>
        <v>1096.2200000000012</v>
      </c>
      <c r="U72" s="36">
        <f t="shared" si="7"/>
        <v>2.0903968592369773</v>
      </c>
      <c r="V72" s="2">
        <v>0</v>
      </c>
      <c r="W72" s="2">
        <v>0</v>
      </c>
      <c r="X72" s="2">
        <v>0</v>
      </c>
      <c r="Y72" s="38">
        <f t="shared" ref="Y72:Y102" si="18">IF(H72=0,0,V72/H72)*100</f>
        <v>0</v>
      </c>
      <c r="Z72" s="38">
        <v>0</v>
      </c>
      <c r="AA72" s="38">
        <v>0</v>
      </c>
      <c r="AB72" s="38">
        <f t="shared" si="14"/>
        <v>0</v>
      </c>
      <c r="AC72" s="38">
        <v>0</v>
      </c>
      <c r="AD72" s="38">
        <f t="shared" si="15"/>
        <v>0</v>
      </c>
      <c r="AE72" s="38">
        <v>0</v>
      </c>
      <c r="AF72" s="38">
        <f t="shared" si="16"/>
        <v>0</v>
      </c>
    </row>
    <row r="73" spans="1:32" s="9" customFormat="1" ht="15" x14ac:dyDescent="0.25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46" t="s">
        <v>194</v>
      </c>
      <c r="G73" s="13">
        <v>30.45</v>
      </c>
      <c r="H73" s="22">
        <v>38</v>
      </c>
      <c r="I73" s="26">
        <v>12</v>
      </c>
      <c r="J73" s="26">
        <v>19</v>
      </c>
      <c r="K73" s="3">
        <v>30</v>
      </c>
      <c r="L73" s="2">
        <v>38</v>
      </c>
      <c r="M73" s="2"/>
      <c r="N73" s="36">
        <f t="shared" si="13"/>
        <v>78.94736842105263</v>
      </c>
      <c r="O73" s="36">
        <v>26374.26</v>
      </c>
      <c r="P73" s="36">
        <f t="shared" si="17"/>
        <v>26374.26</v>
      </c>
      <c r="Q73" s="36">
        <f t="shared" ref="Q73:Q102" si="19">P73/O73*100</f>
        <v>100</v>
      </c>
      <c r="R73" s="36">
        <v>17716.37</v>
      </c>
      <c r="S73" s="36">
        <f t="shared" si="9"/>
        <v>67.172955753071363</v>
      </c>
      <c r="T73" s="36">
        <f t="shared" si="10"/>
        <v>8657.89</v>
      </c>
      <c r="U73" s="36">
        <f t="shared" ref="U73:U103" si="20">T73/P73*100</f>
        <v>32.827044246928629</v>
      </c>
      <c r="V73" s="2">
        <v>0</v>
      </c>
      <c r="W73" s="2">
        <v>0</v>
      </c>
      <c r="X73" s="2">
        <v>0</v>
      </c>
      <c r="Y73" s="38">
        <f t="shared" si="18"/>
        <v>0</v>
      </c>
      <c r="Z73" s="38">
        <v>0</v>
      </c>
      <c r="AA73" s="38">
        <v>0</v>
      </c>
      <c r="AB73" s="38">
        <f t="shared" si="14"/>
        <v>0</v>
      </c>
      <c r="AC73" s="38">
        <v>0</v>
      </c>
      <c r="AD73" s="38">
        <f t="shared" si="15"/>
        <v>0</v>
      </c>
      <c r="AE73" s="38">
        <v>0</v>
      </c>
      <c r="AF73" s="38">
        <f t="shared" si="16"/>
        <v>0</v>
      </c>
    </row>
    <row r="74" spans="1:32" s="9" customFormat="1" ht="15" x14ac:dyDescent="0.25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46" t="s">
        <v>196</v>
      </c>
      <c r="G74" s="13">
        <v>30.45</v>
      </c>
      <c r="H74" s="22">
        <v>32</v>
      </c>
      <c r="I74" s="26">
        <v>10</v>
      </c>
      <c r="J74" s="26">
        <v>19</v>
      </c>
      <c r="K74" s="3">
        <v>31</v>
      </c>
      <c r="L74" s="2">
        <v>41</v>
      </c>
      <c r="M74" s="2"/>
      <c r="N74" s="36">
        <f t="shared" si="13"/>
        <v>96.875</v>
      </c>
      <c r="O74" s="36">
        <v>28592.3</v>
      </c>
      <c r="P74" s="36">
        <f t="shared" si="17"/>
        <v>28592.3</v>
      </c>
      <c r="Q74" s="36">
        <f t="shared" si="19"/>
        <v>100</v>
      </c>
      <c r="R74" s="36">
        <v>24521.38</v>
      </c>
      <c r="S74" s="36">
        <f t="shared" ref="S74:S102" si="21">R74/P74*100</f>
        <v>85.76218072697894</v>
      </c>
      <c r="T74" s="36">
        <f t="shared" ref="T74:T102" si="22">O74-R74</f>
        <v>4070.9199999999983</v>
      </c>
      <c r="U74" s="36">
        <f t="shared" si="20"/>
        <v>14.237819273021051</v>
      </c>
      <c r="V74" s="2">
        <v>0</v>
      </c>
      <c r="W74" s="2">
        <v>0</v>
      </c>
      <c r="X74" s="2">
        <v>0</v>
      </c>
      <c r="Y74" s="38">
        <f t="shared" si="18"/>
        <v>0</v>
      </c>
      <c r="Z74" s="38">
        <v>0</v>
      </c>
      <c r="AA74" s="38">
        <v>0</v>
      </c>
      <c r="AB74" s="38">
        <f t="shared" si="14"/>
        <v>0</v>
      </c>
      <c r="AC74" s="38">
        <v>0</v>
      </c>
      <c r="AD74" s="38">
        <f t="shared" si="15"/>
        <v>0</v>
      </c>
      <c r="AE74" s="38">
        <v>0</v>
      </c>
      <c r="AF74" s="38">
        <f t="shared" si="16"/>
        <v>0</v>
      </c>
    </row>
    <row r="75" spans="1:32" s="9" customFormat="1" ht="15" x14ac:dyDescent="0.25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46" t="s">
        <v>197</v>
      </c>
      <c r="G75" s="13">
        <v>30.45</v>
      </c>
      <c r="H75" s="22">
        <v>9</v>
      </c>
      <c r="I75" s="26">
        <v>3</v>
      </c>
      <c r="J75" s="26">
        <v>3</v>
      </c>
      <c r="K75" s="3">
        <v>6</v>
      </c>
      <c r="L75" s="2">
        <v>6</v>
      </c>
      <c r="M75" s="2"/>
      <c r="N75" s="36">
        <f t="shared" si="13"/>
        <v>66.666666666666657</v>
      </c>
      <c r="O75" s="36">
        <v>1981.3</v>
      </c>
      <c r="P75" s="36">
        <f t="shared" si="17"/>
        <v>1981.3</v>
      </c>
      <c r="Q75" s="36">
        <f t="shared" si="19"/>
        <v>100</v>
      </c>
      <c r="R75" s="36">
        <v>1981.3</v>
      </c>
      <c r="S75" s="36">
        <f t="shared" si="21"/>
        <v>100</v>
      </c>
      <c r="T75" s="36">
        <f t="shared" si="22"/>
        <v>0</v>
      </c>
      <c r="U75" s="36">
        <f t="shared" si="20"/>
        <v>0</v>
      </c>
      <c r="V75" s="2">
        <v>0</v>
      </c>
      <c r="W75" s="2">
        <v>0</v>
      </c>
      <c r="X75" s="2">
        <v>0</v>
      </c>
      <c r="Y75" s="38">
        <f t="shared" si="18"/>
        <v>0</v>
      </c>
      <c r="Z75" s="38">
        <v>0</v>
      </c>
      <c r="AA75" s="38">
        <v>0</v>
      </c>
      <c r="AB75" s="38">
        <f t="shared" si="14"/>
        <v>0</v>
      </c>
      <c r="AC75" s="38">
        <v>0</v>
      </c>
      <c r="AD75" s="38">
        <f t="shared" si="15"/>
        <v>0</v>
      </c>
      <c r="AE75" s="38">
        <v>0</v>
      </c>
      <c r="AF75" s="38">
        <f t="shared" si="16"/>
        <v>0</v>
      </c>
    </row>
    <row r="76" spans="1:32" s="9" customFormat="1" ht="15" x14ac:dyDescent="0.25">
      <c r="A76" s="2">
        <v>70</v>
      </c>
      <c r="B76" s="11" t="s">
        <v>114</v>
      </c>
      <c r="C76" s="12"/>
      <c r="D76" s="12" t="s">
        <v>222</v>
      </c>
      <c r="E76" s="30" t="s">
        <v>227</v>
      </c>
      <c r="F76" s="46" t="s">
        <v>231</v>
      </c>
      <c r="G76" s="13">
        <v>30.45</v>
      </c>
      <c r="H76" s="22">
        <v>3</v>
      </c>
      <c r="I76" s="26">
        <v>1</v>
      </c>
      <c r="J76" s="26">
        <v>2</v>
      </c>
      <c r="K76" s="3">
        <v>0</v>
      </c>
      <c r="L76" s="2">
        <v>0</v>
      </c>
      <c r="M76" s="2"/>
      <c r="N76" s="36">
        <f t="shared" si="13"/>
        <v>0</v>
      </c>
      <c r="O76" s="36">
        <v>0</v>
      </c>
      <c r="P76" s="36">
        <f t="shared" si="17"/>
        <v>0</v>
      </c>
      <c r="Q76" s="36">
        <v>0</v>
      </c>
      <c r="R76" s="36">
        <v>0</v>
      </c>
      <c r="S76" s="36">
        <v>0</v>
      </c>
      <c r="T76" s="36">
        <f t="shared" si="22"/>
        <v>0</v>
      </c>
      <c r="U76" s="36">
        <v>0</v>
      </c>
      <c r="V76" s="2">
        <v>0</v>
      </c>
      <c r="W76" s="2">
        <v>0</v>
      </c>
      <c r="X76" s="2">
        <v>0</v>
      </c>
      <c r="Y76" s="38">
        <f t="shared" si="18"/>
        <v>0</v>
      </c>
      <c r="Z76" s="38">
        <v>0</v>
      </c>
      <c r="AA76" s="38">
        <v>0</v>
      </c>
      <c r="AB76" s="38">
        <f t="shared" si="14"/>
        <v>0</v>
      </c>
      <c r="AC76" s="38">
        <v>0</v>
      </c>
      <c r="AD76" s="38">
        <f t="shared" si="15"/>
        <v>0</v>
      </c>
      <c r="AE76" s="38">
        <v>0</v>
      </c>
      <c r="AF76" s="38">
        <f t="shared" si="16"/>
        <v>0</v>
      </c>
    </row>
    <row r="77" spans="1:32" s="9" customFormat="1" ht="15" x14ac:dyDescent="0.25">
      <c r="A77" s="2">
        <v>71</v>
      </c>
      <c r="B77" s="11" t="s">
        <v>114</v>
      </c>
      <c r="C77" s="12"/>
      <c r="D77" s="12" t="s">
        <v>92</v>
      </c>
      <c r="E77" s="30" t="s">
        <v>171</v>
      </c>
      <c r="F77" s="46" t="s">
        <v>232</v>
      </c>
      <c r="G77" s="13"/>
      <c r="H77" s="23">
        <v>1</v>
      </c>
      <c r="I77" s="27">
        <v>0</v>
      </c>
      <c r="J77" s="27">
        <v>1</v>
      </c>
      <c r="K77" s="3">
        <v>0</v>
      </c>
      <c r="L77" s="2">
        <v>0</v>
      </c>
      <c r="M77" s="2"/>
      <c r="N77" s="36">
        <f t="shared" si="13"/>
        <v>0</v>
      </c>
      <c r="O77" s="36">
        <v>0</v>
      </c>
      <c r="P77" s="36">
        <f t="shared" si="17"/>
        <v>0</v>
      </c>
      <c r="Q77" s="36">
        <v>0</v>
      </c>
      <c r="R77" s="36">
        <v>0</v>
      </c>
      <c r="S77" s="36">
        <v>0</v>
      </c>
      <c r="T77" s="36">
        <f>O77-R77</f>
        <v>0</v>
      </c>
      <c r="U77" s="36">
        <v>0</v>
      </c>
      <c r="V77" s="2">
        <v>0</v>
      </c>
      <c r="W77" s="2">
        <v>0</v>
      </c>
      <c r="X77" s="2">
        <v>0</v>
      </c>
      <c r="Y77" s="38">
        <f>IF(H77=0,0,V77/H77)*100</f>
        <v>0</v>
      </c>
      <c r="Z77" s="38">
        <v>0</v>
      </c>
      <c r="AA77" s="38">
        <v>0</v>
      </c>
      <c r="AB77" s="38">
        <f t="shared" si="14"/>
        <v>0</v>
      </c>
      <c r="AC77" s="38">
        <v>0</v>
      </c>
      <c r="AD77" s="38">
        <f t="shared" si="15"/>
        <v>0</v>
      </c>
      <c r="AE77" s="38">
        <v>0</v>
      </c>
      <c r="AF77" s="38">
        <f t="shared" si="16"/>
        <v>0</v>
      </c>
    </row>
    <row r="78" spans="1:32" s="9" customFormat="1" ht="15" x14ac:dyDescent="0.25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46" t="s">
        <v>198</v>
      </c>
      <c r="G78" s="13">
        <v>30.45</v>
      </c>
      <c r="H78" s="22">
        <v>13</v>
      </c>
      <c r="I78" s="26">
        <v>3</v>
      </c>
      <c r="J78" s="26">
        <v>4</v>
      </c>
      <c r="K78" s="3">
        <v>9</v>
      </c>
      <c r="L78" s="2">
        <v>10</v>
      </c>
      <c r="M78" s="2"/>
      <c r="N78" s="36">
        <f t="shared" si="13"/>
        <v>69.230769230769226</v>
      </c>
      <c r="O78" s="36">
        <v>3715.8299999999995</v>
      </c>
      <c r="P78" s="36">
        <f t="shared" si="17"/>
        <v>3715.8299999999995</v>
      </c>
      <c r="Q78" s="36">
        <f t="shared" si="19"/>
        <v>100</v>
      </c>
      <c r="R78" s="36">
        <v>251.22</v>
      </c>
      <c r="S78" s="36">
        <f t="shared" si="21"/>
        <v>6.7608044501497657</v>
      </c>
      <c r="T78" s="36">
        <f t="shared" si="22"/>
        <v>3464.6099999999997</v>
      </c>
      <c r="U78" s="36">
        <f t="shared" si="20"/>
        <v>93.239195549850237</v>
      </c>
      <c r="V78" s="2">
        <v>0</v>
      </c>
      <c r="W78" s="2">
        <v>0</v>
      </c>
      <c r="X78" s="2">
        <v>0</v>
      </c>
      <c r="Y78" s="38">
        <f t="shared" si="18"/>
        <v>0</v>
      </c>
      <c r="Z78" s="38">
        <v>0</v>
      </c>
      <c r="AA78" s="38">
        <v>0</v>
      </c>
      <c r="AB78" s="38">
        <f t="shared" si="14"/>
        <v>0</v>
      </c>
      <c r="AC78" s="38">
        <v>0</v>
      </c>
      <c r="AD78" s="38">
        <f t="shared" si="15"/>
        <v>0</v>
      </c>
      <c r="AE78" s="38">
        <v>0</v>
      </c>
      <c r="AF78" s="38">
        <f t="shared" si="16"/>
        <v>0</v>
      </c>
    </row>
    <row r="79" spans="1:32" s="9" customFormat="1" ht="15" x14ac:dyDescent="0.25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46" t="s">
        <v>199</v>
      </c>
      <c r="G79" s="13">
        <v>30.45</v>
      </c>
      <c r="H79" s="22">
        <v>0</v>
      </c>
      <c r="I79" s="26">
        <v>0</v>
      </c>
      <c r="J79" s="26">
        <v>0</v>
      </c>
      <c r="K79" s="3">
        <v>0</v>
      </c>
      <c r="L79" s="2">
        <v>0</v>
      </c>
      <c r="M79" s="2"/>
      <c r="N79" s="36">
        <v>0</v>
      </c>
      <c r="O79" s="36">
        <v>0</v>
      </c>
      <c r="P79" s="36">
        <f t="shared" si="17"/>
        <v>0</v>
      </c>
      <c r="Q79" s="36">
        <v>0</v>
      </c>
      <c r="R79" s="36">
        <v>0</v>
      </c>
      <c r="S79" s="36">
        <v>0</v>
      </c>
      <c r="T79" s="36">
        <f t="shared" si="22"/>
        <v>0</v>
      </c>
      <c r="U79" s="36">
        <v>0</v>
      </c>
      <c r="V79" s="2">
        <v>0</v>
      </c>
      <c r="W79" s="2">
        <v>0</v>
      </c>
      <c r="X79" s="2">
        <v>0</v>
      </c>
      <c r="Y79" s="38">
        <f t="shared" si="18"/>
        <v>0</v>
      </c>
      <c r="Z79" s="38">
        <v>0</v>
      </c>
      <c r="AA79" s="38">
        <v>0</v>
      </c>
      <c r="AB79" s="38">
        <f t="shared" si="14"/>
        <v>0</v>
      </c>
      <c r="AC79" s="38">
        <v>0</v>
      </c>
      <c r="AD79" s="38">
        <f t="shared" si="15"/>
        <v>0</v>
      </c>
      <c r="AE79" s="38">
        <v>0</v>
      </c>
      <c r="AF79" s="38">
        <f t="shared" si="16"/>
        <v>0</v>
      </c>
    </row>
    <row r="80" spans="1:32" s="9" customFormat="1" ht="15" x14ac:dyDescent="0.25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46">
        <v>100</v>
      </c>
      <c r="G80" s="13">
        <v>30.45</v>
      </c>
      <c r="H80" s="22">
        <v>10</v>
      </c>
      <c r="I80" s="26">
        <v>2</v>
      </c>
      <c r="J80" s="26">
        <v>3</v>
      </c>
      <c r="K80" s="3">
        <v>0</v>
      </c>
      <c r="L80" s="2">
        <v>0</v>
      </c>
      <c r="M80" s="2"/>
      <c r="N80" s="36">
        <f t="shared" ref="N80:N103" si="23">K80/H80*100</f>
        <v>0</v>
      </c>
      <c r="O80" s="36">
        <v>0</v>
      </c>
      <c r="P80" s="36">
        <f t="shared" si="17"/>
        <v>0</v>
      </c>
      <c r="Q80" s="36">
        <v>0</v>
      </c>
      <c r="R80" s="36">
        <v>0</v>
      </c>
      <c r="S80" s="36">
        <v>0</v>
      </c>
      <c r="T80" s="36">
        <f t="shared" si="22"/>
        <v>0</v>
      </c>
      <c r="U80" s="36">
        <v>0</v>
      </c>
      <c r="V80" s="2">
        <v>0</v>
      </c>
      <c r="W80" s="2">
        <v>0</v>
      </c>
      <c r="X80" s="2">
        <v>0</v>
      </c>
      <c r="Y80" s="38">
        <f t="shared" si="18"/>
        <v>0</v>
      </c>
      <c r="Z80" s="38">
        <v>0</v>
      </c>
      <c r="AA80" s="38">
        <v>0</v>
      </c>
      <c r="AB80" s="38">
        <f t="shared" si="14"/>
        <v>0</v>
      </c>
      <c r="AC80" s="38">
        <v>0</v>
      </c>
      <c r="AD80" s="38">
        <f t="shared" si="15"/>
        <v>0</v>
      </c>
      <c r="AE80" s="38">
        <v>0</v>
      </c>
      <c r="AF80" s="38">
        <f t="shared" si="16"/>
        <v>0</v>
      </c>
    </row>
    <row r="81" spans="1:32" s="9" customFormat="1" ht="15" x14ac:dyDescent="0.25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46" t="s">
        <v>200</v>
      </c>
      <c r="G81" s="13">
        <v>30.45</v>
      </c>
      <c r="H81" s="22">
        <v>14</v>
      </c>
      <c r="I81" s="26">
        <v>4</v>
      </c>
      <c r="J81" s="26">
        <v>8</v>
      </c>
      <c r="K81" s="3">
        <v>3</v>
      </c>
      <c r="L81" s="2">
        <v>3</v>
      </c>
      <c r="M81" s="2"/>
      <c r="N81" s="36">
        <f t="shared" si="23"/>
        <v>21.428571428571427</v>
      </c>
      <c r="O81" s="36">
        <v>2194.65</v>
      </c>
      <c r="P81" s="36">
        <f t="shared" si="17"/>
        <v>2194.65</v>
      </c>
      <c r="Q81" s="36">
        <f t="shared" si="19"/>
        <v>100</v>
      </c>
      <c r="R81" s="36">
        <v>2194.65</v>
      </c>
      <c r="S81" s="36">
        <f t="shared" si="21"/>
        <v>100</v>
      </c>
      <c r="T81" s="36">
        <f t="shared" si="22"/>
        <v>0</v>
      </c>
      <c r="U81" s="36">
        <f t="shared" si="20"/>
        <v>0</v>
      </c>
      <c r="V81" s="2">
        <v>0</v>
      </c>
      <c r="W81" s="2">
        <v>0</v>
      </c>
      <c r="X81" s="2">
        <v>0</v>
      </c>
      <c r="Y81" s="38">
        <f t="shared" si="18"/>
        <v>0</v>
      </c>
      <c r="Z81" s="38">
        <v>0</v>
      </c>
      <c r="AA81" s="38">
        <v>0</v>
      </c>
      <c r="AB81" s="38">
        <f t="shared" si="14"/>
        <v>0</v>
      </c>
      <c r="AC81" s="38">
        <v>0</v>
      </c>
      <c r="AD81" s="38">
        <f t="shared" si="15"/>
        <v>0</v>
      </c>
      <c r="AE81" s="38">
        <v>0</v>
      </c>
      <c r="AF81" s="38">
        <f t="shared" si="16"/>
        <v>0</v>
      </c>
    </row>
    <row r="82" spans="1:32" s="9" customFormat="1" ht="15" x14ac:dyDescent="0.25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46" t="s">
        <v>201</v>
      </c>
      <c r="G82" s="13">
        <v>30.45</v>
      </c>
      <c r="H82" s="22">
        <v>5</v>
      </c>
      <c r="I82" s="26">
        <v>1</v>
      </c>
      <c r="J82" s="26">
        <v>3</v>
      </c>
      <c r="K82" s="3">
        <v>4</v>
      </c>
      <c r="L82" s="2">
        <v>6</v>
      </c>
      <c r="M82" s="2"/>
      <c r="N82" s="36">
        <f t="shared" si="23"/>
        <v>80</v>
      </c>
      <c r="O82" s="36">
        <v>2991.8400000000006</v>
      </c>
      <c r="P82" s="36">
        <f t="shared" si="17"/>
        <v>2991.8400000000006</v>
      </c>
      <c r="Q82" s="36">
        <f t="shared" si="19"/>
        <v>100</v>
      </c>
      <c r="R82" s="36">
        <v>2991.8400000000006</v>
      </c>
      <c r="S82" s="36">
        <f t="shared" si="21"/>
        <v>100</v>
      </c>
      <c r="T82" s="36">
        <f t="shared" si="22"/>
        <v>0</v>
      </c>
      <c r="U82" s="36">
        <f t="shared" si="20"/>
        <v>0</v>
      </c>
      <c r="V82" s="2">
        <v>0</v>
      </c>
      <c r="W82" s="2">
        <v>0</v>
      </c>
      <c r="X82" s="2">
        <v>0</v>
      </c>
      <c r="Y82" s="38">
        <f t="shared" si="18"/>
        <v>0</v>
      </c>
      <c r="Z82" s="38">
        <v>0</v>
      </c>
      <c r="AA82" s="38">
        <v>0</v>
      </c>
      <c r="AB82" s="38">
        <f t="shared" si="14"/>
        <v>0</v>
      </c>
      <c r="AC82" s="38">
        <v>0</v>
      </c>
      <c r="AD82" s="38">
        <f t="shared" si="15"/>
        <v>0</v>
      </c>
      <c r="AE82" s="38">
        <v>0</v>
      </c>
      <c r="AF82" s="38">
        <f t="shared" si="16"/>
        <v>0</v>
      </c>
    </row>
    <row r="83" spans="1:32" s="9" customFormat="1" ht="15" x14ac:dyDescent="0.25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46" t="s">
        <v>202</v>
      </c>
      <c r="G83" s="13">
        <v>30.45</v>
      </c>
      <c r="H83" s="22">
        <v>12</v>
      </c>
      <c r="I83" s="26">
        <v>1</v>
      </c>
      <c r="J83" s="26">
        <v>4</v>
      </c>
      <c r="K83" s="3">
        <v>9</v>
      </c>
      <c r="L83" s="2">
        <v>11</v>
      </c>
      <c r="M83" s="2"/>
      <c r="N83" s="36">
        <f t="shared" si="23"/>
        <v>75</v>
      </c>
      <c r="O83" s="36">
        <v>2291.38</v>
      </c>
      <c r="P83" s="36">
        <f t="shared" si="17"/>
        <v>2291.38</v>
      </c>
      <c r="Q83" s="36">
        <f t="shared" si="19"/>
        <v>100</v>
      </c>
      <c r="R83" s="36">
        <v>0</v>
      </c>
      <c r="S83" s="36">
        <f t="shared" si="21"/>
        <v>0</v>
      </c>
      <c r="T83" s="36">
        <f t="shared" si="22"/>
        <v>2291.38</v>
      </c>
      <c r="U83" s="36">
        <f t="shared" si="20"/>
        <v>100</v>
      </c>
      <c r="V83" s="2">
        <v>0</v>
      </c>
      <c r="W83" s="2">
        <v>0</v>
      </c>
      <c r="X83" s="2">
        <v>0</v>
      </c>
      <c r="Y83" s="38">
        <f t="shared" si="18"/>
        <v>0</v>
      </c>
      <c r="Z83" s="38">
        <v>0</v>
      </c>
      <c r="AA83" s="38">
        <v>0</v>
      </c>
      <c r="AB83" s="38">
        <f t="shared" si="14"/>
        <v>0</v>
      </c>
      <c r="AC83" s="38">
        <v>0</v>
      </c>
      <c r="AD83" s="38">
        <f t="shared" si="15"/>
        <v>0</v>
      </c>
      <c r="AE83" s="38">
        <v>0</v>
      </c>
      <c r="AF83" s="38">
        <f t="shared" si="16"/>
        <v>0</v>
      </c>
    </row>
    <row r="84" spans="1:32" s="9" customFormat="1" ht="15" x14ac:dyDescent="0.25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46" t="s">
        <v>203</v>
      </c>
      <c r="G84" s="13">
        <v>30.45</v>
      </c>
      <c r="H84" s="22">
        <v>67</v>
      </c>
      <c r="I84" s="26">
        <v>18</v>
      </c>
      <c r="J84" s="26">
        <v>27</v>
      </c>
      <c r="K84" s="3">
        <v>60</v>
      </c>
      <c r="L84" s="2">
        <v>70</v>
      </c>
      <c r="M84" s="2"/>
      <c r="N84" s="36">
        <f t="shared" si="23"/>
        <v>89.552238805970148</v>
      </c>
      <c r="O84" s="36">
        <v>48671.73</v>
      </c>
      <c r="P84" s="36">
        <f t="shared" si="17"/>
        <v>48671.73</v>
      </c>
      <c r="Q84" s="36">
        <f t="shared" si="19"/>
        <v>100</v>
      </c>
      <c r="R84" s="36">
        <v>34148.619999999995</v>
      </c>
      <c r="S84" s="36">
        <f t="shared" si="21"/>
        <v>70.161097622788404</v>
      </c>
      <c r="T84" s="36">
        <f t="shared" si="22"/>
        <v>14523.110000000008</v>
      </c>
      <c r="U84" s="36">
        <f t="shared" si="20"/>
        <v>29.838902377211589</v>
      </c>
      <c r="V84" s="2">
        <v>0</v>
      </c>
      <c r="W84" s="2">
        <v>0</v>
      </c>
      <c r="X84" s="2">
        <v>0</v>
      </c>
      <c r="Y84" s="38">
        <f t="shared" si="18"/>
        <v>0</v>
      </c>
      <c r="Z84" s="38">
        <v>0</v>
      </c>
      <c r="AA84" s="38">
        <v>0</v>
      </c>
      <c r="AB84" s="38">
        <f t="shared" si="14"/>
        <v>0</v>
      </c>
      <c r="AC84" s="38">
        <v>0</v>
      </c>
      <c r="AD84" s="38">
        <f t="shared" si="15"/>
        <v>0</v>
      </c>
      <c r="AE84" s="38">
        <v>0</v>
      </c>
      <c r="AF84" s="38">
        <f t="shared" si="16"/>
        <v>0</v>
      </c>
    </row>
    <row r="85" spans="1:32" s="9" customFormat="1" ht="15" x14ac:dyDescent="0.25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46" t="s">
        <v>204</v>
      </c>
      <c r="G85" s="13">
        <v>30.45</v>
      </c>
      <c r="H85" s="22">
        <v>7</v>
      </c>
      <c r="I85" s="26">
        <v>4</v>
      </c>
      <c r="J85" s="26">
        <v>3</v>
      </c>
      <c r="K85" s="3">
        <v>0</v>
      </c>
      <c r="L85" s="2">
        <v>0</v>
      </c>
      <c r="M85" s="2"/>
      <c r="N85" s="36">
        <f t="shared" si="23"/>
        <v>0</v>
      </c>
      <c r="O85" s="36">
        <v>0</v>
      </c>
      <c r="P85" s="36">
        <f t="shared" si="17"/>
        <v>0</v>
      </c>
      <c r="Q85" s="36">
        <v>0</v>
      </c>
      <c r="R85" s="36">
        <v>0</v>
      </c>
      <c r="S85" s="36">
        <v>0</v>
      </c>
      <c r="T85" s="36">
        <f t="shared" si="22"/>
        <v>0</v>
      </c>
      <c r="U85" s="36">
        <v>0</v>
      </c>
      <c r="V85" s="2">
        <v>0</v>
      </c>
      <c r="W85" s="2">
        <v>0</v>
      </c>
      <c r="X85" s="2">
        <v>0</v>
      </c>
      <c r="Y85" s="38">
        <f t="shared" si="18"/>
        <v>0</v>
      </c>
      <c r="Z85" s="38">
        <v>0</v>
      </c>
      <c r="AA85" s="38">
        <v>0</v>
      </c>
      <c r="AB85" s="38">
        <f t="shared" si="14"/>
        <v>0</v>
      </c>
      <c r="AC85" s="38">
        <v>0</v>
      </c>
      <c r="AD85" s="38">
        <f t="shared" si="15"/>
        <v>0</v>
      </c>
      <c r="AE85" s="38">
        <v>0</v>
      </c>
      <c r="AF85" s="38">
        <f t="shared" si="16"/>
        <v>0</v>
      </c>
    </row>
    <row r="86" spans="1:32" s="9" customFormat="1" ht="15" x14ac:dyDescent="0.25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46" t="s">
        <v>229</v>
      </c>
      <c r="G86" s="13">
        <v>30.45</v>
      </c>
      <c r="H86" s="23">
        <v>7</v>
      </c>
      <c r="I86" s="27">
        <v>2</v>
      </c>
      <c r="J86" s="27">
        <v>1</v>
      </c>
      <c r="K86" s="3">
        <v>0</v>
      </c>
      <c r="L86" s="2">
        <v>0</v>
      </c>
      <c r="M86" s="2"/>
      <c r="N86" s="36">
        <f t="shared" si="23"/>
        <v>0</v>
      </c>
      <c r="O86" s="36">
        <v>0</v>
      </c>
      <c r="P86" s="36">
        <f t="shared" si="17"/>
        <v>0</v>
      </c>
      <c r="Q86" s="36">
        <v>0</v>
      </c>
      <c r="R86" s="36">
        <v>0</v>
      </c>
      <c r="S86" s="36">
        <v>0</v>
      </c>
      <c r="T86" s="36">
        <f t="shared" si="22"/>
        <v>0</v>
      </c>
      <c r="U86" s="36">
        <v>0</v>
      </c>
      <c r="V86" s="2">
        <v>0</v>
      </c>
      <c r="W86" s="2">
        <v>0</v>
      </c>
      <c r="X86" s="2">
        <v>0</v>
      </c>
      <c r="Y86" s="38">
        <f t="shared" si="18"/>
        <v>0</v>
      </c>
      <c r="Z86" s="38">
        <v>0</v>
      </c>
      <c r="AA86" s="38">
        <v>0</v>
      </c>
      <c r="AB86" s="38">
        <f t="shared" si="14"/>
        <v>0</v>
      </c>
      <c r="AC86" s="38">
        <v>0</v>
      </c>
      <c r="AD86" s="38">
        <f t="shared" si="15"/>
        <v>0</v>
      </c>
      <c r="AE86" s="38">
        <v>0</v>
      </c>
      <c r="AF86" s="38">
        <f t="shared" si="16"/>
        <v>0</v>
      </c>
    </row>
    <row r="87" spans="1:32" s="9" customFormat="1" ht="15" x14ac:dyDescent="0.25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46" t="s">
        <v>205</v>
      </c>
      <c r="G87" s="13">
        <v>30.45</v>
      </c>
      <c r="H87" s="22">
        <v>33</v>
      </c>
      <c r="I87" s="26">
        <v>10</v>
      </c>
      <c r="J87" s="26">
        <v>22</v>
      </c>
      <c r="K87" s="3">
        <v>22</v>
      </c>
      <c r="L87" s="2">
        <v>26</v>
      </c>
      <c r="M87" s="2"/>
      <c r="N87" s="36">
        <f t="shared" si="23"/>
        <v>66.666666666666657</v>
      </c>
      <c r="O87" s="36">
        <v>27394.17</v>
      </c>
      <c r="P87" s="36">
        <f t="shared" si="17"/>
        <v>27394.17</v>
      </c>
      <c r="Q87" s="36">
        <f t="shared" si="19"/>
        <v>100</v>
      </c>
      <c r="R87" s="36">
        <v>27394.17</v>
      </c>
      <c r="S87" s="36">
        <f t="shared" si="21"/>
        <v>100</v>
      </c>
      <c r="T87" s="36">
        <f t="shared" si="22"/>
        <v>0</v>
      </c>
      <c r="U87" s="36">
        <f t="shared" si="20"/>
        <v>0</v>
      </c>
      <c r="V87" s="2">
        <v>0</v>
      </c>
      <c r="W87" s="2">
        <v>0</v>
      </c>
      <c r="X87" s="2">
        <v>0</v>
      </c>
      <c r="Y87" s="38">
        <f t="shared" si="18"/>
        <v>0</v>
      </c>
      <c r="Z87" s="38">
        <v>0</v>
      </c>
      <c r="AA87" s="38">
        <v>0</v>
      </c>
      <c r="AB87" s="38">
        <f t="shared" si="14"/>
        <v>0</v>
      </c>
      <c r="AC87" s="38">
        <v>0</v>
      </c>
      <c r="AD87" s="38">
        <f t="shared" si="15"/>
        <v>0</v>
      </c>
      <c r="AE87" s="38">
        <v>0</v>
      </c>
      <c r="AF87" s="38">
        <f t="shared" si="16"/>
        <v>0</v>
      </c>
    </row>
    <row r="88" spans="1:32" s="9" customFormat="1" ht="15" x14ac:dyDescent="0.25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46" t="s">
        <v>206</v>
      </c>
      <c r="G88" s="13">
        <v>30.45</v>
      </c>
      <c r="H88" s="22">
        <v>12</v>
      </c>
      <c r="I88" s="26">
        <v>3</v>
      </c>
      <c r="J88" s="26">
        <v>8</v>
      </c>
      <c r="K88" s="3">
        <v>12</v>
      </c>
      <c r="L88" s="2">
        <v>16</v>
      </c>
      <c r="M88" s="2"/>
      <c r="N88" s="36">
        <f t="shared" si="23"/>
        <v>100</v>
      </c>
      <c r="O88" s="36">
        <v>7948</v>
      </c>
      <c r="P88" s="36">
        <f t="shared" si="17"/>
        <v>7948</v>
      </c>
      <c r="Q88" s="36">
        <f t="shared" si="19"/>
        <v>100</v>
      </c>
      <c r="R88" s="36">
        <v>3520.34</v>
      </c>
      <c r="S88" s="36">
        <f t="shared" si="21"/>
        <v>44.292148968293908</v>
      </c>
      <c r="T88" s="36">
        <f t="shared" si="22"/>
        <v>4427.66</v>
      </c>
      <c r="U88" s="36">
        <f t="shared" si="20"/>
        <v>55.707851031706092</v>
      </c>
      <c r="V88" s="2">
        <v>0</v>
      </c>
      <c r="W88" s="2">
        <v>0</v>
      </c>
      <c r="X88" s="2">
        <v>0</v>
      </c>
      <c r="Y88" s="38">
        <f t="shared" si="18"/>
        <v>0</v>
      </c>
      <c r="Z88" s="38">
        <v>0</v>
      </c>
      <c r="AA88" s="38">
        <v>0</v>
      </c>
      <c r="AB88" s="38">
        <f t="shared" si="14"/>
        <v>0</v>
      </c>
      <c r="AC88" s="38">
        <v>0</v>
      </c>
      <c r="AD88" s="38">
        <f t="shared" si="15"/>
        <v>0</v>
      </c>
      <c r="AE88" s="38">
        <v>0</v>
      </c>
      <c r="AF88" s="38">
        <f t="shared" si="16"/>
        <v>0</v>
      </c>
    </row>
    <row r="89" spans="1:32" s="9" customFormat="1" ht="15" x14ac:dyDescent="0.25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46" t="s">
        <v>208</v>
      </c>
      <c r="G89" s="13">
        <v>30.45</v>
      </c>
      <c r="H89" s="22">
        <v>50</v>
      </c>
      <c r="I89" s="26">
        <v>14</v>
      </c>
      <c r="J89" s="26">
        <v>18</v>
      </c>
      <c r="K89" s="3">
        <v>41</v>
      </c>
      <c r="L89" s="2">
        <v>51</v>
      </c>
      <c r="M89" s="2"/>
      <c r="N89" s="36">
        <f t="shared" si="23"/>
        <v>82</v>
      </c>
      <c r="O89" s="36">
        <v>25249.41</v>
      </c>
      <c r="P89" s="36">
        <f t="shared" si="17"/>
        <v>25249.41</v>
      </c>
      <c r="Q89" s="36">
        <f t="shared" si="19"/>
        <v>100</v>
      </c>
      <c r="R89" s="36">
        <v>21904.899999999998</v>
      </c>
      <c r="S89" s="36">
        <f t="shared" si="21"/>
        <v>86.754106333573716</v>
      </c>
      <c r="T89" s="36">
        <f t="shared" si="22"/>
        <v>3344.510000000002</v>
      </c>
      <c r="U89" s="36">
        <f t="shared" si="20"/>
        <v>13.245893666426273</v>
      </c>
      <c r="V89" s="2">
        <v>0</v>
      </c>
      <c r="W89" s="2">
        <v>0</v>
      </c>
      <c r="X89" s="2">
        <v>0</v>
      </c>
      <c r="Y89" s="38">
        <f t="shared" si="18"/>
        <v>0</v>
      </c>
      <c r="Z89" s="38">
        <v>0</v>
      </c>
      <c r="AA89" s="38">
        <v>0</v>
      </c>
      <c r="AB89" s="38">
        <f t="shared" si="14"/>
        <v>0</v>
      </c>
      <c r="AC89" s="38">
        <v>0</v>
      </c>
      <c r="AD89" s="38">
        <f t="shared" si="15"/>
        <v>0</v>
      </c>
      <c r="AE89" s="38">
        <v>0</v>
      </c>
      <c r="AF89" s="38">
        <f t="shared" si="16"/>
        <v>0</v>
      </c>
    </row>
    <row r="90" spans="1:32" s="9" customFormat="1" ht="15" x14ac:dyDescent="0.25">
      <c r="A90" s="2">
        <v>84</v>
      </c>
      <c r="B90" s="11" t="s">
        <v>114</v>
      </c>
      <c r="C90" s="12"/>
      <c r="D90" s="12" t="s">
        <v>224</v>
      </c>
      <c r="E90" s="30" t="s">
        <v>118</v>
      </c>
      <c r="F90" s="46" t="s">
        <v>233</v>
      </c>
      <c r="G90" s="13">
        <v>30.45</v>
      </c>
      <c r="H90" s="22">
        <v>4</v>
      </c>
      <c r="I90" s="26">
        <v>0</v>
      </c>
      <c r="J90" s="26">
        <v>1</v>
      </c>
      <c r="K90" s="3">
        <v>0</v>
      </c>
      <c r="L90" s="2">
        <v>0</v>
      </c>
      <c r="M90" s="2"/>
      <c r="N90" s="36">
        <f t="shared" si="23"/>
        <v>0</v>
      </c>
      <c r="O90" s="36">
        <v>0</v>
      </c>
      <c r="P90" s="36">
        <f t="shared" si="17"/>
        <v>0</v>
      </c>
      <c r="Q90" s="36">
        <v>0</v>
      </c>
      <c r="R90" s="36">
        <v>0</v>
      </c>
      <c r="S90" s="36">
        <v>0</v>
      </c>
      <c r="T90" s="36">
        <f>O90-R90</f>
        <v>0</v>
      </c>
      <c r="U90" s="36">
        <v>0</v>
      </c>
      <c r="V90" s="2">
        <v>0</v>
      </c>
      <c r="W90" s="2">
        <v>0</v>
      </c>
      <c r="X90" s="2">
        <v>0</v>
      </c>
      <c r="Y90" s="38">
        <f>IF(H90=0,0,V90/H90)*100</f>
        <v>0</v>
      </c>
      <c r="Z90" s="38">
        <v>0</v>
      </c>
      <c r="AA90" s="38">
        <v>0</v>
      </c>
      <c r="AB90" s="38">
        <f t="shared" si="14"/>
        <v>0</v>
      </c>
      <c r="AC90" s="38">
        <v>0</v>
      </c>
      <c r="AD90" s="38">
        <f t="shared" si="15"/>
        <v>0</v>
      </c>
      <c r="AE90" s="38">
        <v>0</v>
      </c>
      <c r="AF90" s="38">
        <f t="shared" si="16"/>
        <v>0</v>
      </c>
    </row>
    <row r="91" spans="1:32" s="9" customFormat="1" ht="15" x14ac:dyDescent="0.25">
      <c r="A91" s="2">
        <v>85</v>
      </c>
      <c r="B91" s="11" t="s">
        <v>114</v>
      </c>
      <c r="C91" s="12"/>
      <c r="D91" s="12" t="s">
        <v>104</v>
      </c>
      <c r="E91" s="19" t="s">
        <v>118</v>
      </c>
      <c r="F91" s="46" t="s">
        <v>209</v>
      </c>
      <c r="G91" s="13">
        <v>30.45</v>
      </c>
      <c r="H91" s="22">
        <v>24</v>
      </c>
      <c r="I91" s="26">
        <v>5</v>
      </c>
      <c r="J91" s="26">
        <v>11</v>
      </c>
      <c r="K91" s="3">
        <v>18</v>
      </c>
      <c r="L91" s="2">
        <v>24</v>
      </c>
      <c r="M91" s="2"/>
      <c r="N91" s="36">
        <f t="shared" si="23"/>
        <v>75</v>
      </c>
      <c r="O91" s="36">
        <v>16467.23</v>
      </c>
      <c r="P91" s="36">
        <f t="shared" si="17"/>
        <v>16467.23</v>
      </c>
      <c r="Q91" s="36">
        <f t="shared" si="19"/>
        <v>100</v>
      </c>
      <c r="R91" s="36">
        <v>0</v>
      </c>
      <c r="S91" s="36">
        <v>0</v>
      </c>
      <c r="T91" s="36">
        <f t="shared" si="22"/>
        <v>16467.23</v>
      </c>
      <c r="U91" s="36">
        <v>0</v>
      </c>
      <c r="V91" s="2">
        <v>0</v>
      </c>
      <c r="W91" s="2">
        <v>0</v>
      </c>
      <c r="X91" s="2">
        <v>0</v>
      </c>
      <c r="Y91" s="38">
        <f t="shared" si="18"/>
        <v>0</v>
      </c>
      <c r="Z91" s="38">
        <v>0</v>
      </c>
      <c r="AA91" s="38">
        <v>0</v>
      </c>
      <c r="AB91" s="38">
        <f t="shared" si="14"/>
        <v>0</v>
      </c>
      <c r="AC91" s="38">
        <v>0</v>
      </c>
      <c r="AD91" s="38">
        <f t="shared" si="15"/>
        <v>0</v>
      </c>
      <c r="AE91" s="38">
        <v>0</v>
      </c>
      <c r="AF91" s="38">
        <f t="shared" si="16"/>
        <v>0</v>
      </c>
    </row>
    <row r="92" spans="1:32" s="9" customFormat="1" ht="15" x14ac:dyDescent="0.25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46" t="s">
        <v>210</v>
      </c>
      <c r="G92" s="13">
        <v>30.45</v>
      </c>
      <c r="H92" s="22">
        <v>48</v>
      </c>
      <c r="I92" s="26">
        <v>11</v>
      </c>
      <c r="J92" s="26">
        <v>22</v>
      </c>
      <c r="K92" s="3">
        <v>27</v>
      </c>
      <c r="L92" s="2">
        <v>32</v>
      </c>
      <c r="M92" s="2"/>
      <c r="N92" s="36">
        <f t="shared" si="23"/>
        <v>56.25</v>
      </c>
      <c r="O92" s="36">
        <v>9389.1600000000017</v>
      </c>
      <c r="P92" s="36">
        <f t="shared" si="17"/>
        <v>9389.1600000000017</v>
      </c>
      <c r="Q92" s="36">
        <f t="shared" si="19"/>
        <v>100</v>
      </c>
      <c r="R92" s="36">
        <v>9389.1600000000017</v>
      </c>
      <c r="S92" s="36">
        <f t="shared" si="21"/>
        <v>100</v>
      </c>
      <c r="T92" s="36">
        <f t="shared" si="22"/>
        <v>0</v>
      </c>
      <c r="U92" s="36">
        <f t="shared" si="20"/>
        <v>0</v>
      </c>
      <c r="V92" s="2">
        <v>0</v>
      </c>
      <c r="W92" s="2">
        <v>0</v>
      </c>
      <c r="X92" s="2">
        <v>0</v>
      </c>
      <c r="Y92" s="38">
        <f t="shared" si="18"/>
        <v>0</v>
      </c>
      <c r="Z92" s="38">
        <v>0</v>
      </c>
      <c r="AA92" s="38">
        <v>0</v>
      </c>
      <c r="AB92" s="38">
        <f t="shared" si="14"/>
        <v>0</v>
      </c>
      <c r="AC92" s="38">
        <v>0</v>
      </c>
      <c r="AD92" s="38">
        <f t="shared" si="15"/>
        <v>0</v>
      </c>
      <c r="AE92" s="38">
        <v>0</v>
      </c>
      <c r="AF92" s="38">
        <f t="shared" si="16"/>
        <v>0</v>
      </c>
    </row>
    <row r="93" spans="1:32" s="9" customFormat="1" ht="15" x14ac:dyDescent="0.25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46" t="s">
        <v>211</v>
      </c>
      <c r="G93" s="13">
        <v>30.45</v>
      </c>
      <c r="H93" s="22">
        <v>37</v>
      </c>
      <c r="I93" s="26">
        <v>10</v>
      </c>
      <c r="J93" s="26">
        <v>13</v>
      </c>
      <c r="K93" s="3">
        <v>0</v>
      </c>
      <c r="L93" s="2">
        <v>0</v>
      </c>
      <c r="M93" s="2"/>
      <c r="N93" s="36">
        <f t="shared" si="23"/>
        <v>0</v>
      </c>
      <c r="O93" s="36">
        <v>0</v>
      </c>
      <c r="P93" s="36">
        <f t="shared" si="17"/>
        <v>0</v>
      </c>
      <c r="Q93" s="36">
        <v>0</v>
      </c>
      <c r="R93" s="36">
        <v>0</v>
      </c>
      <c r="S93" s="36">
        <v>0</v>
      </c>
      <c r="T93" s="36">
        <f t="shared" si="22"/>
        <v>0</v>
      </c>
      <c r="U93" s="36">
        <v>0</v>
      </c>
      <c r="V93" s="2">
        <v>0</v>
      </c>
      <c r="W93" s="2">
        <v>0</v>
      </c>
      <c r="X93" s="2">
        <v>0</v>
      </c>
      <c r="Y93" s="38">
        <f t="shared" si="18"/>
        <v>0</v>
      </c>
      <c r="Z93" s="38">
        <v>0</v>
      </c>
      <c r="AA93" s="38">
        <v>0</v>
      </c>
      <c r="AB93" s="38">
        <f t="shared" si="14"/>
        <v>0</v>
      </c>
      <c r="AC93" s="38">
        <v>0</v>
      </c>
      <c r="AD93" s="38">
        <f t="shared" si="15"/>
        <v>0</v>
      </c>
      <c r="AE93" s="38">
        <v>0</v>
      </c>
      <c r="AF93" s="38">
        <f t="shared" si="16"/>
        <v>0</v>
      </c>
    </row>
    <row r="94" spans="1:32" s="9" customFormat="1" ht="15" x14ac:dyDescent="0.25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46" t="s">
        <v>190</v>
      </c>
      <c r="G94" s="13">
        <v>30.45</v>
      </c>
      <c r="H94" s="22">
        <v>20</v>
      </c>
      <c r="I94" s="26">
        <v>5</v>
      </c>
      <c r="J94" s="26">
        <v>11</v>
      </c>
      <c r="K94" s="3">
        <v>12</v>
      </c>
      <c r="L94" s="2">
        <v>17</v>
      </c>
      <c r="M94" s="2"/>
      <c r="N94" s="36">
        <f>K94/H94*100</f>
        <v>60</v>
      </c>
      <c r="O94" s="36">
        <v>12376.46</v>
      </c>
      <c r="P94" s="36">
        <f t="shared" si="17"/>
        <v>12376.46</v>
      </c>
      <c r="Q94" s="36">
        <f t="shared" si="19"/>
        <v>100</v>
      </c>
      <c r="R94" s="36">
        <v>3160.46</v>
      </c>
      <c r="S94" s="36">
        <f t="shared" si="21"/>
        <v>25.53605796811043</v>
      </c>
      <c r="T94" s="36">
        <f t="shared" si="22"/>
        <v>9216</v>
      </c>
      <c r="U94" s="36">
        <f t="shared" si="20"/>
        <v>74.463942031889573</v>
      </c>
      <c r="V94" s="2">
        <v>0</v>
      </c>
      <c r="W94" s="2">
        <v>0</v>
      </c>
      <c r="X94" s="2">
        <v>0</v>
      </c>
      <c r="Y94" s="38">
        <f t="shared" si="18"/>
        <v>0</v>
      </c>
      <c r="Z94" s="38">
        <v>0</v>
      </c>
      <c r="AA94" s="38">
        <v>0</v>
      </c>
      <c r="AB94" s="38">
        <f t="shared" si="14"/>
        <v>0</v>
      </c>
      <c r="AC94" s="38">
        <v>0</v>
      </c>
      <c r="AD94" s="38">
        <f t="shared" si="15"/>
        <v>0</v>
      </c>
      <c r="AE94" s="38">
        <v>0</v>
      </c>
      <c r="AF94" s="38">
        <f t="shared" si="16"/>
        <v>0</v>
      </c>
    </row>
    <row r="95" spans="1:32" s="9" customFormat="1" ht="15" x14ac:dyDescent="0.25">
      <c r="A95" s="2">
        <v>89</v>
      </c>
      <c r="B95" s="11" t="s">
        <v>114</v>
      </c>
      <c r="C95" s="12"/>
      <c r="D95" s="12" t="s">
        <v>225</v>
      </c>
      <c r="E95" s="31" t="s">
        <v>228</v>
      </c>
      <c r="F95" s="46" t="s">
        <v>234</v>
      </c>
      <c r="G95" s="13">
        <v>30.45</v>
      </c>
      <c r="H95" s="22">
        <v>4</v>
      </c>
      <c r="I95" s="26">
        <v>1</v>
      </c>
      <c r="J95" s="26">
        <v>2</v>
      </c>
      <c r="K95" s="3">
        <v>0</v>
      </c>
      <c r="L95" s="2">
        <v>0</v>
      </c>
      <c r="M95" s="2"/>
      <c r="N95" s="36">
        <f t="shared" ref="N95" si="24">K95/H95*100</f>
        <v>0</v>
      </c>
      <c r="O95" s="36">
        <v>0</v>
      </c>
      <c r="P95" s="36">
        <f t="shared" si="17"/>
        <v>0</v>
      </c>
      <c r="Q95" s="36">
        <v>0</v>
      </c>
      <c r="R95" s="36">
        <v>0</v>
      </c>
      <c r="S95" s="36">
        <v>0</v>
      </c>
      <c r="T95" s="36">
        <f>O95-R95</f>
        <v>0</v>
      </c>
      <c r="U95" s="36">
        <v>0</v>
      </c>
      <c r="V95" s="2">
        <v>0</v>
      </c>
      <c r="W95" s="2">
        <v>0</v>
      </c>
      <c r="X95" s="2">
        <v>0</v>
      </c>
      <c r="Y95" s="38">
        <f>IF(H95=0,0,V95/H95)*100</f>
        <v>0</v>
      </c>
      <c r="Z95" s="38">
        <v>0</v>
      </c>
      <c r="AA95" s="38">
        <v>0</v>
      </c>
      <c r="AB95" s="38">
        <f t="shared" si="14"/>
        <v>0</v>
      </c>
      <c r="AC95" s="38">
        <v>0</v>
      </c>
      <c r="AD95" s="38">
        <f t="shared" si="15"/>
        <v>0</v>
      </c>
      <c r="AE95" s="38">
        <v>0</v>
      </c>
      <c r="AF95" s="38">
        <f t="shared" si="16"/>
        <v>0</v>
      </c>
    </row>
    <row r="96" spans="1:32" s="9" customFormat="1" ht="15" x14ac:dyDescent="0.25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46" t="s">
        <v>212</v>
      </c>
      <c r="G96" s="13">
        <v>30.45</v>
      </c>
      <c r="H96" s="22">
        <v>32</v>
      </c>
      <c r="I96" s="26">
        <v>3</v>
      </c>
      <c r="J96" s="26">
        <v>9</v>
      </c>
      <c r="K96" s="3">
        <v>32</v>
      </c>
      <c r="L96" s="2">
        <v>34</v>
      </c>
      <c r="M96" s="2"/>
      <c r="N96" s="36">
        <f t="shared" si="23"/>
        <v>100</v>
      </c>
      <c r="O96" s="36">
        <v>24507.16</v>
      </c>
      <c r="P96" s="36">
        <f t="shared" si="17"/>
        <v>24507.16</v>
      </c>
      <c r="Q96" s="36">
        <f t="shared" si="19"/>
        <v>100</v>
      </c>
      <c r="R96" s="36">
        <v>13826.46</v>
      </c>
      <c r="S96" s="36">
        <f t="shared" si="21"/>
        <v>56.418042727105053</v>
      </c>
      <c r="T96" s="36">
        <f t="shared" si="22"/>
        <v>10680.7</v>
      </c>
      <c r="U96" s="36">
        <f t="shared" si="20"/>
        <v>43.581957272894947</v>
      </c>
      <c r="V96" s="2">
        <v>0</v>
      </c>
      <c r="W96" s="2">
        <v>0</v>
      </c>
      <c r="X96" s="2">
        <v>0</v>
      </c>
      <c r="Y96" s="38">
        <f t="shared" si="18"/>
        <v>0</v>
      </c>
      <c r="Z96" s="38">
        <v>0</v>
      </c>
      <c r="AA96" s="38">
        <v>0</v>
      </c>
      <c r="AB96" s="38">
        <f t="shared" si="14"/>
        <v>0</v>
      </c>
      <c r="AC96" s="38">
        <v>0</v>
      </c>
      <c r="AD96" s="38">
        <f t="shared" si="15"/>
        <v>0</v>
      </c>
      <c r="AE96" s="38">
        <v>0</v>
      </c>
      <c r="AF96" s="38">
        <f t="shared" si="16"/>
        <v>0</v>
      </c>
    </row>
    <row r="97" spans="1:37" ht="15.75" customHeight="1" x14ac:dyDescent="0.25">
      <c r="A97" s="16">
        <v>91</v>
      </c>
      <c r="B97" s="11" t="s">
        <v>114</v>
      </c>
      <c r="C97" s="12"/>
      <c r="D97" s="12" t="s">
        <v>109</v>
      </c>
      <c r="E97" s="19" t="s">
        <v>118</v>
      </c>
      <c r="F97" s="46" t="s">
        <v>213</v>
      </c>
      <c r="G97" s="13">
        <v>30.45</v>
      </c>
      <c r="H97" s="22">
        <v>9</v>
      </c>
      <c r="I97" s="26">
        <v>0</v>
      </c>
      <c r="J97" s="26">
        <v>5</v>
      </c>
      <c r="K97" s="3">
        <v>6</v>
      </c>
      <c r="L97" s="2">
        <v>7</v>
      </c>
      <c r="M97" s="2"/>
      <c r="N97" s="36">
        <f t="shared" si="23"/>
        <v>66.666666666666657</v>
      </c>
      <c r="O97" s="36">
        <v>5946.55</v>
      </c>
      <c r="P97" s="36">
        <f t="shared" si="17"/>
        <v>5946.55</v>
      </c>
      <c r="Q97" s="36">
        <f t="shared" si="19"/>
        <v>100</v>
      </c>
      <c r="R97" s="36">
        <v>5946.55</v>
      </c>
      <c r="S97" s="36">
        <f t="shared" si="21"/>
        <v>100</v>
      </c>
      <c r="T97" s="36">
        <f t="shared" si="22"/>
        <v>0</v>
      </c>
      <c r="U97" s="36">
        <f t="shared" si="20"/>
        <v>0</v>
      </c>
      <c r="V97" s="2">
        <v>0</v>
      </c>
      <c r="W97" s="2">
        <v>0</v>
      </c>
      <c r="X97" s="2">
        <v>0</v>
      </c>
      <c r="Y97" s="38">
        <f t="shared" si="18"/>
        <v>0</v>
      </c>
      <c r="Z97" s="38">
        <v>0</v>
      </c>
      <c r="AA97" s="38">
        <v>0</v>
      </c>
      <c r="AB97" s="38">
        <f t="shared" si="14"/>
        <v>0</v>
      </c>
      <c r="AC97" s="38">
        <v>0</v>
      </c>
      <c r="AD97" s="38">
        <f t="shared" si="15"/>
        <v>0</v>
      </c>
      <c r="AE97" s="38">
        <v>0</v>
      </c>
      <c r="AF97" s="38">
        <f t="shared" si="16"/>
        <v>0</v>
      </c>
    </row>
    <row r="98" spans="1:37" ht="15" customHeight="1" x14ac:dyDescent="0.25">
      <c r="A98" s="16">
        <v>92</v>
      </c>
      <c r="B98" s="11" t="s">
        <v>114</v>
      </c>
      <c r="C98" s="12"/>
      <c r="D98" s="12" t="s">
        <v>110</v>
      </c>
      <c r="E98" s="19" t="s">
        <v>149</v>
      </c>
      <c r="F98" s="46" t="s">
        <v>214</v>
      </c>
      <c r="G98" s="13">
        <v>30.45</v>
      </c>
      <c r="H98" s="22">
        <v>18</v>
      </c>
      <c r="I98" s="26">
        <v>8</v>
      </c>
      <c r="J98" s="26">
        <v>5</v>
      </c>
      <c r="K98" s="3">
        <v>8</v>
      </c>
      <c r="L98" s="2">
        <v>8</v>
      </c>
      <c r="M98" s="2"/>
      <c r="N98" s="36">
        <f t="shared" si="23"/>
        <v>44.444444444444443</v>
      </c>
      <c r="O98" s="36">
        <v>3487.89</v>
      </c>
      <c r="P98" s="36">
        <f t="shared" si="17"/>
        <v>3487.89</v>
      </c>
      <c r="Q98" s="36">
        <f t="shared" si="19"/>
        <v>100</v>
      </c>
      <c r="R98" s="36">
        <v>71.05</v>
      </c>
      <c r="S98" s="36">
        <f t="shared" si="21"/>
        <v>2.0370481867260719</v>
      </c>
      <c r="T98" s="36">
        <f>O98-R98</f>
        <v>3416.8399999999997</v>
      </c>
      <c r="U98" s="36">
        <f t="shared" si="20"/>
        <v>97.962951813273918</v>
      </c>
      <c r="V98" s="2">
        <v>0</v>
      </c>
      <c r="W98" s="2">
        <v>0</v>
      </c>
      <c r="X98" s="2">
        <v>0</v>
      </c>
      <c r="Y98" s="38">
        <f t="shared" si="18"/>
        <v>0</v>
      </c>
      <c r="Z98" s="38">
        <v>0</v>
      </c>
      <c r="AA98" s="38">
        <v>0</v>
      </c>
      <c r="AB98" s="38">
        <f t="shared" si="14"/>
        <v>0</v>
      </c>
      <c r="AC98" s="38">
        <v>0</v>
      </c>
      <c r="AD98" s="38">
        <f t="shared" si="15"/>
        <v>0</v>
      </c>
      <c r="AE98" s="38">
        <v>0</v>
      </c>
      <c r="AF98" s="38">
        <f t="shared" si="16"/>
        <v>0</v>
      </c>
    </row>
    <row r="99" spans="1:37" ht="15" x14ac:dyDescent="0.25">
      <c r="A99" s="16">
        <v>93</v>
      </c>
      <c r="B99" s="11" t="s">
        <v>114</v>
      </c>
      <c r="C99" s="12"/>
      <c r="D99" s="12" t="s">
        <v>226</v>
      </c>
      <c r="E99" s="31" t="s">
        <v>118</v>
      </c>
      <c r="F99" s="46" t="s">
        <v>235</v>
      </c>
      <c r="G99" s="13">
        <v>30.45</v>
      </c>
      <c r="H99" s="22">
        <v>3</v>
      </c>
      <c r="I99" s="26">
        <v>2</v>
      </c>
      <c r="J99" s="26">
        <v>1</v>
      </c>
      <c r="K99" s="3">
        <v>0</v>
      </c>
      <c r="L99" s="2">
        <v>0</v>
      </c>
      <c r="M99" s="2"/>
      <c r="N99" s="36">
        <f t="shared" si="23"/>
        <v>0</v>
      </c>
      <c r="O99" s="36">
        <v>0</v>
      </c>
      <c r="P99" s="36">
        <f t="shared" si="17"/>
        <v>0</v>
      </c>
      <c r="Q99" s="36">
        <v>0</v>
      </c>
      <c r="R99" s="36">
        <v>0</v>
      </c>
      <c r="S99" s="36">
        <v>0</v>
      </c>
      <c r="T99" s="36">
        <f>O99-R99</f>
        <v>0</v>
      </c>
      <c r="U99" s="36">
        <v>0</v>
      </c>
      <c r="V99" s="2">
        <v>0</v>
      </c>
      <c r="W99" s="2">
        <v>0</v>
      </c>
      <c r="X99" s="2">
        <v>0</v>
      </c>
      <c r="Y99" s="38">
        <f>IF(H99=0,0,V99/H99)*100</f>
        <v>0</v>
      </c>
      <c r="Z99" s="38">
        <v>0</v>
      </c>
      <c r="AA99" s="38">
        <v>0</v>
      </c>
      <c r="AB99" s="38">
        <f t="shared" si="14"/>
        <v>0</v>
      </c>
      <c r="AC99" s="38">
        <v>0</v>
      </c>
      <c r="AD99" s="38">
        <f t="shared" si="15"/>
        <v>0</v>
      </c>
      <c r="AE99" s="38">
        <v>0</v>
      </c>
      <c r="AF99" s="38">
        <f t="shared" si="16"/>
        <v>0</v>
      </c>
    </row>
    <row r="100" spans="1:37" ht="15" x14ac:dyDescent="0.25">
      <c r="A100" s="16">
        <v>94</v>
      </c>
      <c r="B100" s="11" t="s">
        <v>114</v>
      </c>
      <c r="C100" s="12"/>
      <c r="D100" s="12" t="s">
        <v>111</v>
      </c>
      <c r="E100" s="19" t="s">
        <v>130</v>
      </c>
      <c r="F100" s="46" t="s">
        <v>215</v>
      </c>
      <c r="G100" s="13">
        <v>30.45</v>
      </c>
      <c r="H100" s="22">
        <v>38</v>
      </c>
      <c r="I100" s="26">
        <v>13</v>
      </c>
      <c r="J100" s="26">
        <v>18</v>
      </c>
      <c r="K100" s="3">
        <v>15</v>
      </c>
      <c r="L100" s="2">
        <v>25</v>
      </c>
      <c r="M100" s="2"/>
      <c r="N100" s="36">
        <f t="shared" si="23"/>
        <v>39.473684210526315</v>
      </c>
      <c r="O100" s="36">
        <v>18749.07</v>
      </c>
      <c r="P100" s="36">
        <f t="shared" si="17"/>
        <v>18749.07</v>
      </c>
      <c r="Q100" s="36">
        <f t="shared" si="19"/>
        <v>100</v>
      </c>
      <c r="R100" s="36">
        <v>18749.07</v>
      </c>
      <c r="S100" s="36">
        <f t="shared" si="21"/>
        <v>100</v>
      </c>
      <c r="T100" s="36">
        <f t="shared" si="22"/>
        <v>0</v>
      </c>
      <c r="U100" s="36">
        <f t="shared" si="20"/>
        <v>0</v>
      </c>
      <c r="V100" s="2">
        <v>0</v>
      </c>
      <c r="W100" s="2">
        <v>0</v>
      </c>
      <c r="X100" s="2">
        <v>0</v>
      </c>
      <c r="Y100" s="38">
        <f t="shared" si="18"/>
        <v>0</v>
      </c>
      <c r="Z100" s="38">
        <v>0</v>
      </c>
      <c r="AA100" s="38">
        <v>0</v>
      </c>
      <c r="AB100" s="38">
        <f t="shared" si="14"/>
        <v>0</v>
      </c>
      <c r="AC100" s="38">
        <v>0</v>
      </c>
      <c r="AD100" s="38">
        <f t="shared" si="15"/>
        <v>0</v>
      </c>
      <c r="AE100" s="38">
        <v>0</v>
      </c>
      <c r="AF100" s="38">
        <f t="shared" si="16"/>
        <v>0</v>
      </c>
    </row>
    <row r="101" spans="1:37" ht="15" x14ac:dyDescent="0.25">
      <c r="A101" s="16">
        <v>95</v>
      </c>
      <c r="B101" s="11" t="s">
        <v>114</v>
      </c>
      <c r="C101" s="12"/>
      <c r="D101" s="12" t="s">
        <v>112</v>
      </c>
      <c r="E101" s="19" t="s">
        <v>118</v>
      </c>
      <c r="F101" s="46" t="s">
        <v>216</v>
      </c>
      <c r="G101" s="13">
        <v>30.45</v>
      </c>
      <c r="H101" s="22">
        <v>8</v>
      </c>
      <c r="I101" s="26">
        <v>2</v>
      </c>
      <c r="J101" s="26">
        <v>3</v>
      </c>
      <c r="K101" s="3">
        <v>1</v>
      </c>
      <c r="L101" s="2">
        <v>1</v>
      </c>
      <c r="M101" s="2"/>
      <c r="N101" s="36">
        <f t="shared" si="23"/>
        <v>12.5</v>
      </c>
      <c r="O101" s="36">
        <v>336.17</v>
      </c>
      <c r="P101" s="36">
        <f t="shared" si="17"/>
        <v>336.17</v>
      </c>
      <c r="Q101" s="36">
        <f t="shared" si="19"/>
        <v>100</v>
      </c>
      <c r="R101" s="36">
        <v>0</v>
      </c>
      <c r="S101" s="36">
        <v>0</v>
      </c>
      <c r="T101" s="36">
        <f t="shared" si="22"/>
        <v>336.17</v>
      </c>
      <c r="U101" s="36">
        <v>0</v>
      </c>
      <c r="V101" s="2">
        <v>0</v>
      </c>
      <c r="W101" s="2">
        <v>0</v>
      </c>
      <c r="X101" s="2">
        <v>0</v>
      </c>
      <c r="Y101" s="38">
        <f t="shared" si="18"/>
        <v>0</v>
      </c>
      <c r="Z101" s="38">
        <v>0</v>
      </c>
      <c r="AA101" s="38">
        <v>0</v>
      </c>
      <c r="AB101" s="38">
        <f t="shared" si="14"/>
        <v>0</v>
      </c>
      <c r="AC101" s="38">
        <v>0</v>
      </c>
      <c r="AD101" s="38">
        <f t="shared" si="15"/>
        <v>0</v>
      </c>
      <c r="AE101" s="38">
        <v>0</v>
      </c>
      <c r="AF101" s="38">
        <f t="shared" si="16"/>
        <v>0</v>
      </c>
    </row>
    <row r="102" spans="1:37" ht="15" x14ac:dyDescent="0.25">
      <c r="A102" s="16">
        <v>96</v>
      </c>
      <c r="B102" s="11" t="s">
        <v>114</v>
      </c>
      <c r="C102" s="12"/>
      <c r="D102" s="12" t="s">
        <v>113</v>
      </c>
      <c r="E102" s="19" t="s">
        <v>118</v>
      </c>
      <c r="F102" s="46" t="s">
        <v>217</v>
      </c>
      <c r="G102" s="13">
        <v>30.45</v>
      </c>
      <c r="H102" s="22">
        <v>21</v>
      </c>
      <c r="I102" s="26">
        <v>1</v>
      </c>
      <c r="J102" s="26">
        <v>15</v>
      </c>
      <c r="K102" s="3">
        <v>13</v>
      </c>
      <c r="L102" s="2">
        <v>19</v>
      </c>
      <c r="M102" s="2"/>
      <c r="N102" s="36">
        <f t="shared" si="23"/>
        <v>61.904761904761905</v>
      </c>
      <c r="O102" s="36">
        <v>19670.13</v>
      </c>
      <c r="P102" s="36">
        <f>O102</f>
        <v>19670.13</v>
      </c>
      <c r="Q102" s="36">
        <f t="shared" si="19"/>
        <v>100</v>
      </c>
      <c r="R102" s="36">
        <v>19670.13</v>
      </c>
      <c r="S102" s="36">
        <f t="shared" si="21"/>
        <v>100</v>
      </c>
      <c r="T102" s="36">
        <f t="shared" si="22"/>
        <v>0</v>
      </c>
      <c r="U102" s="36">
        <f t="shared" si="20"/>
        <v>0</v>
      </c>
      <c r="V102" s="2">
        <v>0</v>
      </c>
      <c r="W102" s="2">
        <v>0</v>
      </c>
      <c r="X102" s="2">
        <v>0</v>
      </c>
      <c r="Y102" s="38">
        <f t="shared" si="18"/>
        <v>0</v>
      </c>
      <c r="Z102" s="38">
        <v>0</v>
      </c>
      <c r="AA102" s="38">
        <v>0</v>
      </c>
      <c r="AB102" s="38">
        <f t="shared" si="14"/>
        <v>0</v>
      </c>
      <c r="AC102" s="38">
        <v>0</v>
      </c>
      <c r="AD102" s="38">
        <f t="shared" si="15"/>
        <v>0</v>
      </c>
      <c r="AE102" s="38">
        <v>0</v>
      </c>
      <c r="AF102" s="38">
        <f t="shared" si="16"/>
        <v>0</v>
      </c>
    </row>
    <row r="103" spans="1:37" s="20" customFormat="1" ht="15" x14ac:dyDescent="0.25">
      <c r="A103" s="141" t="s">
        <v>25</v>
      </c>
      <c r="B103" s="142"/>
      <c r="C103" s="142"/>
      <c r="D103" s="142"/>
      <c r="E103" s="142"/>
      <c r="F103" s="142"/>
      <c r="G103" s="143"/>
      <c r="H103" s="29">
        <f>SUM(H7:H102)</f>
        <v>2857</v>
      </c>
      <c r="I103" s="29">
        <v>653</v>
      </c>
      <c r="J103" s="29">
        <v>1305</v>
      </c>
      <c r="K103" s="49">
        <f>SUM(K7:K102)</f>
        <v>2009</v>
      </c>
      <c r="L103" s="49">
        <f>SUM(L7:L102)</f>
        <v>2413</v>
      </c>
      <c r="M103" s="39">
        <v>0</v>
      </c>
      <c r="N103" s="41">
        <f t="shared" si="23"/>
        <v>70.318515925796291</v>
      </c>
      <c r="O103" s="40">
        <f>SUM(O7:O102)</f>
        <v>1493882.5099999998</v>
      </c>
      <c r="P103" s="40">
        <f>SUM(P7:P102)</f>
        <v>1493882.5099999998</v>
      </c>
      <c r="Q103" s="41">
        <f>P103/O103*100</f>
        <v>100</v>
      </c>
      <c r="R103" s="40">
        <f>SUM(R7:R102)</f>
        <v>1030425.81</v>
      </c>
      <c r="S103" s="41">
        <f>R103/P103*100</f>
        <v>68.976362137073295</v>
      </c>
      <c r="T103" s="40">
        <f>SUM(T7:T102)</f>
        <v>463456.7</v>
      </c>
      <c r="U103" s="41">
        <f t="shared" si="20"/>
        <v>31.023637862926723</v>
      </c>
      <c r="V103" s="39">
        <f t="shared" ref="V103:AF103" si="25">SUM(V7:V102)</f>
        <v>0</v>
      </c>
      <c r="W103" s="39">
        <f t="shared" si="25"/>
        <v>0</v>
      </c>
      <c r="X103" s="39">
        <f t="shared" si="25"/>
        <v>0</v>
      </c>
      <c r="Y103" s="39">
        <f t="shared" si="25"/>
        <v>0</v>
      </c>
      <c r="Z103" s="39">
        <f t="shared" si="25"/>
        <v>0</v>
      </c>
      <c r="AA103" s="39">
        <f t="shared" si="25"/>
        <v>0</v>
      </c>
      <c r="AB103" s="39">
        <f t="shared" si="25"/>
        <v>0</v>
      </c>
      <c r="AC103" s="39">
        <f t="shared" si="25"/>
        <v>0</v>
      </c>
      <c r="AD103" s="39">
        <f t="shared" si="25"/>
        <v>0</v>
      </c>
      <c r="AE103" s="39">
        <f t="shared" si="25"/>
        <v>0</v>
      </c>
      <c r="AF103" s="39">
        <f t="shared" si="25"/>
        <v>0</v>
      </c>
      <c r="AG103" s="42"/>
      <c r="AH103" s="42"/>
      <c r="AI103" s="42"/>
      <c r="AJ103" s="42"/>
      <c r="AK103" s="42"/>
    </row>
  </sheetData>
  <sheetProtection password="C41F" sheet="1" objects="1" scenarios="1"/>
  <mergeCells count="35"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workbookViewId="0">
      <selection activeCell="G2" sqref="G2:G5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9" width="13.140625" style="93" customWidth="1"/>
    <col min="10" max="10" width="9.28515625" style="93" customWidth="1"/>
    <col min="11" max="13" width="6.7109375" style="106" customWidth="1"/>
    <col min="14" max="14" width="9.140625" style="106" customWidth="1"/>
    <col min="15" max="15" width="16.42578125" style="107" customWidth="1"/>
    <col min="16" max="16" width="13.7109375" style="107" customWidth="1"/>
    <col min="17" max="17" width="11" style="107" customWidth="1"/>
    <col min="18" max="18" width="12.85546875" style="107" customWidth="1"/>
    <col min="19" max="19" width="10.42578125" style="107" customWidth="1"/>
    <col min="20" max="20" width="12.28515625" style="107" customWidth="1"/>
    <col min="21" max="21" width="15.42578125" style="107" customWidth="1"/>
    <col min="22" max="24" width="9.28515625" style="106" customWidth="1"/>
    <col min="25" max="25" width="12.57031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2.85546875" style="106" customWidth="1"/>
    <col min="30" max="30" width="14" style="106" customWidth="1"/>
    <col min="31" max="31" width="11.85546875" style="106" customWidth="1"/>
    <col min="32" max="32" width="14.285156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267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30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34.25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 t="shared" si="0"/>
        <v>5</v>
      </c>
      <c r="F6" s="6">
        <f t="shared" si="0"/>
        <v>6</v>
      </c>
      <c r="G6" s="5">
        <f t="shared" si="0"/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121">
        <v>0</v>
      </c>
      <c r="W7" s="121">
        <v>0</v>
      </c>
      <c r="X7" s="121">
        <v>0</v>
      </c>
      <c r="Y7" s="122">
        <f t="shared" ref="Y7:Y70" si="2">IF(H7=0,0,V7/H7)*100</f>
        <v>0</v>
      </c>
      <c r="Z7" s="123">
        <v>0</v>
      </c>
      <c r="AA7" s="122">
        <v>0</v>
      </c>
      <c r="AB7" s="122">
        <v>0</v>
      </c>
      <c r="AC7" s="122">
        <v>0</v>
      </c>
      <c r="AD7" s="122">
        <f t="shared" ref="AD7:AD70" si="3">IF(AA7=0,0,AC7/AA7)*100</f>
        <v>0</v>
      </c>
      <c r="AE7" s="122">
        <v>0</v>
      </c>
      <c r="AF7" s="122">
        <f t="shared" ref="AF7:AF70" si="4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5">P8/O8*100</f>
        <v>100</v>
      </c>
      <c r="R8" s="100">
        <f t="shared" ref="R8:R20" si="6">P8</f>
        <v>8664.0299999999988</v>
      </c>
      <c r="S8" s="100">
        <f t="shared" ref="S8:S71" si="7">R8/P8*100</f>
        <v>100</v>
      </c>
      <c r="T8" s="100">
        <v>0</v>
      </c>
      <c r="U8" s="100">
        <v>0</v>
      </c>
      <c r="V8" s="121">
        <v>3</v>
      </c>
      <c r="W8" s="121">
        <v>3</v>
      </c>
      <c r="X8" s="121">
        <v>0</v>
      </c>
      <c r="Y8" s="122">
        <f t="shared" si="2"/>
        <v>15</v>
      </c>
      <c r="Z8" s="123">
        <v>5085.78</v>
      </c>
      <c r="AA8" s="122">
        <v>5085.78</v>
      </c>
      <c r="AB8" s="122">
        <v>0</v>
      </c>
      <c r="AC8" s="122">
        <v>5085.78</v>
      </c>
      <c r="AD8" s="122">
        <f t="shared" si="3"/>
        <v>100</v>
      </c>
      <c r="AE8" s="122">
        <v>0</v>
      </c>
      <c r="AF8" s="122">
        <f t="shared" si="4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5"/>
        <v>100</v>
      </c>
      <c r="R9" s="100">
        <f t="shared" si="6"/>
        <v>20412.350000000002</v>
      </c>
      <c r="S9" s="100">
        <f t="shared" si="7"/>
        <v>100</v>
      </c>
      <c r="T9" s="100">
        <v>0</v>
      </c>
      <c r="U9" s="100">
        <v>0</v>
      </c>
      <c r="V9" s="121">
        <v>1</v>
      </c>
      <c r="W9" s="121">
        <v>1</v>
      </c>
      <c r="X9" s="121">
        <v>1</v>
      </c>
      <c r="Y9" s="122">
        <f t="shared" si="2"/>
        <v>8.3333333333333321</v>
      </c>
      <c r="Z9" s="123">
        <v>142.03</v>
      </c>
      <c r="AA9" s="122">
        <v>142.03</v>
      </c>
      <c r="AB9" s="122">
        <v>0</v>
      </c>
      <c r="AC9" s="122">
        <v>142.03</v>
      </c>
      <c r="AD9" s="122">
        <f t="shared" si="3"/>
        <v>100</v>
      </c>
      <c r="AE9" s="122">
        <v>0</v>
      </c>
      <c r="AF9" s="122">
        <f t="shared" si="4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5"/>
        <v>100</v>
      </c>
      <c r="R10" s="100">
        <f t="shared" si="6"/>
        <v>58.36</v>
      </c>
      <c r="S10" s="100">
        <f t="shared" si="7"/>
        <v>100</v>
      </c>
      <c r="T10" s="100">
        <v>0</v>
      </c>
      <c r="U10" s="100">
        <v>0</v>
      </c>
      <c r="V10" s="121">
        <v>0</v>
      </c>
      <c r="W10" s="121">
        <v>0</v>
      </c>
      <c r="X10" s="121">
        <v>0</v>
      </c>
      <c r="Y10" s="122">
        <f t="shared" si="2"/>
        <v>0</v>
      </c>
      <c r="Z10" s="123">
        <v>0</v>
      </c>
      <c r="AA10" s="122">
        <v>0</v>
      </c>
      <c r="AB10" s="122">
        <v>0</v>
      </c>
      <c r="AC10" s="122">
        <v>0</v>
      </c>
      <c r="AD10" s="122">
        <f t="shared" si="3"/>
        <v>0</v>
      </c>
      <c r="AE10" s="122">
        <v>0</v>
      </c>
      <c r="AF10" s="122">
        <f t="shared" si="4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5"/>
        <v>100</v>
      </c>
      <c r="R11" s="100">
        <f t="shared" si="6"/>
        <v>7226.18</v>
      </c>
      <c r="S11" s="100">
        <f t="shared" si="7"/>
        <v>100</v>
      </c>
      <c r="T11" s="100">
        <v>0</v>
      </c>
      <c r="U11" s="100">
        <v>0</v>
      </c>
      <c r="V11" s="121">
        <v>5</v>
      </c>
      <c r="W11" s="121">
        <v>5</v>
      </c>
      <c r="X11" s="121">
        <v>0</v>
      </c>
      <c r="Y11" s="122">
        <f t="shared" si="2"/>
        <v>29.411764705882355</v>
      </c>
      <c r="Z11" s="123">
        <v>9546.4500000000007</v>
      </c>
      <c r="AA11" s="123">
        <v>9546.4500000000007</v>
      </c>
      <c r="AB11" s="122">
        <v>0</v>
      </c>
      <c r="AC11" s="122">
        <f>AA11-AE11</f>
        <v>9546.4500000000007</v>
      </c>
      <c r="AD11" s="122">
        <f t="shared" si="3"/>
        <v>100</v>
      </c>
      <c r="AE11" s="122">
        <v>0</v>
      </c>
      <c r="AF11" s="122">
        <f t="shared" si="4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5"/>
        <v>100</v>
      </c>
      <c r="R12" s="100">
        <f t="shared" si="6"/>
        <v>10060.76</v>
      </c>
      <c r="S12" s="100">
        <f t="shared" si="7"/>
        <v>100</v>
      </c>
      <c r="T12" s="100">
        <v>0</v>
      </c>
      <c r="U12" s="100">
        <v>0</v>
      </c>
      <c r="V12" s="121">
        <v>3</v>
      </c>
      <c r="W12" s="121">
        <v>4</v>
      </c>
      <c r="X12" s="121">
        <v>0</v>
      </c>
      <c r="Y12" s="122">
        <f t="shared" si="2"/>
        <v>17.647058823529413</v>
      </c>
      <c r="Z12" s="123">
        <v>5969.86</v>
      </c>
      <c r="AA12" s="122">
        <v>5969.86</v>
      </c>
      <c r="AB12" s="122">
        <v>0</v>
      </c>
      <c r="AC12" s="122">
        <v>5969.86</v>
      </c>
      <c r="AD12" s="122">
        <f t="shared" si="3"/>
        <v>100</v>
      </c>
      <c r="AE12" s="122">
        <v>0</v>
      </c>
      <c r="AF12" s="122">
        <f t="shared" si="4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5"/>
        <v>100</v>
      </c>
      <c r="R13" s="100">
        <f t="shared" si="6"/>
        <v>2679.6</v>
      </c>
      <c r="S13" s="100">
        <f t="shared" si="7"/>
        <v>100</v>
      </c>
      <c r="T13" s="100">
        <v>0</v>
      </c>
      <c r="U13" s="100">
        <v>0</v>
      </c>
      <c r="V13" s="121">
        <v>2</v>
      </c>
      <c r="W13" s="121">
        <v>2</v>
      </c>
      <c r="X13" s="121">
        <v>0</v>
      </c>
      <c r="Y13" s="122">
        <f t="shared" si="2"/>
        <v>66.666666666666657</v>
      </c>
      <c r="Z13" s="123">
        <v>10148.719999999999</v>
      </c>
      <c r="AA13" s="122">
        <v>10148.719999999999</v>
      </c>
      <c r="AB13" s="122">
        <v>0</v>
      </c>
      <c r="AC13" s="122">
        <v>10148.719999999999</v>
      </c>
      <c r="AD13" s="122">
        <f t="shared" si="3"/>
        <v>100</v>
      </c>
      <c r="AE13" s="122">
        <v>0</v>
      </c>
      <c r="AF13" s="122">
        <f t="shared" si="4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6"/>
        <v>0</v>
      </c>
      <c r="S14" s="100">
        <v>0</v>
      </c>
      <c r="T14" s="100">
        <v>0</v>
      </c>
      <c r="U14" s="100">
        <v>0</v>
      </c>
      <c r="V14" s="121">
        <v>0</v>
      </c>
      <c r="W14" s="121">
        <v>0</v>
      </c>
      <c r="X14" s="121">
        <v>0</v>
      </c>
      <c r="Y14" s="122">
        <f t="shared" si="2"/>
        <v>0</v>
      </c>
      <c r="Z14" s="123">
        <v>0</v>
      </c>
      <c r="AA14" s="122">
        <v>0</v>
      </c>
      <c r="AB14" s="122">
        <v>0</v>
      </c>
      <c r="AC14" s="122">
        <v>0</v>
      </c>
      <c r="AD14" s="122">
        <f t="shared" si="3"/>
        <v>0</v>
      </c>
      <c r="AE14" s="122">
        <v>0</v>
      </c>
      <c r="AF14" s="122">
        <f t="shared" si="4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8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6"/>
        <v>51732.32</v>
      </c>
      <c r="S15" s="100">
        <f t="shared" si="7"/>
        <v>100</v>
      </c>
      <c r="T15" s="100">
        <v>0</v>
      </c>
      <c r="U15" s="100">
        <v>0</v>
      </c>
      <c r="V15" s="121">
        <v>12</v>
      </c>
      <c r="W15" s="121">
        <v>14</v>
      </c>
      <c r="X15" s="121">
        <v>3</v>
      </c>
      <c r="Y15" s="122">
        <f t="shared" si="2"/>
        <v>14.457831325301203</v>
      </c>
      <c r="Z15" s="123">
        <v>15948.59</v>
      </c>
      <c r="AA15" s="122">
        <v>15948.59</v>
      </c>
      <c r="AB15" s="122">
        <v>0</v>
      </c>
      <c r="AC15" s="122">
        <v>15948.59</v>
      </c>
      <c r="AD15" s="122">
        <f t="shared" si="3"/>
        <v>100</v>
      </c>
      <c r="AE15" s="122">
        <v>0</v>
      </c>
      <c r="AF15" s="122">
        <f t="shared" si="4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8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6"/>
        <v>12706.95</v>
      </c>
      <c r="S16" s="100">
        <f t="shared" si="7"/>
        <v>100</v>
      </c>
      <c r="T16" s="100">
        <v>0</v>
      </c>
      <c r="U16" s="100">
        <v>0</v>
      </c>
      <c r="V16" s="121">
        <v>0</v>
      </c>
      <c r="W16" s="121">
        <v>0</v>
      </c>
      <c r="X16" s="121">
        <v>0</v>
      </c>
      <c r="Y16" s="122">
        <f t="shared" si="2"/>
        <v>0</v>
      </c>
      <c r="Z16" s="123">
        <v>0</v>
      </c>
      <c r="AA16" s="122">
        <v>0</v>
      </c>
      <c r="AB16" s="122">
        <v>0</v>
      </c>
      <c r="AC16" s="122">
        <v>0</v>
      </c>
      <c r="AD16" s="122">
        <f t="shared" si="3"/>
        <v>0</v>
      </c>
      <c r="AE16" s="122">
        <v>0</v>
      </c>
      <c r="AF16" s="122">
        <f t="shared" si="4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8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6"/>
        <v>32504.67</v>
      </c>
      <c r="S17" s="100">
        <f t="shared" si="7"/>
        <v>100</v>
      </c>
      <c r="T17" s="100">
        <v>0</v>
      </c>
      <c r="U17" s="100">
        <v>0</v>
      </c>
      <c r="V17" s="121">
        <v>11</v>
      </c>
      <c r="W17" s="121">
        <v>17</v>
      </c>
      <c r="X17" s="121">
        <v>1</v>
      </c>
      <c r="Y17" s="122">
        <f t="shared" si="2"/>
        <v>22.448979591836736</v>
      </c>
      <c r="Z17" s="123">
        <v>36460.800000000003</v>
      </c>
      <c r="AA17" s="123">
        <v>36460.800000000003</v>
      </c>
      <c r="AB17" s="122">
        <v>0</v>
      </c>
      <c r="AC17" s="122">
        <v>36460.800000000003</v>
      </c>
      <c r="AD17" s="122">
        <f t="shared" si="3"/>
        <v>100</v>
      </c>
      <c r="AE17" s="122">
        <v>0</v>
      </c>
      <c r="AF17" s="122">
        <f t="shared" si="4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8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6"/>
        <v>15821.75</v>
      </c>
      <c r="S18" s="100">
        <f t="shared" si="7"/>
        <v>100</v>
      </c>
      <c r="T18" s="100">
        <v>0</v>
      </c>
      <c r="U18" s="100">
        <v>0</v>
      </c>
      <c r="V18" s="121">
        <v>4</v>
      </c>
      <c r="W18" s="121">
        <v>4</v>
      </c>
      <c r="X18" s="121">
        <v>0</v>
      </c>
      <c r="Y18" s="122">
        <f t="shared" si="2"/>
        <v>15.384615384615385</v>
      </c>
      <c r="Z18" s="123">
        <v>3496.6</v>
      </c>
      <c r="AA18" s="122">
        <v>3496.6</v>
      </c>
      <c r="AB18" s="122">
        <v>0</v>
      </c>
      <c r="AC18" s="122">
        <v>3496.6</v>
      </c>
      <c r="AD18" s="122">
        <f t="shared" si="3"/>
        <v>100</v>
      </c>
      <c r="AE18" s="122">
        <v>0</v>
      </c>
      <c r="AF18" s="122">
        <f t="shared" si="4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8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6"/>
        <v>46398.919999999991</v>
      </c>
      <c r="S19" s="100">
        <f t="shared" si="7"/>
        <v>100</v>
      </c>
      <c r="T19" s="100">
        <v>0</v>
      </c>
      <c r="U19" s="100">
        <v>0</v>
      </c>
      <c r="V19" s="121">
        <v>18</v>
      </c>
      <c r="W19" s="121">
        <v>17</v>
      </c>
      <c r="X19" s="121">
        <v>6</v>
      </c>
      <c r="Y19" s="122">
        <f t="shared" si="2"/>
        <v>31.03448275862069</v>
      </c>
      <c r="Z19" s="123">
        <v>24807.99</v>
      </c>
      <c r="AA19" s="122">
        <v>24807.99</v>
      </c>
      <c r="AB19" s="122">
        <v>0</v>
      </c>
      <c r="AC19" s="122">
        <v>24807.99</v>
      </c>
      <c r="AD19" s="122">
        <f t="shared" si="3"/>
        <v>100</v>
      </c>
      <c r="AE19" s="122">
        <v>0</v>
      </c>
      <c r="AF19" s="122">
        <f t="shared" si="4"/>
        <v>0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8"/>
        <v>0</v>
      </c>
      <c r="O20" s="100">
        <v>0</v>
      </c>
      <c r="P20" s="100">
        <v>0</v>
      </c>
      <c r="Q20" s="100">
        <v>0</v>
      </c>
      <c r="R20" s="100">
        <f t="shared" si="6"/>
        <v>0</v>
      </c>
      <c r="S20" s="100">
        <v>0</v>
      </c>
      <c r="T20" s="100">
        <v>0</v>
      </c>
      <c r="U20" s="100">
        <v>0</v>
      </c>
      <c r="V20" s="121">
        <v>0</v>
      </c>
      <c r="W20" s="121">
        <v>0</v>
      </c>
      <c r="X20" s="121">
        <v>0</v>
      </c>
      <c r="Y20" s="122">
        <f t="shared" si="2"/>
        <v>0</v>
      </c>
      <c r="Z20" s="123">
        <v>0</v>
      </c>
      <c r="AA20" s="122">
        <v>0</v>
      </c>
      <c r="AB20" s="122">
        <v>0</v>
      </c>
      <c r="AC20" s="122">
        <v>0</v>
      </c>
      <c r="AD20" s="122">
        <f t="shared" si="3"/>
        <v>0</v>
      </c>
      <c r="AE20" s="122">
        <v>0</v>
      </c>
      <c r="AF20" s="122">
        <f t="shared" si="4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8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 t="shared" si="7"/>
        <v>100</v>
      </c>
      <c r="T21" s="100">
        <v>0</v>
      </c>
      <c r="U21" s="100">
        <v>0</v>
      </c>
      <c r="V21" s="121">
        <v>0</v>
      </c>
      <c r="W21" s="121">
        <v>0</v>
      </c>
      <c r="X21" s="121">
        <v>0</v>
      </c>
      <c r="Y21" s="122">
        <f t="shared" si="2"/>
        <v>0</v>
      </c>
      <c r="Z21" s="123">
        <v>0</v>
      </c>
      <c r="AA21" s="122">
        <v>0</v>
      </c>
      <c r="AB21" s="122">
        <v>0</v>
      </c>
      <c r="AC21" s="122">
        <v>0</v>
      </c>
      <c r="AD21" s="122">
        <f t="shared" si="3"/>
        <v>0</v>
      </c>
      <c r="AE21" s="122">
        <v>0</v>
      </c>
      <c r="AF21" s="122">
        <f t="shared" si="4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8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9">P22</f>
        <v>19091.53</v>
      </c>
      <c r="S22" s="100">
        <f t="shared" si="7"/>
        <v>100</v>
      </c>
      <c r="T22" s="100">
        <v>0</v>
      </c>
      <c r="U22" s="100">
        <v>0</v>
      </c>
      <c r="V22" s="121">
        <v>2</v>
      </c>
      <c r="W22" s="121">
        <v>3</v>
      </c>
      <c r="X22" s="121">
        <v>0</v>
      </c>
      <c r="Y22" s="122">
        <f t="shared" si="2"/>
        <v>4.8780487804878048</v>
      </c>
      <c r="Z22" s="123">
        <v>6177.02</v>
      </c>
      <c r="AA22" s="123">
        <v>6177.02</v>
      </c>
      <c r="AB22" s="122">
        <v>0</v>
      </c>
      <c r="AC22" s="122">
        <f>AA22-AE22</f>
        <v>6177.02</v>
      </c>
      <c r="AD22" s="122">
        <f t="shared" si="3"/>
        <v>100</v>
      </c>
      <c r="AE22" s="122">
        <v>0</v>
      </c>
      <c r="AF22" s="122">
        <f t="shared" si="4"/>
        <v>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8"/>
        <v>0</v>
      </c>
      <c r="O23" s="100">
        <v>0</v>
      </c>
      <c r="P23" s="100">
        <v>0</v>
      </c>
      <c r="Q23" s="100">
        <v>0</v>
      </c>
      <c r="R23" s="100">
        <f t="shared" si="9"/>
        <v>0</v>
      </c>
      <c r="S23" s="100">
        <v>0</v>
      </c>
      <c r="T23" s="100">
        <v>0</v>
      </c>
      <c r="U23" s="100">
        <v>0</v>
      </c>
      <c r="V23" s="121">
        <v>0</v>
      </c>
      <c r="W23" s="121">
        <v>0</v>
      </c>
      <c r="X23" s="121">
        <v>0</v>
      </c>
      <c r="Y23" s="122">
        <f t="shared" si="2"/>
        <v>0</v>
      </c>
      <c r="Z23" s="123">
        <v>0</v>
      </c>
      <c r="AA23" s="122">
        <v>0</v>
      </c>
      <c r="AB23" s="122">
        <v>0</v>
      </c>
      <c r="AC23" s="122">
        <v>0</v>
      </c>
      <c r="AD23" s="122">
        <f t="shared" si="3"/>
        <v>0</v>
      </c>
      <c r="AE23" s="122">
        <v>0</v>
      </c>
      <c r="AF23" s="122">
        <f t="shared" si="4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8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9"/>
        <v>31605.72</v>
      </c>
      <c r="S24" s="100">
        <f t="shared" si="7"/>
        <v>100</v>
      </c>
      <c r="T24" s="100">
        <v>0</v>
      </c>
      <c r="U24" s="100">
        <v>0</v>
      </c>
      <c r="V24" s="121">
        <v>31</v>
      </c>
      <c r="W24" s="121">
        <v>41</v>
      </c>
      <c r="X24" s="121">
        <v>21</v>
      </c>
      <c r="Y24" s="122">
        <f t="shared" si="2"/>
        <v>43.661971830985912</v>
      </c>
      <c r="Z24" s="123">
        <v>28306.48</v>
      </c>
      <c r="AA24" s="122">
        <v>28306.48</v>
      </c>
      <c r="AB24" s="122">
        <v>0</v>
      </c>
      <c r="AC24" s="122">
        <v>28306.48</v>
      </c>
      <c r="AD24" s="122">
        <f t="shared" si="3"/>
        <v>100</v>
      </c>
      <c r="AE24" s="122">
        <v>0</v>
      </c>
      <c r="AF24" s="122">
        <f t="shared" si="4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8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9"/>
        <v>43809.06</v>
      </c>
      <c r="S25" s="100">
        <f t="shared" si="7"/>
        <v>100</v>
      </c>
      <c r="T25" s="100">
        <v>0</v>
      </c>
      <c r="U25" s="100">
        <v>0</v>
      </c>
      <c r="V25" s="121">
        <v>24</v>
      </c>
      <c r="W25" s="121">
        <v>35</v>
      </c>
      <c r="X25" s="121">
        <v>7</v>
      </c>
      <c r="Y25" s="122">
        <f t="shared" si="2"/>
        <v>11.650485436893204</v>
      </c>
      <c r="Z25" s="123">
        <f>3668.08+27767.72</f>
        <v>31435.800000000003</v>
      </c>
      <c r="AA25" s="123">
        <v>31435.800000000003</v>
      </c>
      <c r="AB25" s="122">
        <v>0</v>
      </c>
      <c r="AC25" s="123">
        <v>31435.800000000003</v>
      </c>
      <c r="AD25" s="122">
        <f t="shared" si="3"/>
        <v>100</v>
      </c>
      <c r="AE25" s="122">
        <v>0</v>
      </c>
      <c r="AF25" s="122">
        <f t="shared" si="4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8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9"/>
        <v>13200.15</v>
      </c>
      <c r="S26" s="100">
        <f t="shared" si="7"/>
        <v>100</v>
      </c>
      <c r="T26" s="100">
        <v>0</v>
      </c>
      <c r="U26" s="100">
        <v>0</v>
      </c>
      <c r="V26" s="121">
        <v>6</v>
      </c>
      <c r="W26" s="121">
        <v>8</v>
      </c>
      <c r="X26" s="121">
        <v>1</v>
      </c>
      <c r="Y26" s="122">
        <f t="shared" si="2"/>
        <v>25</v>
      </c>
      <c r="Z26" s="123">
        <v>9301.44</v>
      </c>
      <c r="AA26" s="122">
        <v>9301.44</v>
      </c>
      <c r="AB26" s="122">
        <v>0</v>
      </c>
      <c r="AC26" s="122">
        <v>9301.44</v>
      </c>
      <c r="AD26" s="122">
        <f t="shared" si="3"/>
        <v>100</v>
      </c>
      <c r="AE26" s="122">
        <v>0</v>
      </c>
      <c r="AF26" s="122">
        <f t="shared" si="4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8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9"/>
        <v>12723.78</v>
      </c>
      <c r="S27" s="100">
        <f t="shared" si="7"/>
        <v>100</v>
      </c>
      <c r="T27" s="100">
        <v>0</v>
      </c>
      <c r="U27" s="100">
        <v>0</v>
      </c>
      <c r="V27" s="121">
        <v>4</v>
      </c>
      <c r="W27" s="121">
        <v>6</v>
      </c>
      <c r="X27" s="121">
        <v>1</v>
      </c>
      <c r="Y27" s="122">
        <f t="shared" si="2"/>
        <v>25</v>
      </c>
      <c r="Z27" s="123">
        <v>3466.92</v>
      </c>
      <c r="AA27" s="122">
        <v>3466.92</v>
      </c>
      <c r="AB27" s="122">
        <v>0</v>
      </c>
      <c r="AC27" s="122">
        <v>3466.92</v>
      </c>
      <c r="AD27" s="122">
        <f t="shared" si="3"/>
        <v>100</v>
      </c>
      <c r="AE27" s="122">
        <v>0</v>
      </c>
      <c r="AF27" s="122">
        <f t="shared" si="4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8"/>
        <v>0</v>
      </c>
      <c r="O28" s="100">
        <v>0</v>
      </c>
      <c r="P28" s="100">
        <v>0</v>
      </c>
      <c r="Q28" s="100">
        <v>0</v>
      </c>
      <c r="R28" s="100">
        <f t="shared" si="9"/>
        <v>0</v>
      </c>
      <c r="S28" s="100">
        <v>0</v>
      </c>
      <c r="T28" s="100">
        <v>0</v>
      </c>
      <c r="U28" s="100">
        <v>0</v>
      </c>
      <c r="V28" s="121">
        <v>5</v>
      </c>
      <c r="W28" s="121">
        <v>6</v>
      </c>
      <c r="X28" s="121">
        <v>4</v>
      </c>
      <c r="Y28" s="122">
        <f t="shared" si="2"/>
        <v>55.555555555555557</v>
      </c>
      <c r="Z28" s="123">
        <v>3007.13</v>
      </c>
      <c r="AA28" s="122">
        <v>3007.13</v>
      </c>
      <c r="AB28" s="122">
        <v>0</v>
      </c>
      <c r="AC28" s="122">
        <v>3007.13</v>
      </c>
      <c r="AD28" s="122">
        <f t="shared" si="3"/>
        <v>100</v>
      </c>
      <c r="AE28" s="122">
        <v>0</v>
      </c>
      <c r="AF28" s="122">
        <f t="shared" si="4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8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9"/>
        <v>5460.41</v>
      </c>
      <c r="S29" s="100">
        <f t="shared" si="7"/>
        <v>100</v>
      </c>
      <c r="T29" s="100">
        <v>0</v>
      </c>
      <c r="U29" s="100">
        <v>0</v>
      </c>
      <c r="V29" s="121">
        <v>3</v>
      </c>
      <c r="W29" s="121">
        <v>5</v>
      </c>
      <c r="X29" s="121">
        <v>0</v>
      </c>
      <c r="Y29" s="122">
        <f t="shared" si="2"/>
        <v>37.5</v>
      </c>
      <c r="Z29" s="123">
        <v>2108.6999999999998</v>
      </c>
      <c r="AA29" s="122">
        <v>2108.6999999999998</v>
      </c>
      <c r="AB29" s="122">
        <v>0</v>
      </c>
      <c r="AC29" s="122">
        <v>2108.6999999999998</v>
      </c>
      <c r="AD29" s="122">
        <f t="shared" si="3"/>
        <v>100</v>
      </c>
      <c r="AE29" s="122">
        <v>0</v>
      </c>
      <c r="AF29" s="122">
        <f t="shared" si="4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9"/>
        <v>0</v>
      </c>
      <c r="S30" s="100">
        <v>0</v>
      </c>
      <c r="T30" s="100">
        <v>0</v>
      </c>
      <c r="U30" s="100">
        <v>0</v>
      </c>
      <c r="V30" s="121">
        <v>0</v>
      </c>
      <c r="W30" s="121">
        <v>0</v>
      </c>
      <c r="X30" s="121">
        <v>0</v>
      </c>
      <c r="Y30" s="122">
        <f t="shared" si="2"/>
        <v>0</v>
      </c>
      <c r="Z30" s="123">
        <v>0</v>
      </c>
      <c r="AA30" s="122">
        <v>0</v>
      </c>
      <c r="AB30" s="122">
        <v>0</v>
      </c>
      <c r="AC30" s="122">
        <v>0</v>
      </c>
      <c r="AD30" s="122">
        <f t="shared" si="3"/>
        <v>0</v>
      </c>
      <c r="AE30" s="122">
        <v>0</v>
      </c>
      <c r="AF30" s="122">
        <f t="shared" si="4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0">K31/H31*100</f>
        <v>88.043478260869563</v>
      </c>
      <c r="O31" s="100">
        <v>84151.14</v>
      </c>
      <c r="P31" s="100">
        <v>84151.14</v>
      </c>
      <c r="Q31" s="100">
        <f t="shared" ref="Q31:Q38" si="11">P31/O31*100</f>
        <v>100</v>
      </c>
      <c r="R31" s="100">
        <f t="shared" si="9"/>
        <v>84151.14</v>
      </c>
      <c r="S31" s="100">
        <f t="shared" si="7"/>
        <v>100</v>
      </c>
      <c r="T31" s="100">
        <v>0</v>
      </c>
      <c r="U31" s="100">
        <v>0</v>
      </c>
      <c r="V31" s="121">
        <v>19</v>
      </c>
      <c r="W31" s="121">
        <v>26</v>
      </c>
      <c r="X31" s="121">
        <v>3</v>
      </c>
      <c r="Y31" s="122">
        <f t="shared" si="2"/>
        <v>20.652173913043477</v>
      </c>
      <c r="Z31" s="123">
        <v>33045.99</v>
      </c>
      <c r="AA31" s="123">
        <v>33045.99</v>
      </c>
      <c r="AB31" s="122">
        <v>0</v>
      </c>
      <c r="AC31" s="122">
        <f>AA31-AE31</f>
        <v>33045.99</v>
      </c>
      <c r="AD31" s="122">
        <f t="shared" si="3"/>
        <v>100</v>
      </c>
      <c r="AE31" s="122">
        <v>0</v>
      </c>
      <c r="AF31" s="122">
        <f t="shared" si="4"/>
        <v>0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0"/>
        <v>45</v>
      </c>
      <c r="O32" s="100">
        <v>3061.7499999999995</v>
      </c>
      <c r="P32" s="100">
        <v>3061.7499999999995</v>
      </c>
      <c r="Q32" s="100">
        <f t="shared" si="11"/>
        <v>100</v>
      </c>
      <c r="R32" s="100">
        <f t="shared" si="9"/>
        <v>3061.7499999999995</v>
      </c>
      <c r="S32" s="100">
        <f t="shared" si="7"/>
        <v>100</v>
      </c>
      <c r="T32" s="100">
        <v>0</v>
      </c>
      <c r="U32" s="100">
        <v>0</v>
      </c>
      <c r="V32" s="121">
        <v>0</v>
      </c>
      <c r="W32" s="121">
        <v>0</v>
      </c>
      <c r="X32" s="121">
        <v>0</v>
      </c>
      <c r="Y32" s="122">
        <f t="shared" si="2"/>
        <v>0</v>
      </c>
      <c r="Z32" s="123">
        <v>0</v>
      </c>
      <c r="AA32" s="122">
        <v>0</v>
      </c>
      <c r="AB32" s="122">
        <v>0</v>
      </c>
      <c r="AC32" s="122">
        <v>0</v>
      </c>
      <c r="AD32" s="122">
        <f t="shared" si="3"/>
        <v>0</v>
      </c>
      <c r="AE32" s="122">
        <v>0</v>
      </c>
      <c r="AF32" s="122">
        <f t="shared" si="4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0"/>
        <v>50</v>
      </c>
      <c r="O33" s="100">
        <v>215.69</v>
      </c>
      <c r="P33" s="100">
        <v>215.69</v>
      </c>
      <c r="Q33" s="100">
        <f t="shared" si="11"/>
        <v>100</v>
      </c>
      <c r="R33" s="100">
        <f t="shared" si="9"/>
        <v>215.69</v>
      </c>
      <c r="S33" s="100">
        <f t="shared" si="7"/>
        <v>100</v>
      </c>
      <c r="T33" s="100">
        <v>0</v>
      </c>
      <c r="U33" s="100">
        <v>0</v>
      </c>
      <c r="V33" s="121">
        <v>2</v>
      </c>
      <c r="W33" s="121">
        <v>4</v>
      </c>
      <c r="X33" s="121">
        <v>0</v>
      </c>
      <c r="Y33" s="122">
        <f t="shared" si="2"/>
        <v>50</v>
      </c>
      <c r="Z33" s="123">
        <v>3317.11</v>
      </c>
      <c r="AA33" s="122">
        <v>3317.11</v>
      </c>
      <c r="AB33" s="122">
        <v>0</v>
      </c>
      <c r="AC33" s="122">
        <v>3317.11</v>
      </c>
      <c r="AD33" s="122">
        <f t="shared" si="3"/>
        <v>100</v>
      </c>
      <c r="AE33" s="122">
        <v>0</v>
      </c>
      <c r="AF33" s="122">
        <f t="shared" si="4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0"/>
        <v>80.769230769230774</v>
      </c>
      <c r="O34" s="100">
        <v>17458.7</v>
      </c>
      <c r="P34" s="100">
        <v>17458.7</v>
      </c>
      <c r="Q34" s="100">
        <f t="shared" si="11"/>
        <v>100</v>
      </c>
      <c r="R34" s="100">
        <f t="shared" si="9"/>
        <v>17458.7</v>
      </c>
      <c r="S34" s="100">
        <f t="shared" si="7"/>
        <v>100</v>
      </c>
      <c r="T34" s="100">
        <v>0</v>
      </c>
      <c r="U34" s="100">
        <v>0</v>
      </c>
      <c r="V34" s="121">
        <v>1</v>
      </c>
      <c r="W34" s="121">
        <v>1</v>
      </c>
      <c r="X34" s="121">
        <v>1</v>
      </c>
      <c r="Y34" s="122">
        <f t="shared" si="2"/>
        <v>1.9230769230769231</v>
      </c>
      <c r="Z34" s="123">
        <v>182.7</v>
      </c>
      <c r="AA34" s="122">
        <v>182.7</v>
      </c>
      <c r="AB34" s="122">
        <v>0</v>
      </c>
      <c r="AC34" s="122">
        <v>182.7</v>
      </c>
      <c r="AD34" s="122">
        <f t="shared" si="3"/>
        <v>100</v>
      </c>
      <c r="AE34" s="122">
        <v>0</v>
      </c>
      <c r="AF34" s="122">
        <f t="shared" si="4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0"/>
        <v>75.862068965517238</v>
      </c>
      <c r="O35" s="100">
        <v>31182.29</v>
      </c>
      <c r="P35" s="100">
        <v>31182.29</v>
      </c>
      <c r="Q35" s="100">
        <f t="shared" si="11"/>
        <v>100</v>
      </c>
      <c r="R35" s="100">
        <f t="shared" si="9"/>
        <v>31182.29</v>
      </c>
      <c r="S35" s="100">
        <f t="shared" si="7"/>
        <v>100</v>
      </c>
      <c r="T35" s="100">
        <v>0</v>
      </c>
      <c r="U35" s="100">
        <v>0</v>
      </c>
      <c r="V35" s="121">
        <v>15</v>
      </c>
      <c r="W35" s="121">
        <v>19</v>
      </c>
      <c r="X35" s="121">
        <v>2</v>
      </c>
      <c r="Y35" s="122">
        <f t="shared" si="2"/>
        <v>25.862068965517242</v>
      </c>
      <c r="Z35" s="123">
        <v>16847.43</v>
      </c>
      <c r="AA35" s="122">
        <v>16847.43</v>
      </c>
      <c r="AB35" s="122">
        <v>0</v>
      </c>
      <c r="AC35" s="122">
        <f>AA35-AE35</f>
        <v>16847.43</v>
      </c>
      <c r="AD35" s="122">
        <f t="shared" si="3"/>
        <v>100</v>
      </c>
      <c r="AE35" s="122">
        <v>0</v>
      </c>
      <c r="AF35" s="122">
        <f t="shared" si="4"/>
        <v>0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0"/>
        <v>63.636363636363633</v>
      </c>
      <c r="O36" s="100">
        <v>837.48</v>
      </c>
      <c r="P36" s="100">
        <v>837.48</v>
      </c>
      <c r="Q36" s="100">
        <f t="shared" si="11"/>
        <v>100</v>
      </c>
      <c r="R36" s="100">
        <f t="shared" si="9"/>
        <v>837.48</v>
      </c>
      <c r="S36" s="100">
        <f t="shared" si="7"/>
        <v>100</v>
      </c>
      <c r="T36" s="100">
        <v>0</v>
      </c>
      <c r="U36" s="100">
        <v>0</v>
      </c>
      <c r="V36" s="121">
        <v>0</v>
      </c>
      <c r="W36" s="121">
        <v>0</v>
      </c>
      <c r="X36" s="121">
        <v>0</v>
      </c>
      <c r="Y36" s="122">
        <f t="shared" si="2"/>
        <v>0</v>
      </c>
      <c r="Z36" s="123">
        <v>0</v>
      </c>
      <c r="AA36" s="122">
        <v>0</v>
      </c>
      <c r="AB36" s="122">
        <v>0</v>
      </c>
      <c r="AC36" s="122">
        <v>0</v>
      </c>
      <c r="AD36" s="122">
        <f t="shared" si="3"/>
        <v>0</v>
      </c>
      <c r="AE36" s="122">
        <v>0</v>
      </c>
      <c r="AF36" s="122">
        <f t="shared" si="4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0"/>
        <v>93.333333333333329</v>
      </c>
      <c r="O37" s="100">
        <v>8820.61</v>
      </c>
      <c r="P37" s="100">
        <v>8820.61</v>
      </c>
      <c r="Q37" s="100">
        <f t="shared" si="11"/>
        <v>100</v>
      </c>
      <c r="R37" s="100">
        <f t="shared" si="9"/>
        <v>8820.61</v>
      </c>
      <c r="S37" s="100">
        <f t="shared" si="7"/>
        <v>100</v>
      </c>
      <c r="T37" s="100">
        <v>0</v>
      </c>
      <c r="U37" s="100">
        <v>0</v>
      </c>
      <c r="V37" s="121">
        <v>1</v>
      </c>
      <c r="W37" s="121">
        <v>1</v>
      </c>
      <c r="X37" s="121">
        <v>0</v>
      </c>
      <c r="Y37" s="122">
        <f t="shared" si="2"/>
        <v>6.666666666666667</v>
      </c>
      <c r="Z37" s="123">
        <v>1508.91</v>
      </c>
      <c r="AA37" s="122">
        <v>0</v>
      </c>
      <c r="AB37" s="122">
        <v>0</v>
      </c>
      <c r="AC37" s="122">
        <v>0</v>
      </c>
      <c r="AD37" s="122">
        <f t="shared" si="3"/>
        <v>0</v>
      </c>
      <c r="AE37" s="122">
        <v>0</v>
      </c>
      <c r="AF37" s="122">
        <f t="shared" si="4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0"/>
        <v>44.827586206896555</v>
      </c>
      <c r="O38" s="100">
        <v>17539.870000000003</v>
      </c>
      <c r="P38" s="100">
        <v>17539.870000000003</v>
      </c>
      <c r="Q38" s="100">
        <f t="shared" si="11"/>
        <v>100</v>
      </c>
      <c r="R38" s="100">
        <f t="shared" si="9"/>
        <v>17539.870000000003</v>
      </c>
      <c r="S38" s="100">
        <f t="shared" si="7"/>
        <v>100</v>
      </c>
      <c r="T38" s="100">
        <v>0</v>
      </c>
      <c r="U38" s="100">
        <v>0</v>
      </c>
      <c r="V38" s="121">
        <v>20</v>
      </c>
      <c r="W38" s="121">
        <v>24</v>
      </c>
      <c r="X38" s="121">
        <v>4</v>
      </c>
      <c r="Y38" s="122">
        <f t="shared" si="2"/>
        <v>68.965517241379317</v>
      </c>
      <c r="Z38" s="123">
        <v>30550.82</v>
      </c>
      <c r="AA38" s="122">
        <v>30550.82</v>
      </c>
      <c r="AB38" s="122">
        <v>0</v>
      </c>
      <c r="AC38" s="122">
        <v>30550.82</v>
      </c>
      <c r="AD38" s="122">
        <f t="shared" si="3"/>
        <v>100</v>
      </c>
      <c r="AE38" s="122">
        <v>0</v>
      </c>
      <c r="AF38" s="122">
        <f t="shared" si="4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0"/>
        <v>0</v>
      </c>
      <c r="O39" s="100">
        <v>0</v>
      </c>
      <c r="P39" s="100">
        <v>0</v>
      </c>
      <c r="Q39" s="100">
        <v>0</v>
      </c>
      <c r="R39" s="100">
        <f t="shared" si="9"/>
        <v>0</v>
      </c>
      <c r="S39" s="100">
        <v>0</v>
      </c>
      <c r="T39" s="100">
        <v>0</v>
      </c>
      <c r="U39" s="100">
        <v>0</v>
      </c>
      <c r="V39" s="121">
        <v>0</v>
      </c>
      <c r="W39" s="121">
        <v>0</v>
      </c>
      <c r="X39" s="121">
        <v>0</v>
      </c>
      <c r="Y39" s="122">
        <f t="shared" si="2"/>
        <v>0</v>
      </c>
      <c r="Z39" s="123">
        <v>0</v>
      </c>
      <c r="AA39" s="122">
        <v>0</v>
      </c>
      <c r="AB39" s="122">
        <v>0</v>
      </c>
      <c r="AC39" s="122">
        <v>0</v>
      </c>
      <c r="AD39" s="122">
        <f t="shared" si="3"/>
        <v>0</v>
      </c>
      <c r="AE39" s="122">
        <v>0</v>
      </c>
      <c r="AF39" s="122">
        <f t="shared" si="4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0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9"/>
        <v>81.2</v>
      </c>
      <c r="S40" s="100">
        <f t="shared" si="7"/>
        <v>100</v>
      </c>
      <c r="T40" s="100">
        <v>0</v>
      </c>
      <c r="U40" s="100">
        <v>0</v>
      </c>
      <c r="V40" s="121">
        <v>0</v>
      </c>
      <c r="W40" s="121">
        <v>0</v>
      </c>
      <c r="X40" s="121">
        <v>0</v>
      </c>
      <c r="Y40" s="122">
        <f t="shared" si="2"/>
        <v>0</v>
      </c>
      <c r="Z40" s="123">
        <v>0</v>
      </c>
      <c r="AA40" s="122">
        <v>0</v>
      </c>
      <c r="AB40" s="122">
        <v>0</v>
      </c>
      <c r="AC40" s="122">
        <v>0</v>
      </c>
      <c r="AD40" s="122">
        <f t="shared" si="3"/>
        <v>0</v>
      </c>
      <c r="AE40" s="122">
        <v>0</v>
      </c>
      <c r="AF40" s="122">
        <f t="shared" si="4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0"/>
        <v>0</v>
      </c>
      <c r="O41" s="100">
        <v>0</v>
      </c>
      <c r="P41" s="100">
        <v>0</v>
      </c>
      <c r="Q41" s="100">
        <v>0</v>
      </c>
      <c r="R41" s="100">
        <f t="shared" si="9"/>
        <v>0</v>
      </c>
      <c r="S41" s="100">
        <v>0</v>
      </c>
      <c r="T41" s="100">
        <v>0</v>
      </c>
      <c r="U41" s="100">
        <v>0</v>
      </c>
      <c r="V41" s="121">
        <v>1</v>
      </c>
      <c r="W41" s="121">
        <v>1</v>
      </c>
      <c r="X41" s="121">
        <v>1</v>
      </c>
      <c r="Y41" s="122">
        <f t="shared" si="2"/>
        <v>50</v>
      </c>
      <c r="Z41" s="123">
        <v>570.94000000000005</v>
      </c>
      <c r="AA41" s="122">
        <v>570.94000000000005</v>
      </c>
      <c r="AB41" s="122">
        <v>0</v>
      </c>
      <c r="AC41" s="122">
        <v>570.94000000000005</v>
      </c>
      <c r="AD41" s="122">
        <f t="shared" si="3"/>
        <v>100</v>
      </c>
      <c r="AE41" s="122">
        <v>0</v>
      </c>
      <c r="AF41" s="122">
        <f t="shared" si="4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0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9"/>
        <v>51486.1</v>
      </c>
      <c r="S42" s="100">
        <f t="shared" si="7"/>
        <v>100</v>
      </c>
      <c r="T42" s="100">
        <v>0</v>
      </c>
      <c r="U42" s="100">
        <v>0</v>
      </c>
      <c r="V42" s="121">
        <v>19</v>
      </c>
      <c r="W42" s="121">
        <v>35</v>
      </c>
      <c r="X42" s="121">
        <v>8</v>
      </c>
      <c r="Y42" s="122">
        <f t="shared" si="2"/>
        <v>35.849056603773583</v>
      </c>
      <c r="Z42" s="123">
        <v>42292.08</v>
      </c>
      <c r="AA42" s="122">
        <v>42292.08</v>
      </c>
      <c r="AB42" s="122">
        <v>0</v>
      </c>
      <c r="AC42" s="122">
        <f>AA42-AE42</f>
        <v>42292.08</v>
      </c>
      <c r="AD42" s="122">
        <f t="shared" si="3"/>
        <v>100</v>
      </c>
      <c r="AE42" s="122">
        <v>0</v>
      </c>
      <c r="AF42" s="122">
        <f t="shared" si="4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0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9"/>
        <v>16141.45</v>
      </c>
      <c r="S43" s="100">
        <f t="shared" si="7"/>
        <v>100</v>
      </c>
      <c r="T43" s="100">
        <v>0</v>
      </c>
      <c r="U43" s="100">
        <v>0</v>
      </c>
      <c r="V43" s="121">
        <v>8</v>
      </c>
      <c r="W43" s="121">
        <v>9</v>
      </c>
      <c r="X43" s="121">
        <v>3</v>
      </c>
      <c r="Y43" s="122">
        <f t="shared" si="2"/>
        <v>28.571428571428569</v>
      </c>
      <c r="Z43" s="123">
        <v>7515.68</v>
      </c>
      <c r="AA43" s="122">
        <v>7515.68</v>
      </c>
      <c r="AB43" s="122">
        <v>0</v>
      </c>
      <c r="AC43" s="122">
        <v>7515.68</v>
      </c>
      <c r="AD43" s="122">
        <f t="shared" si="3"/>
        <v>100</v>
      </c>
      <c r="AE43" s="122">
        <v>0</v>
      </c>
      <c r="AF43" s="122">
        <f t="shared" si="4"/>
        <v>0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0"/>
        <v>0</v>
      </c>
      <c r="O44" s="100">
        <v>0</v>
      </c>
      <c r="P44" s="100">
        <v>0</v>
      </c>
      <c r="Q44" s="100">
        <v>0</v>
      </c>
      <c r="R44" s="100">
        <f t="shared" si="9"/>
        <v>0</v>
      </c>
      <c r="S44" s="100">
        <v>0</v>
      </c>
      <c r="T44" s="100">
        <v>0</v>
      </c>
      <c r="U44" s="100">
        <v>0</v>
      </c>
      <c r="V44" s="121">
        <v>0</v>
      </c>
      <c r="W44" s="121">
        <v>0</v>
      </c>
      <c r="X44" s="121">
        <v>0</v>
      </c>
      <c r="Y44" s="122">
        <f t="shared" si="2"/>
        <v>0</v>
      </c>
      <c r="Z44" s="123">
        <v>0</v>
      </c>
      <c r="AA44" s="122">
        <v>0</v>
      </c>
      <c r="AB44" s="122">
        <v>0</v>
      </c>
      <c r="AC44" s="122">
        <v>0</v>
      </c>
      <c r="AD44" s="122">
        <f t="shared" si="3"/>
        <v>0</v>
      </c>
      <c r="AE44" s="122">
        <v>0</v>
      </c>
      <c r="AF44" s="122">
        <f t="shared" si="4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0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9"/>
        <v>18630.71</v>
      </c>
      <c r="S45" s="100">
        <f t="shared" si="7"/>
        <v>100</v>
      </c>
      <c r="T45" s="100">
        <v>0</v>
      </c>
      <c r="U45" s="100">
        <v>0</v>
      </c>
      <c r="V45" s="121">
        <v>9</v>
      </c>
      <c r="W45" s="121">
        <v>9</v>
      </c>
      <c r="X45" s="121">
        <v>9</v>
      </c>
      <c r="Y45" s="122">
        <f t="shared" si="2"/>
        <v>42.857142857142854</v>
      </c>
      <c r="Z45" s="123">
        <v>12540.16</v>
      </c>
      <c r="AA45" s="122">
        <v>12540.16</v>
      </c>
      <c r="AB45" s="122">
        <v>0</v>
      </c>
      <c r="AC45" s="122">
        <v>12540.16</v>
      </c>
      <c r="AD45" s="122">
        <f t="shared" si="3"/>
        <v>100</v>
      </c>
      <c r="AE45" s="122">
        <v>0</v>
      </c>
      <c r="AF45" s="122">
        <f t="shared" si="4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0"/>
        <v>0</v>
      </c>
      <c r="O46" s="100">
        <v>0</v>
      </c>
      <c r="P46" s="100">
        <v>0</v>
      </c>
      <c r="Q46" s="100">
        <v>0</v>
      </c>
      <c r="R46" s="100">
        <f t="shared" si="9"/>
        <v>0</v>
      </c>
      <c r="S46" s="100">
        <v>0</v>
      </c>
      <c r="T46" s="100">
        <v>0</v>
      </c>
      <c r="U46" s="100">
        <v>0</v>
      </c>
      <c r="V46" s="121">
        <v>1</v>
      </c>
      <c r="W46" s="121">
        <v>1</v>
      </c>
      <c r="X46" s="121">
        <v>1</v>
      </c>
      <c r="Y46" s="122">
        <f t="shared" si="2"/>
        <v>100</v>
      </c>
      <c r="Z46" s="123">
        <v>121.8</v>
      </c>
      <c r="AA46" s="122">
        <v>121.8</v>
      </c>
      <c r="AB46" s="122">
        <v>0</v>
      </c>
      <c r="AC46" s="122">
        <v>121.8</v>
      </c>
      <c r="AD46" s="122">
        <f t="shared" si="3"/>
        <v>100</v>
      </c>
      <c r="AE46" s="122">
        <v>0</v>
      </c>
      <c r="AF46" s="122">
        <f t="shared" si="4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0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9"/>
        <v>29395.079999999998</v>
      </c>
      <c r="S47" s="100">
        <f t="shared" si="7"/>
        <v>100</v>
      </c>
      <c r="T47" s="100">
        <v>0</v>
      </c>
      <c r="U47" s="100">
        <v>0</v>
      </c>
      <c r="V47" s="121">
        <v>9</v>
      </c>
      <c r="W47" s="121">
        <v>12</v>
      </c>
      <c r="X47" s="121">
        <v>5</v>
      </c>
      <c r="Y47" s="122">
        <f t="shared" si="2"/>
        <v>24.324324324324326</v>
      </c>
      <c r="Z47" s="123">
        <v>7141.97</v>
      </c>
      <c r="AA47" s="122">
        <v>7141.97</v>
      </c>
      <c r="AB47" s="122">
        <v>0</v>
      </c>
      <c r="AC47" s="122">
        <v>7141.97</v>
      </c>
      <c r="AD47" s="122">
        <f t="shared" si="3"/>
        <v>100</v>
      </c>
      <c r="AE47" s="122">
        <v>0</v>
      </c>
      <c r="AF47" s="122">
        <f t="shared" si="4"/>
        <v>0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0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9"/>
        <v>13283.6</v>
      </c>
      <c r="S48" s="100">
        <f t="shared" si="7"/>
        <v>100</v>
      </c>
      <c r="T48" s="100">
        <v>0</v>
      </c>
      <c r="U48" s="100">
        <v>0</v>
      </c>
      <c r="V48" s="121">
        <v>9</v>
      </c>
      <c r="W48" s="121">
        <v>11</v>
      </c>
      <c r="X48" s="121">
        <v>3</v>
      </c>
      <c r="Y48" s="122">
        <f t="shared" si="2"/>
        <v>14.0625</v>
      </c>
      <c r="Z48" s="123">
        <v>16877.34</v>
      </c>
      <c r="AA48" s="122">
        <v>16877.34</v>
      </c>
      <c r="AB48" s="122">
        <v>0</v>
      </c>
      <c r="AC48" s="122">
        <v>16877.34</v>
      </c>
      <c r="AD48" s="122">
        <f t="shared" si="3"/>
        <v>100</v>
      </c>
      <c r="AE48" s="122">
        <v>0</v>
      </c>
      <c r="AF48" s="122">
        <f t="shared" si="4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0"/>
        <v>0</v>
      </c>
      <c r="O49" s="100">
        <v>0</v>
      </c>
      <c r="P49" s="100">
        <v>0</v>
      </c>
      <c r="Q49" s="100">
        <v>0</v>
      </c>
      <c r="R49" s="100">
        <f t="shared" si="9"/>
        <v>0</v>
      </c>
      <c r="S49" s="100">
        <v>0</v>
      </c>
      <c r="T49" s="100">
        <v>0</v>
      </c>
      <c r="U49" s="100">
        <v>0</v>
      </c>
      <c r="V49" s="121">
        <v>1</v>
      </c>
      <c r="W49" s="121">
        <v>1</v>
      </c>
      <c r="X49" s="121">
        <v>0</v>
      </c>
      <c r="Y49" s="122">
        <f t="shared" si="2"/>
        <v>33.333333333333329</v>
      </c>
      <c r="Z49" s="123">
        <v>522.52</v>
      </c>
      <c r="AA49" s="122">
        <v>0</v>
      </c>
      <c r="AB49" s="122">
        <v>0</v>
      </c>
      <c r="AC49" s="122">
        <v>0</v>
      </c>
      <c r="AD49" s="122">
        <f t="shared" si="3"/>
        <v>0</v>
      </c>
      <c r="AE49" s="122">
        <v>0</v>
      </c>
      <c r="AF49" s="122">
        <f t="shared" si="4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0"/>
        <v>93.333333333333329</v>
      </c>
      <c r="O50" s="100">
        <v>28019.85</v>
      </c>
      <c r="P50" s="100">
        <v>28019.85</v>
      </c>
      <c r="Q50" s="100">
        <f t="shared" ref="Q50:Q61" si="12">P50/O50*100</f>
        <v>100</v>
      </c>
      <c r="R50" s="100">
        <f t="shared" si="9"/>
        <v>28019.85</v>
      </c>
      <c r="S50" s="100">
        <f t="shared" si="7"/>
        <v>100</v>
      </c>
      <c r="T50" s="100">
        <v>0</v>
      </c>
      <c r="U50" s="100">
        <v>0</v>
      </c>
      <c r="V50" s="121">
        <v>4</v>
      </c>
      <c r="W50" s="121">
        <v>6</v>
      </c>
      <c r="X50" s="121">
        <v>0</v>
      </c>
      <c r="Y50" s="122">
        <f t="shared" si="2"/>
        <v>8.8888888888888893</v>
      </c>
      <c r="Z50" s="123">
        <v>9696.89</v>
      </c>
      <c r="AA50" s="122">
        <v>9696.89</v>
      </c>
      <c r="AB50" s="122">
        <v>0</v>
      </c>
      <c r="AC50" s="122">
        <v>9696.89</v>
      </c>
      <c r="AD50" s="122">
        <f t="shared" si="3"/>
        <v>100</v>
      </c>
      <c r="AE50" s="122">
        <v>0</v>
      </c>
      <c r="AF50" s="122">
        <f t="shared" si="4"/>
        <v>0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0"/>
        <v>74.285714285714292</v>
      </c>
      <c r="O51" s="100">
        <v>24374.81</v>
      </c>
      <c r="P51" s="100">
        <v>24374.81</v>
      </c>
      <c r="Q51" s="100">
        <f t="shared" si="12"/>
        <v>100</v>
      </c>
      <c r="R51" s="100">
        <f t="shared" si="9"/>
        <v>24374.81</v>
      </c>
      <c r="S51" s="100">
        <f t="shared" si="7"/>
        <v>100</v>
      </c>
      <c r="T51" s="100">
        <v>0</v>
      </c>
      <c r="U51" s="100">
        <v>0</v>
      </c>
      <c r="V51" s="121">
        <v>8</v>
      </c>
      <c r="W51" s="121">
        <v>10</v>
      </c>
      <c r="X51" s="121">
        <v>3</v>
      </c>
      <c r="Y51" s="122">
        <f t="shared" si="2"/>
        <v>22.857142857142858</v>
      </c>
      <c r="Z51" s="123">
        <v>3666.8500000000004</v>
      </c>
      <c r="AA51" s="122">
        <v>3666.8500000000004</v>
      </c>
      <c r="AB51" s="122">
        <v>0</v>
      </c>
      <c r="AC51" s="122">
        <v>3666.8500000000004</v>
      </c>
      <c r="AD51" s="122">
        <f t="shared" si="3"/>
        <v>100</v>
      </c>
      <c r="AE51" s="122">
        <v>0</v>
      </c>
      <c r="AF51" s="122">
        <f t="shared" si="4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0"/>
        <v>80.952380952380949</v>
      </c>
      <c r="O52" s="100">
        <v>15413.759999999998</v>
      </c>
      <c r="P52" s="100">
        <v>15413.759999999998</v>
      </c>
      <c r="Q52" s="100">
        <f t="shared" si="12"/>
        <v>100</v>
      </c>
      <c r="R52" s="100">
        <f t="shared" si="9"/>
        <v>15413.759999999998</v>
      </c>
      <c r="S52" s="100">
        <f t="shared" si="7"/>
        <v>100</v>
      </c>
      <c r="T52" s="100">
        <v>0</v>
      </c>
      <c r="U52" s="100">
        <v>0</v>
      </c>
      <c r="V52" s="121">
        <v>4</v>
      </c>
      <c r="W52" s="121">
        <v>4</v>
      </c>
      <c r="X52" s="121">
        <v>0</v>
      </c>
      <c r="Y52" s="122">
        <f t="shared" si="2"/>
        <v>19.047619047619047</v>
      </c>
      <c r="Z52" s="123">
        <v>8087.98</v>
      </c>
      <c r="AA52" s="122">
        <v>8087.98</v>
      </c>
      <c r="AB52" s="122">
        <v>0</v>
      </c>
      <c r="AC52" s="122">
        <v>8087.98</v>
      </c>
      <c r="AD52" s="122">
        <f t="shared" si="3"/>
        <v>100</v>
      </c>
      <c r="AE52" s="122">
        <v>0</v>
      </c>
      <c r="AF52" s="122">
        <f t="shared" si="4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0"/>
        <v>74.468085106382972</v>
      </c>
      <c r="O53" s="100">
        <v>42972.38</v>
      </c>
      <c r="P53" s="100">
        <v>42972.38</v>
      </c>
      <c r="Q53" s="100">
        <f t="shared" si="12"/>
        <v>100</v>
      </c>
      <c r="R53" s="100">
        <f t="shared" si="9"/>
        <v>42972.38</v>
      </c>
      <c r="S53" s="100">
        <f t="shared" si="7"/>
        <v>100</v>
      </c>
      <c r="T53" s="100">
        <v>0</v>
      </c>
      <c r="U53" s="100">
        <v>0</v>
      </c>
      <c r="V53" s="121">
        <v>10</v>
      </c>
      <c r="W53" s="121">
        <v>17</v>
      </c>
      <c r="X53" s="121">
        <v>2</v>
      </c>
      <c r="Y53" s="122">
        <f t="shared" si="2"/>
        <v>21.276595744680851</v>
      </c>
      <c r="Z53" s="123">
        <v>28041.56</v>
      </c>
      <c r="AA53" s="122">
        <v>28041.56</v>
      </c>
      <c r="AB53" s="122">
        <v>0</v>
      </c>
      <c r="AC53" s="122">
        <v>28041.56</v>
      </c>
      <c r="AD53" s="122">
        <f t="shared" si="3"/>
        <v>100</v>
      </c>
      <c r="AE53" s="122">
        <v>0</v>
      </c>
      <c r="AF53" s="122">
        <f t="shared" si="4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0"/>
        <v>87.5</v>
      </c>
      <c r="O54" s="100">
        <v>11942.29</v>
      </c>
      <c r="P54" s="100">
        <v>11942.29</v>
      </c>
      <c r="Q54" s="100">
        <f t="shared" si="12"/>
        <v>100</v>
      </c>
      <c r="R54" s="100">
        <f t="shared" si="9"/>
        <v>11942.29</v>
      </c>
      <c r="S54" s="100">
        <f t="shared" si="7"/>
        <v>100</v>
      </c>
      <c r="T54" s="100">
        <v>0</v>
      </c>
      <c r="U54" s="100">
        <v>0</v>
      </c>
      <c r="V54" s="121">
        <v>6</v>
      </c>
      <c r="W54" s="121">
        <v>6</v>
      </c>
      <c r="X54" s="121">
        <v>1</v>
      </c>
      <c r="Y54" s="122">
        <f t="shared" si="2"/>
        <v>37.5</v>
      </c>
      <c r="Z54" s="123">
        <v>5155.3999999999996</v>
      </c>
      <c r="AA54" s="122">
        <v>5155.3999999999996</v>
      </c>
      <c r="AB54" s="122">
        <v>0</v>
      </c>
      <c r="AC54" s="122">
        <v>5155.3999999999996</v>
      </c>
      <c r="AD54" s="122">
        <f t="shared" si="3"/>
        <v>100</v>
      </c>
      <c r="AE54" s="122">
        <v>0</v>
      </c>
      <c r="AF54" s="122">
        <f t="shared" si="4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0"/>
        <v>50</v>
      </c>
      <c r="O55" s="100">
        <v>2319.79</v>
      </c>
      <c r="P55" s="100">
        <v>2319.79</v>
      </c>
      <c r="Q55" s="100">
        <f t="shared" si="12"/>
        <v>100</v>
      </c>
      <c r="R55" s="100">
        <f t="shared" si="9"/>
        <v>2319.79</v>
      </c>
      <c r="S55" s="100">
        <f t="shared" si="7"/>
        <v>100</v>
      </c>
      <c r="T55" s="100">
        <v>0</v>
      </c>
      <c r="U55" s="100">
        <v>0</v>
      </c>
      <c r="V55" s="121">
        <v>6</v>
      </c>
      <c r="W55" s="121">
        <v>7</v>
      </c>
      <c r="X55" s="121">
        <v>4</v>
      </c>
      <c r="Y55" s="122">
        <f t="shared" si="2"/>
        <v>42.857142857142854</v>
      </c>
      <c r="Z55" s="123">
        <v>1890.22</v>
      </c>
      <c r="AA55" s="122">
        <v>0</v>
      </c>
      <c r="AB55" s="122">
        <v>0</v>
      </c>
      <c r="AC55" s="122">
        <v>0</v>
      </c>
      <c r="AD55" s="122">
        <f t="shared" si="3"/>
        <v>0</v>
      </c>
      <c r="AE55" s="122">
        <v>0</v>
      </c>
      <c r="AF55" s="122">
        <f t="shared" si="4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0"/>
        <v>69.642857142857139</v>
      </c>
      <c r="O56" s="100">
        <v>33646.5</v>
      </c>
      <c r="P56" s="100">
        <v>33646.5</v>
      </c>
      <c r="Q56" s="100">
        <f t="shared" si="12"/>
        <v>100</v>
      </c>
      <c r="R56" s="100">
        <f t="shared" si="9"/>
        <v>33646.5</v>
      </c>
      <c r="S56" s="100">
        <f t="shared" si="7"/>
        <v>100</v>
      </c>
      <c r="T56" s="100">
        <v>0</v>
      </c>
      <c r="U56" s="100">
        <v>0</v>
      </c>
      <c r="V56" s="121">
        <v>15</v>
      </c>
      <c r="W56" s="121">
        <v>22</v>
      </c>
      <c r="X56" s="121">
        <v>4</v>
      </c>
      <c r="Y56" s="122">
        <f t="shared" si="2"/>
        <v>26.785714285714285</v>
      </c>
      <c r="Z56" s="123">
        <v>10925.3</v>
      </c>
      <c r="AA56" s="122">
        <v>10925.3</v>
      </c>
      <c r="AB56" s="122">
        <v>0</v>
      </c>
      <c r="AC56" s="122">
        <v>10925.3</v>
      </c>
      <c r="AD56" s="122">
        <f t="shared" si="3"/>
        <v>100</v>
      </c>
      <c r="AE56" s="122">
        <v>0</v>
      </c>
      <c r="AF56" s="122">
        <f t="shared" si="4"/>
        <v>0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0"/>
        <v>94.117647058823522</v>
      </c>
      <c r="O57" s="100">
        <v>5389.26</v>
      </c>
      <c r="P57" s="100">
        <v>5389.26</v>
      </c>
      <c r="Q57" s="100">
        <f t="shared" si="12"/>
        <v>100</v>
      </c>
      <c r="R57" s="100">
        <f t="shared" si="9"/>
        <v>5389.26</v>
      </c>
      <c r="S57" s="100">
        <f t="shared" si="7"/>
        <v>100</v>
      </c>
      <c r="T57" s="100">
        <v>0</v>
      </c>
      <c r="U57" s="100">
        <v>0</v>
      </c>
      <c r="V57" s="121">
        <v>2</v>
      </c>
      <c r="W57" s="121">
        <v>2</v>
      </c>
      <c r="X57" s="121">
        <v>0</v>
      </c>
      <c r="Y57" s="122">
        <f t="shared" si="2"/>
        <v>11.76470588235294</v>
      </c>
      <c r="Z57" s="123">
        <v>1403.51</v>
      </c>
      <c r="AA57" s="122">
        <v>1403.51</v>
      </c>
      <c r="AB57" s="122">
        <v>0</v>
      </c>
      <c r="AC57" s="122">
        <v>1403.51</v>
      </c>
      <c r="AD57" s="122">
        <f t="shared" si="3"/>
        <v>100</v>
      </c>
      <c r="AE57" s="122">
        <v>0</v>
      </c>
      <c r="AF57" s="122">
        <f t="shared" si="4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0"/>
        <v>76.271186440677965</v>
      </c>
      <c r="O58" s="100">
        <v>51157.919999999998</v>
      </c>
      <c r="P58" s="100">
        <v>51157.919999999998</v>
      </c>
      <c r="Q58" s="100">
        <f t="shared" si="12"/>
        <v>100</v>
      </c>
      <c r="R58" s="100">
        <f t="shared" si="9"/>
        <v>51157.919999999998</v>
      </c>
      <c r="S58" s="100">
        <f t="shared" si="7"/>
        <v>100</v>
      </c>
      <c r="T58" s="100">
        <v>0</v>
      </c>
      <c r="U58" s="100">
        <v>0</v>
      </c>
      <c r="V58" s="121">
        <v>16</v>
      </c>
      <c r="W58" s="121">
        <v>18</v>
      </c>
      <c r="X58" s="121">
        <v>9</v>
      </c>
      <c r="Y58" s="122">
        <f t="shared" si="2"/>
        <v>27.118644067796609</v>
      </c>
      <c r="Z58" s="123">
        <v>25338.36</v>
      </c>
      <c r="AA58" s="122">
        <v>25338.36</v>
      </c>
      <c r="AB58" s="122">
        <v>0</v>
      </c>
      <c r="AC58" s="122">
        <v>25338.36</v>
      </c>
      <c r="AD58" s="122">
        <f t="shared" si="3"/>
        <v>100</v>
      </c>
      <c r="AE58" s="122">
        <v>0</v>
      </c>
      <c r="AF58" s="122">
        <f t="shared" si="4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0"/>
        <v>51.724137931034484</v>
      </c>
      <c r="O59" s="100">
        <v>2869.51</v>
      </c>
      <c r="P59" s="100">
        <v>2869.51</v>
      </c>
      <c r="Q59" s="100">
        <f t="shared" si="12"/>
        <v>100</v>
      </c>
      <c r="R59" s="100">
        <f t="shared" si="9"/>
        <v>2869.51</v>
      </c>
      <c r="S59" s="100">
        <f t="shared" si="7"/>
        <v>100</v>
      </c>
      <c r="T59" s="100">
        <v>0</v>
      </c>
      <c r="U59" s="100">
        <v>0</v>
      </c>
      <c r="V59" s="121">
        <v>8</v>
      </c>
      <c r="W59" s="121">
        <v>12</v>
      </c>
      <c r="X59" s="121">
        <v>3</v>
      </c>
      <c r="Y59" s="122">
        <f t="shared" si="2"/>
        <v>27.586206896551722</v>
      </c>
      <c r="Z59" s="123">
        <v>9392.68</v>
      </c>
      <c r="AA59" s="122">
        <v>9392.68</v>
      </c>
      <c r="AB59" s="122">
        <v>0</v>
      </c>
      <c r="AC59" s="122">
        <v>9392.68</v>
      </c>
      <c r="AD59" s="122">
        <f t="shared" si="3"/>
        <v>100</v>
      </c>
      <c r="AE59" s="122">
        <v>0</v>
      </c>
      <c r="AF59" s="122">
        <f t="shared" si="4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0"/>
        <v>91.525423728813564</v>
      </c>
      <c r="O60" s="100">
        <v>15158.790000000003</v>
      </c>
      <c r="P60" s="100">
        <v>15158.790000000003</v>
      </c>
      <c r="Q60" s="100">
        <f t="shared" si="12"/>
        <v>100</v>
      </c>
      <c r="R60" s="100">
        <f t="shared" si="9"/>
        <v>15158.790000000003</v>
      </c>
      <c r="S60" s="100">
        <f t="shared" si="7"/>
        <v>100</v>
      </c>
      <c r="T60" s="100">
        <v>0</v>
      </c>
      <c r="U60" s="100">
        <v>0</v>
      </c>
      <c r="V60" s="121">
        <v>0</v>
      </c>
      <c r="W60" s="121">
        <v>0</v>
      </c>
      <c r="X60" s="121">
        <v>0</v>
      </c>
      <c r="Y60" s="122">
        <f t="shared" si="2"/>
        <v>0</v>
      </c>
      <c r="Z60" s="123">
        <v>0</v>
      </c>
      <c r="AA60" s="122">
        <v>0</v>
      </c>
      <c r="AB60" s="122">
        <v>0</v>
      </c>
      <c r="AC60" s="122">
        <v>0</v>
      </c>
      <c r="AD60" s="122">
        <f t="shared" si="3"/>
        <v>0</v>
      </c>
      <c r="AE60" s="122">
        <v>0</v>
      </c>
      <c r="AF60" s="122">
        <f t="shared" si="4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0"/>
        <v>67.901234567901241</v>
      </c>
      <c r="O61" s="100">
        <v>71249.460000000036</v>
      </c>
      <c r="P61" s="100">
        <v>71249.460000000036</v>
      </c>
      <c r="Q61" s="100">
        <f t="shared" si="12"/>
        <v>100</v>
      </c>
      <c r="R61" s="100">
        <f t="shared" si="9"/>
        <v>71249.460000000036</v>
      </c>
      <c r="S61" s="100">
        <f t="shared" si="7"/>
        <v>100</v>
      </c>
      <c r="T61" s="100">
        <v>0</v>
      </c>
      <c r="U61" s="100">
        <v>0</v>
      </c>
      <c r="V61" s="121">
        <v>34</v>
      </c>
      <c r="W61" s="121">
        <v>48</v>
      </c>
      <c r="X61" s="121">
        <v>18</v>
      </c>
      <c r="Y61" s="122">
        <f t="shared" si="2"/>
        <v>20.987654320987652</v>
      </c>
      <c r="Z61" s="123">
        <v>29291.72</v>
      </c>
      <c r="AA61" s="122">
        <v>29291.72</v>
      </c>
      <c r="AB61" s="122">
        <v>0</v>
      </c>
      <c r="AC61" s="122">
        <v>29291.72</v>
      </c>
      <c r="AD61" s="122">
        <f t="shared" si="3"/>
        <v>100</v>
      </c>
      <c r="AE61" s="122">
        <v>0</v>
      </c>
      <c r="AF61" s="122">
        <f t="shared" si="4"/>
        <v>0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9"/>
        <v>0</v>
      </c>
      <c r="S62" s="100">
        <v>0</v>
      </c>
      <c r="T62" s="100">
        <v>0</v>
      </c>
      <c r="U62" s="100">
        <v>0</v>
      </c>
      <c r="V62" s="121">
        <v>0</v>
      </c>
      <c r="W62" s="121">
        <v>0</v>
      </c>
      <c r="X62" s="121">
        <v>0</v>
      </c>
      <c r="Y62" s="122">
        <f t="shared" si="2"/>
        <v>0</v>
      </c>
      <c r="Z62" s="123">
        <v>0</v>
      </c>
      <c r="AA62" s="122">
        <v>0</v>
      </c>
      <c r="AB62" s="122">
        <v>0</v>
      </c>
      <c r="AC62" s="122">
        <v>0</v>
      </c>
      <c r="AD62" s="122">
        <f t="shared" si="3"/>
        <v>0</v>
      </c>
      <c r="AE62" s="122">
        <v>0</v>
      </c>
      <c r="AF62" s="122">
        <f t="shared" si="4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3">K63/H63*100</f>
        <v>0</v>
      </c>
      <c r="O63" s="100">
        <v>0</v>
      </c>
      <c r="P63" s="100">
        <v>0</v>
      </c>
      <c r="Q63" s="100">
        <v>0</v>
      </c>
      <c r="R63" s="100">
        <f t="shared" si="9"/>
        <v>0</v>
      </c>
      <c r="S63" s="100">
        <v>0</v>
      </c>
      <c r="T63" s="100">
        <v>0</v>
      </c>
      <c r="U63" s="100">
        <v>0</v>
      </c>
      <c r="V63" s="121">
        <v>1</v>
      </c>
      <c r="W63" s="121">
        <v>2</v>
      </c>
      <c r="X63" s="121">
        <v>0</v>
      </c>
      <c r="Y63" s="122">
        <f t="shared" si="2"/>
        <v>3.5714285714285712</v>
      </c>
      <c r="Z63" s="123">
        <v>6711.8899999999994</v>
      </c>
      <c r="AA63" s="122">
        <v>6711.8899999999994</v>
      </c>
      <c r="AB63" s="122">
        <v>0</v>
      </c>
      <c r="AC63" s="122">
        <v>6711.8899999999994</v>
      </c>
      <c r="AD63" s="122">
        <f t="shared" si="3"/>
        <v>100</v>
      </c>
      <c r="AE63" s="122">
        <v>0</v>
      </c>
      <c r="AF63" s="122">
        <f t="shared" si="4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3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9"/>
        <v>8254.4500000000007</v>
      </c>
      <c r="S64" s="100">
        <f t="shared" si="7"/>
        <v>100</v>
      </c>
      <c r="T64" s="100">
        <v>0</v>
      </c>
      <c r="U64" s="100">
        <v>0</v>
      </c>
      <c r="V64" s="121">
        <v>0</v>
      </c>
      <c r="W64" s="121">
        <v>0</v>
      </c>
      <c r="X64" s="121">
        <v>0</v>
      </c>
      <c r="Y64" s="122">
        <f t="shared" si="2"/>
        <v>0</v>
      </c>
      <c r="Z64" s="123">
        <v>0</v>
      </c>
      <c r="AA64" s="122">
        <v>0</v>
      </c>
      <c r="AB64" s="122">
        <v>0</v>
      </c>
      <c r="AC64" s="122">
        <v>0</v>
      </c>
      <c r="AD64" s="122">
        <f t="shared" si="3"/>
        <v>0</v>
      </c>
      <c r="AE64" s="122">
        <v>0</v>
      </c>
      <c r="AF64" s="122">
        <f t="shared" si="4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3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9"/>
        <v>16142.51</v>
      </c>
      <c r="S65" s="100">
        <f t="shared" si="7"/>
        <v>100</v>
      </c>
      <c r="T65" s="100">
        <v>0</v>
      </c>
      <c r="U65" s="100">
        <v>0</v>
      </c>
      <c r="V65" s="121">
        <v>9</v>
      </c>
      <c r="W65" s="121">
        <v>9</v>
      </c>
      <c r="X65" s="121">
        <v>2</v>
      </c>
      <c r="Y65" s="122">
        <f t="shared" si="2"/>
        <v>25.714285714285712</v>
      </c>
      <c r="Z65" s="123">
        <v>9548.6</v>
      </c>
      <c r="AA65" s="122">
        <v>9548.6</v>
      </c>
      <c r="AB65" s="122">
        <v>0</v>
      </c>
      <c r="AC65" s="122">
        <v>9548.6</v>
      </c>
      <c r="AD65" s="122">
        <f t="shared" si="3"/>
        <v>100</v>
      </c>
      <c r="AE65" s="122">
        <v>0</v>
      </c>
      <c r="AF65" s="122">
        <f t="shared" si="4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3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9"/>
        <v>94844.19</v>
      </c>
      <c r="S66" s="100">
        <f t="shared" si="7"/>
        <v>100</v>
      </c>
      <c r="T66" s="100">
        <v>0</v>
      </c>
      <c r="U66" s="100">
        <v>0</v>
      </c>
      <c r="V66" s="121">
        <v>15</v>
      </c>
      <c r="W66" s="121">
        <v>19</v>
      </c>
      <c r="X66" s="121">
        <v>5</v>
      </c>
      <c r="Y66" s="122">
        <f t="shared" si="2"/>
        <v>17.045454545454543</v>
      </c>
      <c r="Z66" s="123">
        <v>19583.16</v>
      </c>
      <c r="AA66" s="122">
        <v>16219.15</v>
      </c>
      <c r="AB66" s="122">
        <v>0</v>
      </c>
      <c r="AC66" s="122">
        <v>16219.15</v>
      </c>
      <c r="AD66" s="122">
        <f t="shared" si="3"/>
        <v>100</v>
      </c>
      <c r="AE66" s="122">
        <v>0</v>
      </c>
      <c r="AF66" s="122">
        <f t="shared" si="4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3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9"/>
        <v>1370.25</v>
      </c>
      <c r="S67" s="100">
        <f t="shared" si="7"/>
        <v>100</v>
      </c>
      <c r="T67" s="100">
        <v>0</v>
      </c>
      <c r="U67" s="100">
        <v>0</v>
      </c>
      <c r="V67" s="121">
        <v>0</v>
      </c>
      <c r="W67" s="121">
        <v>0</v>
      </c>
      <c r="X67" s="121">
        <v>0</v>
      </c>
      <c r="Y67" s="122">
        <f t="shared" si="2"/>
        <v>0</v>
      </c>
      <c r="Z67" s="123">
        <v>0</v>
      </c>
      <c r="AA67" s="122">
        <v>0</v>
      </c>
      <c r="AB67" s="122">
        <v>0</v>
      </c>
      <c r="AC67" s="122">
        <v>0</v>
      </c>
      <c r="AD67" s="122">
        <f t="shared" si="3"/>
        <v>0</v>
      </c>
      <c r="AE67" s="122">
        <v>0</v>
      </c>
      <c r="AF67" s="122">
        <f t="shared" si="4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3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9"/>
        <v>62158.37</v>
      </c>
      <c r="S68" s="100">
        <f t="shared" si="7"/>
        <v>100</v>
      </c>
      <c r="T68" s="100">
        <v>0</v>
      </c>
      <c r="U68" s="100">
        <v>0</v>
      </c>
      <c r="V68" s="121">
        <v>14</v>
      </c>
      <c r="W68" s="121">
        <v>15</v>
      </c>
      <c r="X68" s="121">
        <v>2</v>
      </c>
      <c r="Y68" s="122">
        <f t="shared" si="2"/>
        <v>29.787234042553191</v>
      </c>
      <c r="Z68" s="123">
        <v>29432.28</v>
      </c>
      <c r="AA68" s="122">
        <v>29432.28</v>
      </c>
      <c r="AB68" s="122">
        <v>0</v>
      </c>
      <c r="AC68" s="122">
        <f>AA68-AE68</f>
        <v>29432.28</v>
      </c>
      <c r="AD68" s="122">
        <f t="shared" si="3"/>
        <v>100</v>
      </c>
      <c r="AE68" s="122">
        <v>0</v>
      </c>
      <c r="AF68" s="122">
        <f t="shared" si="4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3"/>
        <v>0</v>
      </c>
      <c r="O69" s="100">
        <v>0</v>
      </c>
      <c r="P69" s="100">
        <v>0</v>
      </c>
      <c r="Q69" s="100">
        <v>0</v>
      </c>
      <c r="R69" s="100">
        <f t="shared" si="9"/>
        <v>0</v>
      </c>
      <c r="S69" s="100">
        <v>0</v>
      </c>
      <c r="T69" s="100">
        <v>0</v>
      </c>
      <c r="U69" s="100">
        <v>0</v>
      </c>
      <c r="V69" s="121">
        <v>0</v>
      </c>
      <c r="W69" s="121">
        <v>0</v>
      </c>
      <c r="X69" s="121">
        <v>0</v>
      </c>
      <c r="Y69" s="122">
        <f t="shared" si="2"/>
        <v>0</v>
      </c>
      <c r="Z69" s="123">
        <v>0</v>
      </c>
      <c r="AA69" s="122">
        <v>0</v>
      </c>
      <c r="AB69" s="122">
        <v>0</v>
      </c>
      <c r="AC69" s="122">
        <v>0</v>
      </c>
      <c r="AD69" s="122">
        <f t="shared" si="3"/>
        <v>0</v>
      </c>
      <c r="AE69" s="122">
        <v>0</v>
      </c>
      <c r="AF69" s="122">
        <f t="shared" si="4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3"/>
        <v>79.411764705882348</v>
      </c>
      <c r="O70" s="100">
        <v>27386.58</v>
      </c>
      <c r="P70" s="100">
        <v>27386.58</v>
      </c>
      <c r="Q70" s="100">
        <f t="shared" ref="Q70:Q75" si="14">P70/O70*100</f>
        <v>100</v>
      </c>
      <c r="R70" s="100">
        <f t="shared" si="9"/>
        <v>27386.58</v>
      </c>
      <c r="S70" s="100">
        <f t="shared" si="7"/>
        <v>100</v>
      </c>
      <c r="T70" s="100">
        <v>0</v>
      </c>
      <c r="U70" s="100">
        <v>0</v>
      </c>
      <c r="V70" s="121">
        <v>10</v>
      </c>
      <c r="W70" s="121">
        <v>13</v>
      </c>
      <c r="X70" s="121">
        <v>2</v>
      </c>
      <c r="Y70" s="122">
        <f t="shared" si="2"/>
        <v>29.411764705882355</v>
      </c>
      <c r="Z70" s="123">
        <v>10671.74</v>
      </c>
      <c r="AA70" s="122">
        <v>10671.74</v>
      </c>
      <c r="AB70" s="122">
        <v>0</v>
      </c>
      <c r="AC70" s="122">
        <v>10671.74</v>
      </c>
      <c r="AD70" s="122">
        <f t="shared" si="3"/>
        <v>100</v>
      </c>
      <c r="AE70" s="122">
        <v>0</v>
      </c>
      <c r="AF70" s="122">
        <f t="shared" si="4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3"/>
        <v>61.904761904761905</v>
      </c>
      <c r="O71" s="100">
        <v>7195.07</v>
      </c>
      <c r="P71" s="100">
        <v>7195.07</v>
      </c>
      <c r="Q71" s="100">
        <f t="shared" si="14"/>
        <v>100</v>
      </c>
      <c r="R71" s="100">
        <f t="shared" si="9"/>
        <v>7195.07</v>
      </c>
      <c r="S71" s="100">
        <f t="shared" si="7"/>
        <v>100</v>
      </c>
      <c r="T71" s="100">
        <v>0</v>
      </c>
      <c r="U71" s="100">
        <v>0</v>
      </c>
      <c r="V71" s="121">
        <v>6</v>
      </c>
      <c r="W71" s="121">
        <v>9</v>
      </c>
      <c r="X71" s="121">
        <v>1</v>
      </c>
      <c r="Y71" s="122">
        <f t="shared" ref="Y71:Y102" si="15">IF(H71=0,0,V71/H71)*100</f>
        <v>28.571428571428569</v>
      </c>
      <c r="Z71" s="123">
        <v>12906.26</v>
      </c>
      <c r="AA71" s="122">
        <v>10448.35</v>
      </c>
      <c r="AB71" s="122">
        <v>0</v>
      </c>
      <c r="AC71" s="122">
        <v>10448.35</v>
      </c>
      <c r="AD71" s="122">
        <f t="shared" ref="AD71:AD102" si="16">IF(AA71=0,0,AC71/AA71)*100</f>
        <v>100</v>
      </c>
      <c r="AE71" s="122">
        <v>0</v>
      </c>
      <c r="AF71" s="122">
        <f t="shared" ref="AF71:AF102" si="17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3"/>
        <v>77.89473684210526</v>
      </c>
      <c r="O72" s="100">
        <v>52440.76</v>
      </c>
      <c r="P72" s="100">
        <v>52440.76</v>
      </c>
      <c r="Q72" s="100">
        <f t="shared" si="14"/>
        <v>100</v>
      </c>
      <c r="R72" s="100">
        <f t="shared" si="9"/>
        <v>52440.76</v>
      </c>
      <c r="S72" s="100">
        <f t="shared" ref="S72:S102" si="18">R72/P72*100</f>
        <v>100</v>
      </c>
      <c r="T72" s="100">
        <v>0</v>
      </c>
      <c r="U72" s="100">
        <v>0</v>
      </c>
      <c r="V72" s="121">
        <v>20</v>
      </c>
      <c r="W72" s="121">
        <v>35</v>
      </c>
      <c r="X72" s="121">
        <v>3</v>
      </c>
      <c r="Y72" s="122">
        <f t="shared" si="15"/>
        <v>21.052631578947366</v>
      </c>
      <c r="Z72" s="123">
        <v>54995.08</v>
      </c>
      <c r="AA72" s="122">
        <v>54995.08</v>
      </c>
      <c r="AB72" s="122">
        <v>0</v>
      </c>
      <c r="AC72" s="122">
        <v>54995.08</v>
      </c>
      <c r="AD72" s="122">
        <f t="shared" si="16"/>
        <v>100</v>
      </c>
      <c r="AE72" s="122">
        <v>0</v>
      </c>
      <c r="AF72" s="122">
        <f t="shared" si="17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3"/>
        <v>78.94736842105263</v>
      </c>
      <c r="O73" s="100">
        <v>26374.26</v>
      </c>
      <c r="P73" s="100">
        <v>26374.26</v>
      </c>
      <c r="Q73" s="100">
        <f t="shared" si="14"/>
        <v>100</v>
      </c>
      <c r="R73" s="100">
        <f t="shared" si="9"/>
        <v>26374.26</v>
      </c>
      <c r="S73" s="100">
        <f t="shared" si="18"/>
        <v>100</v>
      </c>
      <c r="T73" s="100">
        <v>0</v>
      </c>
      <c r="U73" s="100">
        <v>0</v>
      </c>
      <c r="V73" s="121">
        <v>7</v>
      </c>
      <c r="W73" s="121">
        <v>11</v>
      </c>
      <c r="X73" s="121">
        <v>1</v>
      </c>
      <c r="Y73" s="122">
        <f t="shared" si="15"/>
        <v>18.421052631578945</v>
      </c>
      <c r="Z73" s="123">
        <v>5975.11</v>
      </c>
      <c r="AA73" s="122">
        <v>5975.11</v>
      </c>
      <c r="AB73" s="122">
        <v>0</v>
      </c>
      <c r="AC73" s="122">
        <v>5975.11</v>
      </c>
      <c r="AD73" s="122">
        <f t="shared" si="16"/>
        <v>100</v>
      </c>
      <c r="AE73" s="122">
        <v>0</v>
      </c>
      <c r="AF73" s="122">
        <f t="shared" si="17"/>
        <v>0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3"/>
        <v>96.875</v>
      </c>
      <c r="O74" s="100">
        <v>28592.3</v>
      </c>
      <c r="P74" s="100">
        <v>28592.3</v>
      </c>
      <c r="Q74" s="100">
        <f t="shared" si="14"/>
        <v>100</v>
      </c>
      <c r="R74" s="100">
        <f t="shared" si="9"/>
        <v>28592.3</v>
      </c>
      <c r="S74" s="100">
        <f t="shared" si="18"/>
        <v>100</v>
      </c>
      <c r="T74" s="100">
        <v>0</v>
      </c>
      <c r="U74" s="100">
        <v>0</v>
      </c>
      <c r="V74" s="121">
        <v>6</v>
      </c>
      <c r="W74" s="121">
        <v>8</v>
      </c>
      <c r="X74" s="121">
        <v>1</v>
      </c>
      <c r="Y74" s="122">
        <f t="shared" si="15"/>
        <v>18.75</v>
      </c>
      <c r="Z74" s="123">
        <v>12418.06</v>
      </c>
      <c r="AA74" s="122">
        <v>12418.06</v>
      </c>
      <c r="AB74" s="122">
        <v>0</v>
      </c>
      <c r="AC74" s="122">
        <v>12418.06</v>
      </c>
      <c r="AD74" s="122">
        <f t="shared" si="16"/>
        <v>100</v>
      </c>
      <c r="AE74" s="122">
        <v>0</v>
      </c>
      <c r="AF74" s="122">
        <f t="shared" si="17"/>
        <v>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3"/>
        <v>66.666666666666657</v>
      </c>
      <c r="O75" s="100">
        <v>1981.3</v>
      </c>
      <c r="P75" s="100">
        <v>1981.3</v>
      </c>
      <c r="Q75" s="100">
        <f t="shared" si="14"/>
        <v>100</v>
      </c>
      <c r="R75" s="100">
        <f t="shared" si="9"/>
        <v>1981.3</v>
      </c>
      <c r="S75" s="100">
        <f t="shared" si="18"/>
        <v>100</v>
      </c>
      <c r="T75" s="100">
        <v>0</v>
      </c>
      <c r="U75" s="100">
        <v>0</v>
      </c>
      <c r="V75" s="121">
        <v>0</v>
      </c>
      <c r="W75" s="121">
        <v>0</v>
      </c>
      <c r="X75" s="121">
        <v>0</v>
      </c>
      <c r="Y75" s="122">
        <f t="shared" si="15"/>
        <v>0</v>
      </c>
      <c r="Z75" s="123">
        <v>0</v>
      </c>
      <c r="AA75" s="122">
        <v>0</v>
      </c>
      <c r="AB75" s="122">
        <v>0</v>
      </c>
      <c r="AC75" s="122">
        <v>0</v>
      </c>
      <c r="AD75" s="122">
        <f t="shared" si="16"/>
        <v>0</v>
      </c>
      <c r="AE75" s="122">
        <v>0</v>
      </c>
      <c r="AF75" s="122">
        <f t="shared" si="17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3"/>
        <v>0</v>
      </c>
      <c r="O76" s="100">
        <v>0</v>
      </c>
      <c r="P76" s="100">
        <v>0</v>
      </c>
      <c r="Q76" s="100">
        <v>0</v>
      </c>
      <c r="R76" s="100">
        <f t="shared" si="9"/>
        <v>0</v>
      </c>
      <c r="S76" s="100">
        <v>0</v>
      </c>
      <c r="T76" s="100">
        <v>0</v>
      </c>
      <c r="U76" s="100">
        <v>0</v>
      </c>
      <c r="V76" s="121">
        <v>2</v>
      </c>
      <c r="W76" s="121">
        <v>3</v>
      </c>
      <c r="X76" s="121">
        <v>1</v>
      </c>
      <c r="Y76" s="122">
        <f t="shared" si="15"/>
        <v>66.666666666666657</v>
      </c>
      <c r="Z76" s="123">
        <v>916.43000000000006</v>
      </c>
      <c r="AA76" s="122">
        <v>916.43000000000006</v>
      </c>
      <c r="AB76" s="122">
        <v>0</v>
      </c>
      <c r="AC76" s="122">
        <v>916.43000000000006</v>
      </c>
      <c r="AD76" s="122">
        <f t="shared" si="16"/>
        <v>100</v>
      </c>
      <c r="AE76" s="122">
        <v>0</v>
      </c>
      <c r="AF76" s="122">
        <f t="shared" si="17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3"/>
        <v>0</v>
      </c>
      <c r="O77" s="100">
        <v>0</v>
      </c>
      <c r="P77" s="100">
        <v>0</v>
      </c>
      <c r="Q77" s="100">
        <v>0</v>
      </c>
      <c r="R77" s="100">
        <f t="shared" si="9"/>
        <v>0</v>
      </c>
      <c r="S77" s="100">
        <v>0</v>
      </c>
      <c r="T77" s="100">
        <v>0</v>
      </c>
      <c r="U77" s="100">
        <v>0</v>
      </c>
      <c r="V77" s="121">
        <v>0</v>
      </c>
      <c r="W77" s="121">
        <v>0</v>
      </c>
      <c r="X77" s="121">
        <v>0</v>
      </c>
      <c r="Y77" s="122">
        <f t="shared" si="15"/>
        <v>0</v>
      </c>
      <c r="Z77" s="123">
        <v>0</v>
      </c>
      <c r="AA77" s="122">
        <v>0</v>
      </c>
      <c r="AB77" s="122">
        <v>0</v>
      </c>
      <c r="AC77" s="122">
        <v>0</v>
      </c>
      <c r="AD77" s="122">
        <f t="shared" si="16"/>
        <v>0</v>
      </c>
      <c r="AE77" s="122">
        <v>0</v>
      </c>
      <c r="AF77" s="122">
        <f t="shared" si="17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3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9"/>
        <v>3715.8299999999995</v>
      </c>
      <c r="S78" s="100">
        <f t="shared" si="18"/>
        <v>100</v>
      </c>
      <c r="T78" s="100">
        <v>0</v>
      </c>
      <c r="U78" s="100">
        <v>0</v>
      </c>
      <c r="V78" s="121">
        <v>3</v>
      </c>
      <c r="W78" s="121">
        <v>5</v>
      </c>
      <c r="X78" s="121">
        <v>1</v>
      </c>
      <c r="Y78" s="122">
        <f t="shared" si="15"/>
        <v>23.076923076923077</v>
      </c>
      <c r="Z78" s="123">
        <v>6047.81</v>
      </c>
      <c r="AA78" s="122">
        <v>6047.81</v>
      </c>
      <c r="AB78" s="122">
        <v>0</v>
      </c>
      <c r="AC78" s="122">
        <v>6047.81</v>
      </c>
      <c r="AD78" s="122">
        <f t="shared" si="16"/>
        <v>100</v>
      </c>
      <c r="AE78" s="122">
        <v>0</v>
      </c>
      <c r="AF78" s="122">
        <f t="shared" si="17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9"/>
        <v>0</v>
      </c>
      <c r="S79" s="100">
        <v>0</v>
      </c>
      <c r="T79" s="100">
        <v>0</v>
      </c>
      <c r="U79" s="100">
        <v>0</v>
      </c>
      <c r="V79" s="121">
        <v>0</v>
      </c>
      <c r="W79" s="121">
        <v>0</v>
      </c>
      <c r="X79" s="121">
        <v>0</v>
      </c>
      <c r="Y79" s="122">
        <f t="shared" si="15"/>
        <v>0</v>
      </c>
      <c r="Z79" s="123">
        <v>0</v>
      </c>
      <c r="AA79" s="122">
        <v>0</v>
      </c>
      <c r="AB79" s="122">
        <v>0</v>
      </c>
      <c r="AC79" s="122">
        <v>0</v>
      </c>
      <c r="AD79" s="122">
        <f t="shared" si="16"/>
        <v>0</v>
      </c>
      <c r="AE79" s="122">
        <v>0</v>
      </c>
      <c r="AF79" s="122">
        <f t="shared" si="17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19">K80/H80*100</f>
        <v>0</v>
      </c>
      <c r="O80" s="100">
        <v>0</v>
      </c>
      <c r="P80" s="100">
        <v>0</v>
      </c>
      <c r="Q80" s="100">
        <v>0</v>
      </c>
      <c r="R80" s="100">
        <f t="shared" si="9"/>
        <v>0</v>
      </c>
      <c r="S80" s="100">
        <v>0</v>
      </c>
      <c r="T80" s="100">
        <v>0</v>
      </c>
      <c r="U80" s="100">
        <v>0</v>
      </c>
      <c r="V80" s="121">
        <v>0</v>
      </c>
      <c r="W80" s="121">
        <v>0</v>
      </c>
      <c r="X80" s="121">
        <v>0</v>
      </c>
      <c r="Y80" s="122">
        <f t="shared" si="15"/>
        <v>0</v>
      </c>
      <c r="Z80" s="123">
        <v>0</v>
      </c>
      <c r="AA80" s="122">
        <v>0</v>
      </c>
      <c r="AB80" s="122">
        <v>0</v>
      </c>
      <c r="AC80" s="122">
        <v>0</v>
      </c>
      <c r="AD80" s="122">
        <f t="shared" si="16"/>
        <v>0</v>
      </c>
      <c r="AE80" s="122">
        <v>0</v>
      </c>
      <c r="AF80" s="122">
        <f t="shared" si="17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19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9"/>
        <v>2194.65</v>
      </c>
      <c r="S81" s="100">
        <f t="shared" si="18"/>
        <v>100</v>
      </c>
      <c r="T81" s="100">
        <v>0</v>
      </c>
      <c r="U81" s="100">
        <v>0</v>
      </c>
      <c r="V81" s="121">
        <v>10</v>
      </c>
      <c r="W81" s="121">
        <v>13</v>
      </c>
      <c r="X81" s="121">
        <v>5</v>
      </c>
      <c r="Y81" s="122">
        <f t="shared" si="15"/>
        <v>71.428571428571431</v>
      </c>
      <c r="Z81" s="123">
        <v>8414.75</v>
      </c>
      <c r="AA81" s="122">
        <v>8414.75</v>
      </c>
      <c r="AB81" s="122">
        <v>0</v>
      </c>
      <c r="AC81" s="122">
        <v>8414.75</v>
      </c>
      <c r="AD81" s="122">
        <f t="shared" si="16"/>
        <v>100</v>
      </c>
      <c r="AE81" s="122">
        <v>0</v>
      </c>
      <c r="AF81" s="122">
        <f t="shared" si="17"/>
        <v>0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19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9"/>
        <v>2991.8400000000006</v>
      </c>
      <c r="S82" s="100">
        <f t="shared" si="18"/>
        <v>100</v>
      </c>
      <c r="T82" s="100">
        <v>0</v>
      </c>
      <c r="U82" s="100">
        <v>0</v>
      </c>
      <c r="V82" s="121">
        <v>0</v>
      </c>
      <c r="W82" s="121">
        <v>0</v>
      </c>
      <c r="X82" s="121">
        <v>0</v>
      </c>
      <c r="Y82" s="122">
        <f t="shared" si="15"/>
        <v>0</v>
      </c>
      <c r="Z82" s="123">
        <v>0</v>
      </c>
      <c r="AA82" s="122">
        <v>0</v>
      </c>
      <c r="AB82" s="122">
        <v>0</v>
      </c>
      <c r="AC82" s="122">
        <v>0</v>
      </c>
      <c r="AD82" s="122">
        <f t="shared" si="16"/>
        <v>0</v>
      </c>
      <c r="AE82" s="122">
        <v>0</v>
      </c>
      <c r="AF82" s="122">
        <f t="shared" si="17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19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9"/>
        <v>2291.38</v>
      </c>
      <c r="S83" s="100">
        <f t="shared" si="18"/>
        <v>100</v>
      </c>
      <c r="T83" s="100">
        <v>0</v>
      </c>
      <c r="U83" s="100">
        <v>0</v>
      </c>
      <c r="V83" s="121">
        <v>4</v>
      </c>
      <c r="W83" s="121">
        <v>5</v>
      </c>
      <c r="X83" s="121">
        <v>2</v>
      </c>
      <c r="Y83" s="122">
        <f t="shared" si="15"/>
        <v>33.333333333333329</v>
      </c>
      <c r="Z83" s="123">
        <v>2361.4</v>
      </c>
      <c r="AA83" s="122">
        <v>2361.4</v>
      </c>
      <c r="AB83" s="122">
        <v>0</v>
      </c>
      <c r="AC83" s="122">
        <v>2361.4</v>
      </c>
      <c r="AD83" s="122">
        <f t="shared" si="16"/>
        <v>100</v>
      </c>
      <c r="AE83" s="122">
        <v>0</v>
      </c>
      <c r="AF83" s="122">
        <f t="shared" si="17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19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9"/>
        <v>48671.73</v>
      </c>
      <c r="S84" s="100">
        <f t="shared" si="18"/>
        <v>100</v>
      </c>
      <c r="T84" s="100">
        <v>0</v>
      </c>
      <c r="U84" s="100">
        <v>0</v>
      </c>
      <c r="V84" s="121">
        <v>11</v>
      </c>
      <c r="W84" s="121">
        <v>15</v>
      </c>
      <c r="X84" s="121">
        <v>1</v>
      </c>
      <c r="Y84" s="122">
        <f t="shared" si="15"/>
        <v>16.417910447761194</v>
      </c>
      <c r="Z84" s="123">
        <v>29885.83</v>
      </c>
      <c r="AA84" s="122">
        <v>29885.83</v>
      </c>
      <c r="AB84" s="122">
        <v>0</v>
      </c>
      <c r="AC84" s="122">
        <v>29885.83</v>
      </c>
      <c r="AD84" s="122">
        <f t="shared" si="16"/>
        <v>100</v>
      </c>
      <c r="AE84" s="122">
        <v>0</v>
      </c>
      <c r="AF84" s="122">
        <f t="shared" si="17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19"/>
        <v>0</v>
      </c>
      <c r="O85" s="100">
        <v>0</v>
      </c>
      <c r="P85" s="100">
        <v>0</v>
      </c>
      <c r="Q85" s="100">
        <v>0</v>
      </c>
      <c r="R85" s="100">
        <f t="shared" si="9"/>
        <v>0</v>
      </c>
      <c r="S85" s="100">
        <v>0</v>
      </c>
      <c r="T85" s="100">
        <v>0</v>
      </c>
      <c r="U85" s="100">
        <v>0</v>
      </c>
      <c r="V85" s="121">
        <v>0</v>
      </c>
      <c r="W85" s="121">
        <v>0</v>
      </c>
      <c r="X85" s="121">
        <v>0</v>
      </c>
      <c r="Y85" s="122">
        <f t="shared" si="15"/>
        <v>0</v>
      </c>
      <c r="Z85" s="123">
        <v>0</v>
      </c>
      <c r="AA85" s="122">
        <v>0</v>
      </c>
      <c r="AB85" s="122">
        <v>0</v>
      </c>
      <c r="AC85" s="122">
        <v>0</v>
      </c>
      <c r="AD85" s="122">
        <f t="shared" si="16"/>
        <v>0</v>
      </c>
      <c r="AE85" s="122">
        <v>0</v>
      </c>
      <c r="AF85" s="122">
        <f t="shared" si="17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19"/>
        <v>0</v>
      </c>
      <c r="O86" s="100">
        <v>0</v>
      </c>
      <c r="P86" s="100">
        <v>0</v>
      </c>
      <c r="Q86" s="100">
        <v>0</v>
      </c>
      <c r="R86" s="100">
        <f t="shared" ref="R86:R102" si="20">P86</f>
        <v>0</v>
      </c>
      <c r="S86" s="100">
        <v>0</v>
      </c>
      <c r="T86" s="100">
        <v>0</v>
      </c>
      <c r="U86" s="100">
        <v>0</v>
      </c>
      <c r="V86" s="121">
        <v>0</v>
      </c>
      <c r="W86" s="121">
        <v>0</v>
      </c>
      <c r="X86" s="121">
        <v>0</v>
      </c>
      <c r="Y86" s="122">
        <f t="shared" si="15"/>
        <v>0</v>
      </c>
      <c r="Z86" s="123">
        <v>0</v>
      </c>
      <c r="AA86" s="122">
        <v>0</v>
      </c>
      <c r="AB86" s="122">
        <v>0</v>
      </c>
      <c r="AC86" s="122">
        <v>0</v>
      </c>
      <c r="AD86" s="122">
        <f t="shared" si="16"/>
        <v>0</v>
      </c>
      <c r="AE86" s="122">
        <v>0</v>
      </c>
      <c r="AF86" s="122">
        <f t="shared" si="17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19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20"/>
        <v>27394.17</v>
      </c>
      <c r="S87" s="100">
        <f t="shared" si="18"/>
        <v>100</v>
      </c>
      <c r="T87" s="100">
        <v>0</v>
      </c>
      <c r="U87" s="100">
        <v>0</v>
      </c>
      <c r="V87" s="121">
        <v>9</v>
      </c>
      <c r="W87" s="121">
        <v>9</v>
      </c>
      <c r="X87" s="121">
        <v>3</v>
      </c>
      <c r="Y87" s="122">
        <f t="shared" si="15"/>
        <v>27.27272727272727</v>
      </c>
      <c r="Z87" s="123">
        <v>5929.48</v>
      </c>
      <c r="AA87" s="122">
        <v>5929.48</v>
      </c>
      <c r="AB87" s="122">
        <v>0</v>
      </c>
      <c r="AC87" s="122">
        <v>5929.48</v>
      </c>
      <c r="AD87" s="122">
        <f t="shared" si="16"/>
        <v>100</v>
      </c>
      <c r="AE87" s="122">
        <v>0</v>
      </c>
      <c r="AF87" s="122">
        <f t="shared" si="17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19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20"/>
        <v>7948</v>
      </c>
      <c r="S88" s="100">
        <f t="shared" si="18"/>
        <v>100</v>
      </c>
      <c r="T88" s="100">
        <v>0</v>
      </c>
      <c r="U88" s="100">
        <v>0</v>
      </c>
      <c r="V88" s="121">
        <v>1</v>
      </c>
      <c r="W88" s="121">
        <v>1</v>
      </c>
      <c r="X88" s="121">
        <v>0</v>
      </c>
      <c r="Y88" s="122">
        <f t="shared" si="15"/>
        <v>8.3333333333333321</v>
      </c>
      <c r="Z88" s="123">
        <v>301.45999999999998</v>
      </c>
      <c r="AA88" s="122">
        <v>301.45999999999998</v>
      </c>
      <c r="AB88" s="122">
        <v>0</v>
      </c>
      <c r="AC88" s="122">
        <v>301.45999999999998</v>
      </c>
      <c r="AD88" s="122">
        <f t="shared" si="16"/>
        <v>100</v>
      </c>
      <c r="AE88" s="122">
        <v>0</v>
      </c>
      <c r="AF88" s="122">
        <f t="shared" si="17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19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20"/>
        <v>25249.41</v>
      </c>
      <c r="S89" s="100">
        <f t="shared" si="18"/>
        <v>100</v>
      </c>
      <c r="T89" s="100">
        <v>0</v>
      </c>
      <c r="U89" s="100">
        <v>0</v>
      </c>
      <c r="V89" s="121">
        <v>13</v>
      </c>
      <c r="W89" s="121">
        <v>14</v>
      </c>
      <c r="X89" s="121">
        <v>6</v>
      </c>
      <c r="Y89" s="122">
        <f t="shared" si="15"/>
        <v>26</v>
      </c>
      <c r="Z89" s="123">
        <f>934.51+8956.71</f>
        <v>9891.2199999999993</v>
      </c>
      <c r="AA89" s="122">
        <v>9891.2199999999993</v>
      </c>
      <c r="AB89" s="122">
        <v>0</v>
      </c>
      <c r="AC89" s="122">
        <v>9891.2199999999993</v>
      </c>
      <c r="AD89" s="122">
        <f t="shared" si="16"/>
        <v>100</v>
      </c>
      <c r="AE89" s="122">
        <v>0</v>
      </c>
      <c r="AF89" s="122">
        <f t="shared" si="17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19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20"/>
        <v>16467.23</v>
      </c>
      <c r="S90" s="100">
        <f t="shared" si="18"/>
        <v>100</v>
      </c>
      <c r="T90" s="100">
        <v>0</v>
      </c>
      <c r="U90" s="100">
        <v>0</v>
      </c>
      <c r="V90" s="121">
        <v>12</v>
      </c>
      <c r="W90" s="121">
        <v>15</v>
      </c>
      <c r="X90" s="121">
        <v>5</v>
      </c>
      <c r="Y90" s="122">
        <f t="shared" si="15"/>
        <v>50</v>
      </c>
      <c r="Z90" s="123">
        <v>12679.38</v>
      </c>
      <c r="AA90" s="122">
        <v>12679.38</v>
      </c>
      <c r="AB90" s="122">
        <v>0</v>
      </c>
      <c r="AC90" s="122">
        <v>12679.38</v>
      </c>
      <c r="AD90" s="122">
        <f t="shared" si="16"/>
        <v>100</v>
      </c>
      <c r="AE90" s="122">
        <v>0</v>
      </c>
      <c r="AF90" s="122">
        <f t="shared" si="17"/>
        <v>0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19"/>
        <v>0</v>
      </c>
      <c r="O91" s="100">
        <v>0</v>
      </c>
      <c r="P91" s="100">
        <v>0</v>
      </c>
      <c r="Q91" s="100">
        <v>0</v>
      </c>
      <c r="R91" s="100">
        <f t="shared" si="20"/>
        <v>0</v>
      </c>
      <c r="S91" s="100">
        <v>0</v>
      </c>
      <c r="T91" s="100">
        <v>0</v>
      </c>
      <c r="U91" s="100">
        <v>0</v>
      </c>
      <c r="V91" s="121">
        <v>4</v>
      </c>
      <c r="W91" s="121">
        <v>5</v>
      </c>
      <c r="X91" s="121">
        <v>3</v>
      </c>
      <c r="Y91" s="122">
        <f t="shared" si="15"/>
        <v>100</v>
      </c>
      <c r="Z91" s="123">
        <f>1302.43+839.08</f>
        <v>2141.5100000000002</v>
      </c>
      <c r="AA91" s="122">
        <v>2141.5100000000002</v>
      </c>
      <c r="AB91" s="122">
        <v>0</v>
      </c>
      <c r="AC91" s="122">
        <f>AA91-AE91</f>
        <v>2141.5100000000002</v>
      </c>
      <c r="AD91" s="122">
        <f t="shared" si="16"/>
        <v>100</v>
      </c>
      <c r="AE91" s="122">
        <v>0</v>
      </c>
      <c r="AF91" s="122">
        <f t="shared" si="17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19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20"/>
        <v>9389.1600000000017</v>
      </c>
      <c r="S92" s="100">
        <f t="shared" si="18"/>
        <v>100</v>
      </c>
      <c r="T92" s="100">
        <v>0</v>
      </c>
      <c r="U92" s="100">
        <v>0</v>
      </c>
      <c r="V92" s="121">
        <v>3</v>
      </c>
      <c r="W92" s="121">
        <v>6</v>
      </c>
      <c r="X92" s="121">
        <v>0</v>
      </c>
      <c r="Y92" s="122">
        <f t="shared" si="15"/>
        <v>6.25</v>
      </c>
      <c r="Z92" s="123">
        <v>8718.14</v>
      </c>
      <c r="AA92" s="122">
        <v>8718.14</v>
      </c>
      <c r="AB92" s="122">
        <v>0</v>
      </c>
      <c r="AC92" s="122">
        <v>8718.14</v>
      </c>
      <c r="AD92" s="122">
        <f t="shared" si="16"/>
        <v>100</v>
      </c>
      <c r="AE92" s="122">
        <v>0</v>
      </c>
      <c r="AF92" s="122">
        <f t="shared" si="17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19"/>
        <v>0</v>
      </c>
      <c r="O93" s="100">
        <v>0</v>
      </c>
      <c r="P93" s="100">
        <v>0</v>
      </c>
      <c r="Q93" s="100">
        <v>0</v>
      </c>
      <c r="R93" s="100">
        <f t="shared" si="20"/>
        <v>0</v>
      </c>
      <c r="S93" s="100">
        <v>0</v>
      </c>
      <c r="T93" s="100">
        <v>0</v>
      </c>
      <c r="U93" s="100">
        <v>0</v>
      </c>
      <c r="V93" s="121">
        <v>0</v>
      </c>
      <c r="W93" s="121">
        <v>0</v>
      </c>
      <c r="X93" s="121">
        <v>0</v>
      </c>
      <c r="Y93" s="122">
        <f t="shared" si="15"/>
        <v>0</v>
      </c>
      <c r="Z93" s="123">
        <v>0</v>
      </c>
      <c r="AA93" s="122">
        <v>0</v>
      </c>
      <c r="AB93" s="122">
        <v>0</v>
      </c>
      <c r="AC93" s="122">
        <v>0</v>
      </c>
      <c r="AD93" s="122">
        <f t="shared" si="16"/>
        <v>0</v>
      </c>
      <c r="AE93" s="122">
        <v>0</v>
      </c>
      <c r="AF93" s="122">
        <f t="shared" si="17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19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20"/>
        <v>12376.46</v>
      </c>
      <c r="S94" s="100">
        <f t="shared" si="18"/>
        <v>100</v>
      </c>
      <c r="T94" s="100">
        <v>0</v>
      </c>
      <c r="U94" s="100">
        <v>0</v>
      </c>
      <c r="V94" s="121">
        <v>7</v>
      </c>
      <c r="W94" s="121">
        <v>9</v>
      </c>
      <c r="X94" s="121">
        <v>1</v>
      </c>
      <c r="Y94" s="122">
        <f t="shared" si="15"/>
        <v>35</v>
      </c>
      <c r="Z94" s="123">
        <v>6937.44</v>
      </c>
      <c r="AA94" s="122">
        <v>6937.44</v>
      </c>
      <c r="AB94" s="122">
        <v>0</v>
      </c>
      <c r="AC94" s="122">
        <v>6937.44</v>
      </c>
      <c r="AD94" s="122">
        <f t="shared" si="16"/>
        <v>100</v>
      </c>
      <c r="AE94" s="122">
        <v>0</v>
      </c>
      <c r="AF94" s="122">
        <f t="shared" si="17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19"/>
        <v>0</v>
      </c>
      <c r="O95" s="100">
        <v>0</v>
      </c>
      <c r="P95" s="100">
        <v>0</v>
      </c>
      <c r="Q95" s="100">
        <v>0</v>
      </c>
      <c r="R95" s="100">
        <f t="shared" si="20"/>
        <v>0</v>
      </c>
      <c r="S95" s="100">
        <v>0</v>
      </c>
      <c r="T95" s="100">
        <v>0</v>
      </c>
      <c r="U95" s="100">
        <v>0</v>
      </c>
      <c r="V95" s="121">
        <v>0</v>
      </c>
      <c r="W95" s="121">
        <v>0</v>
      </c>
      <c r="X95" s="121">
        <v>0</v>
      </c>
      <c r="Y95" s="122">
        <f t="shared" si="15"/>
        <v>0</v>
      </c>
      <c r="Z95" s="123">
        <v>0</v>
      </c>
      <c r="AA95" s="122">
        <v>0</v>
      </c>
      <c r="AB95" s="122">
        <v>0</v>
      </c>
      <c r="AC95" s="122">
        <v>0</v>
      </c>
      <c r="AD95" s="122">
        <f t="shared" si="16"/>
        <v>0</v>
      </c>
      <c r="AE95" s="122">
        <v>0</v>
      </c>
      <c r="AF95" s="122">
        <f t="shared" si="17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19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20"/>
        <v>24507.16</v>
      </c>
      <c r="S96" s="100">
        <f t="shared" si="18"/>
        <v>100</v>
      </c>
      <c r="T96" s="100">
        <v>0</v>
      </c>
      <c r="U96" s="100">
        <v>0</v>
      </c>
      <c r="V96" s="121">
        <v>0</v>
      </c>
      <c r="W96" s="121">
        <v>0</v>
      </c>
      <c r="X96" s="121">
        <v>0</v>
      </c>
      <c r="Y96" s="122">
        <f t="shared" si="15"/>
        <v>0</v>
      </c>
      <c r="Z96" s="123">
        <v>0</v>
      </c>
      <c r="AA96" s="122">
        <v>0</v>
      </c>
      <c r="AB96" s="122">
        <v>0</v>
      </c>
      <c r="AC96" s="122">
        <v>0</v>
      </c>
      <c r="AD96" s="122">
        <f t="shared" si="16"/>
        <v>0</v>
      </c>
      <c r="AE96" s="122">
        <v>0</v>
      </c>
      <c r="AF96" s="122">
        <f t="shared" si="17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19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20"/>
        <v>5946.55</v>
      </c>
      <c r="S97" s="100">
        <f t="shared" si="18"/>
        <v>100</v>
      </c>
      <c r="T97" s="100">
        <v>0</v>
      </c>
      <c r="U97" s="100">
        <v>0</v>
      </c>
      <c r="V97" s="121">
        <v>2</v>
      </c>
      <c r="W97" s="121">
        <v>2</v>
      </c>
      <c r="X97" s="121">
        <v>0</v>
      </c>
      <c r="Y97" s="122">
        <f t="shared" si="15"/>
        <v>22.222222222222221</v>
      </c>
      <c r="Z97" s="123">
        <v>1930.88</v>
      </c>
      <c r="AA97" s="122">
        <v>1930.88</v>
      </c>
      <c r="AB97" s="122">
        <v>0</v>
      </c>
      <c r="AC97" s="122">
        <v>1930.88</v>
      </c>
      <c r="AD97" s="122">
        <f t="shared" si="16"/>
        <v>100</v>
      </c>
      <c r="AE97" s="122">
        <v>0</v>
      </c>
      <c r="AF97" s="122">
        <f t="shared" si="17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19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20"/>
        <v>3487.89</v>
      </c>
      <c r="S98" s="100">
        <f t="shared" si="18"/>
        <v>100</v>
      </c>
      <c r="T98" s="100">
        <v>0</v>
      </c>
      <c r="U98" s="100">
        <v>0</v>
      </c>
      <c r="V98" s="121">
        <v>0</v>
      </c>
      <c r="W98" s="121">
        <v>0</v>
      </c>
      <c r="X98" s="121">
        <v>0</v>
      </c>
      <c r="Y98" s="122">
        <f t="shared" si="15"/>
        <v>0</v>
      </c>
      <c r="Z98" s="123">
        <v>0</v>
      </c>
      <c r="AA98" s="122">
        <v>0</v>
      </c>
      <c r="AB98" s="122">
        <v>0</v>
      </c>
      <c r="AC98" s="122">
        <v>0</v>
      </c>
      <c r="AD98" s="122">
        <f t="shared" si="16"/>
        <v>0</v>
      </c>
      <c r="AE98" s="122">
        <v>0</v>
      </c>
      <c r="AF98" s="122">
        <f t="shared" si="17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19"/>
        <v>0</v>
      </c>
      <c r="O99" s="100">
        <v>0</v>
      </c>
      <c r="P99" s="100">
        <v>0</v>
      </c>
      <c r="Q99" s="100">
        <v>0</v>
      </c>
      <c r="R99" s="100">
        <f t="shared" si="20"/>
        <v>0</v>
      </c>
      <c r="S99" s="100">
        <v>0</v>
      </c>
      <c r="T99" s="100">
        <v>0</v>
      </c>
      <c r="U99" s="100">
        <v>0</v>
      </c>
      <c r="V99" s="121">
        <v>3</v>
      </c>
      <c r="W99" s="121">
        <v>3</v>
      </c>
      <c r="X99" s="121">
        <v>2</v>
      </c>
      <c r="Y99" s="122">
        <f t="shared" si="15"/>
        <v>100</v>
      </c>
      <c r="Z99" s="123">
        <v>4662.01</v>
      </c>
      <c r="AA99" s="122">
        <v>4662.01</v>
      </c>
      <c r="AB99" s="122">
        <v>0</v>
      </c>
      <c r="AC99" s="122">
        <v>4662.01</v>
      </c>
      <c r="AD99" s="122">
        <f t="shared" si="16"/>
        <v>100</v>
      </c>
      <c r="AE99" s="122">
        <v>0</v>
      </c>
      <c r="AF99" s="122">
        <f t="shared" si="17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19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20"/>
        <v>18749.07</v>
      </c>
      <c r="S100" s="100">
        <f t="shared" si="18"/>
        <v>100</v>
      </c>
      <c r="T100" s="100">
        <v>0</v>
      </c>
      <c r="U100" s="100">
        <v>0</v>
      </c>
      <c r="V100" s="121">
        <v>13</v>
      </c>
      <c r="W100" s="121">
        <v>18</v>
      </c>
      <c r="X100" s="121">
        <v>8</v>
      </c>
      <c r="Y100" s="122">
        <f t="shared" si="15"/>
        <v>34.210526315789473</v>
      </c>
      <c r="Z100" s="123">
        <v>13065.46</v>
      </c>
      <c r="AA100" s="122">
        <v>12567.05</v>
      </c>
      <c r="AB100" s="122">
        <v>0</v>
      </c>
      <c r="AC100" s="122">
        <v>12567.05</v>
      </c>
      <c r="AD100" s="122">
        <f t="shared" si="16"/>
        <v>100</v>
      </c>
      <c r="AE100" s="122">
        <v>0</v>
      </c>
      <c r="AF100" s="122">
        <f t="shared" si="17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19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20"/>
        <v>336.17</v>
      </c>
      <c r="S101" s="100">
        <f t="shared" si="18"/>
        <v>100</v>
      </c>
      <c r="T101" s="100">
        <v>0</v>
      </c>
      <c r="U101" s="100">
        <v>0</v>
      </c>
      <c r="V101" s="121">
        <v>0</v>
      </c>
      <c r="W101" s="121">
        <v>0</v>
      </c>
      <c r="X101" s="121">
        <v>0</v>
      </c>
      <c r="Y101" s="122">
        <f t="shared" si="15"/>
        <v>0</v>
      </c>
      <c r="Z101" s="123">
        <v>4147.71</v>
      </c>
      <c r="AA101" s="122">
        <v>4147.71</v>
      </c>
      <c r="AB101" s="122">
        <v>0</v>
      </c>
      <c r="AC101" s="122">
        <v>4147.71</v>
      </c>
      <c r="AD101" s="122">
        <f t="shared" si="16"/>
        <v>100</v>
      </c>
      <c r="AE101" s="122">
        <v>0</v>
      </c>
      <c r="AF101" s="122">
        <f t="shared" si="17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19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20"/>
        <v>19670.13</v>
      </c>
      <c r="S102" s="100">
        <f t="shared" si="18"/>
        <v>100</v>
      </c>
      <c r="T102" s="100">
        <v>0</v>
      </c>
      <c r="U102" s="100">
        <v>0</v>
      </c>
      <c r="V102" s="121">
        <v>0</v>
      </c>
      <c r="W102" s="121">
        <v>0</v>
      </c>
      <c r="X102" s="121">
        <v>0</v>
      </c>
      <c r="Y102" s="122">
        <f t="shared" si="15"/>
        <v>0</v>
      </c>
      <c r="Z102" s="123">
        <v>0</v>
      </c>
      <c r="AA102" s="122">
        <v>0</v>
      </c>
      <c r="AB102" s="122">
        <v>0</v>
      </c>
      <c r="AC102" s="122">
        <v>0</v>
      </c>
      <c r="AD102" s="122">
        <f t="shared" si="16"/>
        <v>0</v>
      </c>
      <c r="AE102" s="122">
        <v>0</v>
      </c>
      <c r="AF102" s="122">
        <f t="shared" si="17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19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21">T103/P103*100</f>
        <v>0</v>
      </c>
      <c r="V103" s="89">
        <f t="shared" ref="V103:AC103" si="22">SUM(V7:V102)</f>
        <v>547</v>
      </c>
      <c r="W103" s="89">
        <f t="shared" si="22"/>
        <v>721</v>
      </c>
      <c r="X103" s="89">
        <f>SUM(X7:X102)</f>
        <v>184</v>
      </c>
      <c r="Y103" s="91">
        <f>X103/H103*100</f>
        <v>6.4403220161008052</v>
      </c>
      <c r="Z103" s="91">
        <f>SUM(Z7:Z102)</f>
        <v>781609.32</v>
      </c>
      <c r="AA103" s="91">
        <f t="shared" si="22"/>
        <v>771367.34</v>
      </c>
      <c r="AB103" s="90">
        <f t="shared" ref="AB103" si="23">IF((Z103+T103)=0,0,AA103/(Z103+T103)*100)</f>
        <v>98.689629238300284</v>
      </c>
      <c r="AC103" s="91">
        <f t="shared" si="22"/>
        <v>771367.34</v>
      </c>
      <c r="AD103" s="90">
        <f t="shared" ref="AD103" si="24">IF(AA103=0,0,AC103/AA103)*100</f>
        <v>100</v>
      </c>
      <c r="AE103" s="91">
        <f>SUM(AE7:AE102)</f>
        <v>0</v>
      </c>
      <c r="AF103" s="90">
        <f t="shared" ref="AF103" si="25">IF(AA103=0,0,AE103/AA103)*100</f>
        <v>0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workbookViewId="0">
      <selection activeCell="AH4" sqref="AH4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9" width="13.140625" style="93" customWidth="1"/>
    <col min="10" max="10" width="9.28515625" style="93" customWidth="1"/>
    <col min="11" max="13" width="6.7109375" style="106" customWidth="1"/>
    <col min="14" max="14" width="9.140625" style="106" customWidth="1"/>
    <col min="15" max="15" width="16.42578125" style="107" customWidth="1"/>
    <col min="16" max="16" width="13.7109375" style="107" customWidth="1"/>
    <col min="17" max="17" width="11" style="107" customWidth="1"/>
    <col min="18" max="18" width="12.85546875" style="107" customWidth="1"/>
    <col min="19" max="19" width="10.42578125" style="107" customWidth="1"/>
    <col min="20" max="20" width="12.28515625" style="107" customWidth="1"/>
    <col min="21" max="21" width="15.42578125" style="107" customWidth="1"/>
    <col min="22" max="24" width="9.28515625" style="106" customWidth="1"/>
    <col min="25" max="25" width="12.57031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2.85546875" style="106" customWidth="1"/>
    <col min="30" max="30" width="14" style="106" customWidth="1"/>
    <col min="31" max="31" width="11.85546875" style="106" customWidth="1"/>
    <col min="32" max="32" width="14.285156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268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30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34.25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 t="shared" si="0"/>
        <v>5</v>
      </c>
      <c r="F6" s="6">
        <f t="shared" si="0"/>
        <v>6</v>
      </c>
      <c r="G6" s="5">
        <f t="shared" si="0"/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121">
        <v>0</v>
      </c>
      <c r="W7" s="121">
        <v>0</v>
      </c>
      <c r="X7" s="121">
        <v>0</v>
      </c>
      <c r="Y7" s="122">
        <f t="shared" ref="Y7:Y70" si="2">IF(H7=0,0,V7/H7)*100</f>
        <v>0</v>
      </c>
      <c r="Z7" s="123">
        <v>0</v>
      </c>
      <c r="AA7" s="122">
        <v>0</v>
      </c>
      <c r="AB7" s="122">
        <f>IF((Z7+T7)=0,0,AA7/(Z7+T7)*100)</f>
        <v>0</v>
      </c>
      <c r="AC7" s="122">
        <v>0</v>
      </c>
      <c r="AD7" s="122">
        <f t="shared" ref="AD7:AD70" si="3">IF(AA7=0,0,AC7/AA7)*100</f>
        <v>0</v>
      </c>
      <c r="AE7" s="122">
        <v>0</v>
      </c>
      <c r="AF7" s="122">
        <f t="shared" ref="AF7:AF70" si="4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5">P8/O8*100</f>
        <v>100</v>
      </c>
      <c r="R8" s="100">
        <f t="shared" ref="R8:R20" si="6">P8</f>
        <v>8664.0299999999988</v>
      </c>
      <c r="S8" s="100">
        <f t="shared" ref="S8:S71" si="7">R8/P8*100</f>
        <v>100</v>
      </c>
      <c r="T8" s="100">
        <v>0</v>
      </c>
      <c r="U8" s="100">
        <v>0</v>
      </c>
      <c r="V8" s="121">
        <v>3</v>
      </c>
      <c r="W8" s="121">
        <v>3</v>
      </c>
      <c r="X8" s="121">
        <v>0</v>
      </c>
      <c r="Y8" s="122">
        <f t="shared" si="2"/>
        <v>15</v>
      </c>
      <c r="Z8" s="123">
        <v>5085.78</v>
      </c>
      <c r="AA8" s="122">
        <v>5085.78</v>
      </c>
      <c r="AB8" s="122">
        <f t="shared" ref="AB8:AB71" si="8">IF((Z8+T8)=0,0,AA8/(Z8+T8)*100)</f>
        <v>100</v>
      </c>
      <c r="AC8" s="122">
        <v>5085.78</v>
      </c>
      <c r="AD8" s="122">
        <f t="shared" si="3"/>
        <v>100</v>
      </c>
      <c r="AE8" s="122">
        <v>0</v>
      </c>
      <c r="AF8" s="122">
        <f t="shared" si="4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5"/>
        <v>100</v>
      </c>
      <c r="R9" s="100">
        <f t="shared" si="6"/>
        <v>20412.350000000002</v>
      </c>
      <c r="S9" s="100">
        <f t="shared" si="7"/>
        <v>100</v>
      </c>
      <c r="T9" s="100">
        <v>0</v>
      </c>
      <c r="U9" s="100">
        <v>0</v>
      </c>
      <c r="V9" s="121">
        <v>1</v>
      </c>
      <c r="W9" s="121">
        <v>1</v>
      </c>
      <c r="X9" s="121">
        <v>1</v>
      </c>
      <c r="Y9" s="122">
        <f t="shared" si="2"/>
        <v>8.3333333333333321</v>
      </c>
      <c r="Z9" s="123">
        <v>142.03</v>
      </c>
      <c r="AA9" s="122">
        <v>142.03</v>
      </c>
      <c r="AB9" s="122">
        <f t="shared" si="8"/>
        <v>100</v>
      </c>
      <c r="AC9" s="122">
        <v>142.03</v>
      </c>
      <c r="AD9" s="122">
        <f t="shared" si="3"/>
        <v>100</v>
      </c>
      <c r="AE9" s="122">
        <v>0</v>
      </c>
      <c r="AF9" s="122">
        <f t="shared" si="4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5"/>
        <v>100</v>
      </c>
      <c r="R10" s="100">
        <f t="shared" si="6"/>
        <v>58.36</v>
      </c>
      <c r="S10" s="100">
        <f t="shared" si="7"/>
        <v>100</v>
      </c>
      <c r="T10" s="100">
        <v>0</v>
      </c>
      <c r="U10" s="100">
        <v>0</v>
      </c>
      <c r="V10" s="121">
        <v>0</v>
      </c>
      <c r="W10" s="121">
        <v>0</v>
      </c>
      <c r="X10" s="121">
        <v>0</v>
      </c>
      <c r="Y10" s="122">
        <f t="shared" si="2"/>
        <v>0</v>
      </c>
      <c r="Z10" s="123">
        <v>0</v>
      </c>
      <c r="AA10" s="122">
        <v>0</v>
      </c>
      <c r="AB10" s="122">
        <f t="shared" si="8"/>
        <v>0</v>
      </c>
      <c r="AC10" s="122">
        <v>0</v>
      </c>
      <c r="AD10" s="122">
        <f t="shared" si="3"/>
        <v>0</v>
      </c>
      <c r="AE10" s="122">
        <v>0</v>
      </c>
      <c r="AF10" s="122">
        <f t="shared" si="4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5"/>
        <v>100</v>
      </c>
      <c r="R11" s="100">
        <f t="shared" si="6"/>
        <v>7226.18</v>
      </c>
      <c r="S11" s="100">
        <f t="shared" si="7"/>
        <v>100</v>
      </c>
      <c r="T11" s="100">
        <v>0</v>
      </c>
      <c r="U11" s="100">
        <v>0</v>
      </c>
      <c r="V11" s="121">
        <v>5</v>
      </c>
      <c r="W11" s="121">
        <v>5</v>
      </c>
      <c r="X11" s="121">
        <v>0</v>
      </c>
      <c r="Y11" s="122">
        <f t="shared" si="2"/>
        <v>29.411764705882355</v>
      </c>
      <c r="Z11" s="123">
        <v>9546.4500000000007</v>
      </c>
      <c r="AA11" s="123">
        <v>9546.4500000000007</v>
      </c>
      <c r="AB11" s="122">
        <f t="shared" si="8"/>
        <v>100</v>
      </c>
      <c r="AC11" s="122">
        <f>AA11-AE11</f>
        <v>9546.4500000000007</v>
      </c>
      <c r="AD11" s="122">
        <f t="shared" si="3"/>
        <v>100</v>
      </c>
      <c r="AE11" s="122">
        <v>0</v>
      </c>
      <c r="AF11" s="122">
        <f t="shared" si="4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5"/>
        <v>100</v>
      </c>
      <c r="R12" s="100">
        <f t="shared" si="6"/>
        <v>10060.76</v>
      </c>
      <c r="S12" s="100">
        <f t="shared" si="7"/>
        <v>100</v>
      </c>
      <c r="T12" s="100">
        <v>0</v>
      </c>
      <c r="U12" s="100">
        <v>0</v>
      </c>
      <c r="V12" s="121">
        <v>3</v>
      </c>
      <c r="W12" s="121">
        <v>4</v>
      </c>
      <c r="X12" s="121">
        <v>0</v>
      </c>
      <c r="Y12" s="122">
        <f t="shared" si="2"/>
        <v>17.647058823529413</v>
      </c>
      <c r="Z12" s="123">
        <v>5969.86</v>
      </c>
      <c r="AA12" s="122">
        <v>5969.86</v>
      </c>
      <c r="AB12" s="122">
        <f t="shared" si="8"/>
        <v>100</v>
      </c>
      <c r="AC12" s="122">
        <v>5969.86</v>
      </c>
      <c r="AD12" s="122">
        <f t="shared" si="3"/>
        <v>100</v>
      </c>
      <c r="AE12" s="122">
        <v>0</v>
      </c>
      <c r="AF12" s="122">
        <f t="shared" si="4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5"/>
        <v>100</v>
      </c>
      <c r="R13" s="100">
        <f t="shared" si="6"/>
        <v>2679.6</v>
      </c>
      <c r="S13" s="100">
        <f t="shared" si="7"/>
        <v>100</v>
      </c>
      <c r="T13" s="100">
        <v>0</v>
      </c>
      <c r="U13" s="100">
        <v>0</v>
      </c>
      <c r="V13" s="121">
        <v>2</v>
      </c>
      <c r="W13" s="121">
        <v>2</v>
      </c>
      <c r="X13" s="121">
        <v>0</v>
      </c>
      <c r="Y13" s="122">
        <f t="shared" si="2"/>
        <v>66.666666666666657</v>
      </c>
      <c r="Z13" s="123">
        <v>10148.719999999999</v>
      </c>
      <c r="AA13" s="122">
        <v>10148.719999999999</v>
      </c>
      <c r="AB13" s="122">
        <f t="shared" si="8"/>
        <v>100</v>
      </c>
      <c r="AC13" s="122">
        <v>10148.719999999999</v>
      </c>
      <c r="AD13" s="122">
        <f t="shared" si="3"/>
        <v>100</v>
      </c>
      <c r="AE13" s="122">
        <v>0</v>
      </c>
      <c r="AF13" s="122">
        <f t="shared" si="4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6"/>
        <v>0</v>
      </c>
      <c r="S14" s="100">
        <v>0</v>
      </c>
      <c r="T14" s="100">
        <v>0</v>
      </c>
      <c r="U14" s="100">
        <v>0</v>
      </c>
      <c r="V14" s="121">
        <v>0</v>
      </c>
      <c r="W14" s="121">
        <v>0</v>
      </c>
      <c r="X14" s="121">
        <v>0</v>
      </c>
      <c r="Y14" s="122">
        <f t="shared" si="2"/>
        <v>0</v>
      </c>
      <c r="Z14" s="123">
        <v>0</v>
      </c>
      <c r="AA14" s="122">
        <v>0</v>
      </c>
      <c r="AB14" s="122">
        <f t="shared" si="8"/>
        <v>0</v>
      </c>
      <c r="AC14" s="122">
        <v>0</v>
      </c>
      <c r="AD14" s="122">
        <f t="shared" si="3"/>
        <v>0</v>
      </c>
      <c r="AE14" s="122">
        <v>0</v>
      </c>
      <c r="AF14" s="122">
        <f t="shared" si="4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9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6"/>
        <v>51732.32</v>
      </c>
      <c r="S15" s="100">
        <f t="shared" si="7"/>
        <v>100</v>
      </c>
      <c r="T15" s="100">
        <v>0</v>
      </c>
      <c r="U15" s="100">
        <v>0</v>
      </c>
      <c r="V15" s="121">
        <v>12</v>
      </c>
      <c r="W15" s="121">
        <v>14</v>
      </c>
      <c r="X15" s="121">
        <v>3</v>
      </c>
      <c r="Y15" s="122">
        <f t="shared" si="2"/>
        <v>14.457831325301203</v>
      </c>
      <c r="Z15" s="123">
        <v>15948.59</v>
      </c>
      <c r="AA15" s="122">
        <f>Z15</f>
        <v>15948.59</v>
      </c>
      <c r="AB15" s="122">
        <f t="shared" si="8"/>
        <v>100</v>
      </c>
      <c r="AC15" s="122">
        <v>15948.59</v>
      </c>
      <c r="AD15" s="122">
        <f t="shared" si="3"/>
        <v>100</v>
      </c>
      <c r="AE15" s="122">
        <f>AA15-AC15</f>
        <v>0</v>
      </c>
      <c r="AF15" s="122">
        <f t="shared" si="4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9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6"/>
        <v>12706.95</v>
      </c>
      <c r="S16" s="100">
        <f t="shared" si="7"/>
        <v>100</v>
      </c>
      <c r="T16" s="100">
        <v>0</v>
      </c>
      <c r="U16" s="100">
        <v>0</v>
      </c>
      <c r="V16" s="121">
        <v>0</v>
      </c>
      <c r="W16" s="121">
        <v>0</v>
      </c>
      <c r="X16" s="121">
        <v>0</v>
      </c>
      <c r="Y16" s="122">
        <f t="shared" si="2"/>
        <v>0</v>
      </c>
      <c r="Z16" s="123">
        <v>0</v>
      </c>
      <c r="AA16" s="122">
        <v>0</v>
      </c>
      <c r="AB16" s="122">
        <f t="shared" si="8"/>
        <v>0</v>
      </c>
      <c r="AC16" s="122">
        <v>0</v>
      </c>
      <c r="AD16" s="122">
        <f t="shared" si="3"/>
        <v>0</v>
      </c>
      <c r="AE16" s="122">
        <v>0</v>
      </c>
      <c r="AF16" s="122">
        <f t="shared" si="4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9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6"/>
        <v>32504.67</v>
      </c>
      <c r="S17" s="100">
        <f t="shared" si="7"/>
        <v>100</v>
      </c>
      <c r="T17" s="100">
        <v>0</v>
      </c>
      <c r="U17" s="100">
        <v>0</v>
      </c>
      <c r="V17" s="121">
        <v>11</v>
      </c>
      <c r="W17" s="121">
        <v>17</v>
      </c>
      <c r="X17" s="121">
        <v>1</v>
      </c>
      <c r="Y17" s="122">
        <f t="shared" si="2"/>
        <v>22.448979591836736</v>
      </c>
      <c r="Z17" s="123">
        <v>36460.800000000003</v>
      </c>
      <c r="AA17" s="123">
        <v>36460.800000000003</v>
      </c>
      <c r="AB17" s="122">
        <f t="shared" si="8"/>
        <v>100</v>
      </c>
      <c r="AC17" s="122">
        <v>36460.800000000003</v>
      </c>
      <c r="AD17" s="122">
        <f t="shared" si="3"/>
        <v>100</v>
      </c>
      <c r="AE17" s="122">
        <v>0</v>
      </c>
      <c r="AF17" s="122">
        <f t="shared" si="4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9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6"/>
        <v>15821.75</v>
      </c>
      <c r="S18" s="100">
        <f t="shared" si="7"/>
        <v>100</v>
      </c>
      <c r="T18" s="100">
        <v>0</v>
      </c>
      <c r="U18" s="100">
        <v>0</v>
      </c>
      <c r="V18" s="121">
        <v>4</v>
      </c>
      <c r="W18" s="121">
        <v>4</v>
      </c>
      <c r="X18" s="121">
        <v>0</v>
      </c>
      <c r="Y18" s="122">
        <f t="shared" si="2"/>
        <v>15.384615384615385</v>
      </c>
      <c r="Z18" s="123">
        <v>3496.6</v>
      </c>
      <c r="AA18" s="122">
        <v>3496.6</v>
      </c>
      <c r="AB18" s="122">
        <f t="shared" si="8"/>
        <v>100</v>
      </c>
      <c r="AC18" s="122">
        <v>3496.6</v>
      </c>
      <c r="AD18" s="122">
        <f t="shared" si="3"/>
        <v>100</v>
      </c>
      <c r="AE18" s="122">
        <v>0</v>
      </c>
      <c r="AF18" s="122">
        <f t="shared" si="4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9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6"/>
        <v>46398.919999999991</v>
      </c>
      <c r="S19" s="100">
        <f t="shared" si="7"/>
        <v>100</v>
      </c>
      <c r="T19" s="100">
        <v>0</v>
      </c>
      <c r="U19" s="100">
        <v>0</v>
      </c>
      <c r="V19" s="121">
        <v>18</v>
      </c>
      <c r="W19" s="121">
        <v>17</v>
      </c>
      <c r="X19" s="121">
        <v>6</v>
      </c>
      <c r="Y19" s="122">
        <f t="shared" si="2"/>
        <v>31.03448275862069</v>
      </c>
      <c r="Z19" s="123">
        <v>24807.99</v>
      </c>
      <c r="AA19" s="122">
        <v>24807.99</v>
      </c>
      <c r="AB19" s="122">
        <f t="shared" si="8"/>
        <v>100</v>
      </c>
      <c r="AC19" s="122">
        <v>24807.99</v>
      </c>
      <c r="AD19" s="122">
        <f t="shared" si="3"/>
        <v>100</v>
      </c>
      <c r="AE19" s="122">
        <v>0</v>
      </c>
      <c r="AF19" s="122">
        <f t="shared" si="4"/>
        <v>0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9"/>
        <v>0</v>
      </c>
      <c r="O20" s="100">
        <v>0</v>
      </c>
      <c r="P20" s="100">
        <v>0</v>
      </c>
      <c r="Q20" s="100">
        <v>0</v>
      </c>
      <c r="R20" s="100">
        <f t="shared" si="6"/>
        <v>0</v>
      </c>
      <c r="S20" s="100">
        <v>0</v>
      </c>
      <c r="T20" s="100">
        <v>0</v>
      </c>
      <c r="U20" s="100">
        <v>0</v>
      </c>
      <c r="V20" s="121">
        <v>0</v>
      </c>
      <c r="W20" s="121">
        <v>0</v>
      </c>
      <c r="X20" s="121">
        <v>0</v>
      </c>
      <c r="Y20" s="122">
        <f t="shared" si="2"/>
        <v>0</v>
      </c>
      <c r="Z20" s="123">
        <v>0</v>
      </c>
      <c r="AA20" s="122">
        <v>0</v>
      </c>
      <c r="AB20" s="122">
        <f t="shared" si="8"/>
        <v>0</v>
      </c>
      <c r="AC20" s="122">
        <v>0</v>
      </c>
      <c r="AD20" s="122">
        <f t="shared" si="3"/>
        <v>0</v>
      </c>
      <c r="AE20" s="122">
        <v>0</v>
      </c>
      <c r="AF20" s="122">
        <f t="shared" si="4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9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 t="shared" si="7"/>
        <v>100</v>
      </c>
      <c r="T21" s="100">
        <v>0</v>
      </c>
      <c r="U21" s="100">
        <v>0</v>
      </c>
      <c r="V21" s="121">
        <v>0</v>
      </c>
      <c r="W21" s="121">
        <v>0</v>
      </c>
      <c r="X21" s="121">
        <v>0</v>
      </c>
      <c r="Y21" s="122">
        <f t="shared" si="2"/>
        <v>0</v>
      </c>
      <c r="Z21" s="123">
        <v>0</v>
      </c>
      <c r="AA21" s="122">
        <v>0</v>
      </c>
      <c r="AB21" s="122">
        <f t="shared" si="8"/>
        <v>0</v>
      </c>
      <c r="AC21" s="122">
        <v>0</v>
      </c>
      <c r="AD21" s="122">
        <f t="shared" si="3"/>
        <v>0</v>
      </c>
      <c r="AE21" s="122">
        <v>0</v>
      </c>
      <c r="AF21" s="122">
        <f t="shared" si="4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9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0">P22</f>
        <v>19091.53</v>
      </c>
      <c r="S22" s="100">
        <f t="shared" si="7"/>
        <v>100</v>
      </c>
      <c r="T22" s="100">
        <v>0</v>
      </c>
      <c r="U22" s="100">
        <v>0</v>
      </c>
      <c r="V22" s="121">
        <v>2</v>
      </c>
      <c r="W22" s="121">
        <v>3</v>
      </c>
      <c r="X22" s="121">
        <v>0</v>
      </c>
      <c r="Y22" s="122">
        <f t="shared" si="2"/>
        <v>4.8780487804878048</v>
      </c>
      <c r="Z22" s="123">
        <v>6177.02</v>
      </c>
      <c r="AA22" s="123">
        <v>6177.02</v>
      </c>
      <c r="AB22" s="122">
        <f t="shared" si="8"/>
        <v>100</v>
      </c>
      <c r="AC22" s="122">
        <f>AA22-AE22</f>
        <v>6177.02</v>
      </c>
      <c r="AD22" s="122">
        <f t="shared" si="3"/>
        <v>100</v>
      </c>
      <c r="AE22" s="122">
        <v>0</v>
      </c>
      <c r="AF22" s="122">
        <f t="shared" si="4"/>
        <v>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9"/>
        <v>0</v>
      </c>
      <c r="O23" s="100">
        <v>0</v>
      </c>
      <c r="P23" s="100">
        <v>0</v>
      </c>
      <c r="Q23" s="100">
        <v>0</v>
      </c>
      <c r="R23" s="100">
        <f t="shared" si="10"/>
        <v>0</v>
      </c>
      <c r="S23" s="100">
        <v>0</v>
      </c>
      <c r="T23" s="100">
        <v>0</v>
      </c>
      <c r="U23" s="100">
        <v>0</v>
      </c>
      <c r="V23" s="121">
        <v>0</v>
      </c>
      <c r="W23" s="121">
        <v>0</v>
      </c>
      <c r="X23" s="121">
        <v>0</v>
      </c>
      <c r="Y23" s="122">
        <f t="shared" si="2"/>
        <v>0</v>
      </c>
      <c r="Z23" s="123">
        <v>0</v>
      </c>
      <c r="AA23" s="122">
        <v>0</v>
      </c>
      <c r="AB23" s="122">
        <f t="shared" si="8"/>
        <v>0</v>
      </c>
      <c r="AC23" s="122">
        <v>0</v>
      </c>
      <c r="AD23" s="122">
        <f t="shared" si="3"/>
        <v>0</v>
      </c>
      <c r="AE23" s="122">
        <v>0</v>
      </c>
      <c r="AF23" s="122">
        <f t="shared" si="4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9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0"/>
        <v>31605.72</v>
      </c>
      <c r="S24" s="100">
        <f t="shared" si="7"/>
        <v>100</v>
      </c>
      <c r="T24" s="100">
        <v>0</v>
      </c>
      <c r="U24" s="100">
        <v>0</v>
      </c>
      <c r="V24" s="121">
        <v>31</v>
      </c>
      <c r="W24" s="121">
        <v>41</v>
      </c>
      <c r="X24" s="121">
        <v>21</v>
      </c>
      <c r="Y24" s="122">
        <f t="shared" si="2"/>
        <v>43.661971830985912</v>
      </c>
      <c r="Z24" s="123">
        <v>28306.48</v>
      </c>
      <c r="AA24" s="122">
        <v>28306.48</v>
      </c>
      <c r="AB24" s="122">
        <f t="shared" si="8"/>
        <v>100</v>
      </c>
      <c r="AC24" s="122">
        <v>28306.48</v>
      </c>
      <c r="AD24" s="122">
        <f t="shared" si="3"/>
        <v>100</v>
      </c>
      <c r="AE24" s="122">
        <v>0</v>
      </c>
      <c r="AF24" s="122">
        <f t="shared" si="4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9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0"/>
        <v>43809.06</v>
      </c>
      <c r="S25" s="100">
        <f t="shared" si="7"/>
        <v>100</v>
      </c>
      <c r="T25" s="100">
        <v>0</v>
      </c>
      <c r="U25" s="100">
        <v>0</v>
      </c>
      <c r="V25" s="121">
        <v>24</v>
      </c>
      <c r="W25" s="121">
        <v>35</v>
      </c>
      <c r="X25" s="121">
        <v>7</v>
      </c>
      <c r="Y25" s="122">
        <f t="shared" si="2"/>
        <v>11.650485436893204</v>
      </c>
      <c r="Z25" s="123">
        <f>3668.08+27767.72</f>
        <v>31435.800000000003</v>
      </c>
      <c r="AA25" s="123">
        <v>31435.800000000003</v>
      </c>
      <c r="AB25" s="122">
        <f t="shared" si="8"/>
        <v>100</v>
      </c>
      <c r="AC25" s="123">
        <v>31435.800000000003</v>
      </c>
      <c r="AD25" s="122">
        <f t="shared" si="3"/>
        <v>100</v>
      </c>
      <c r="AE25" s="122">
        <v>0</v>
      </c>
      <c r="AF25" s="122">
        <f t="shared" si="4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9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0"/>
        <v>13200.15</v>
      </c>
      <c r="S26" s="100">
        <f t="shared" si="7"/>
        <v>100</v>
      </c>
      <c r="T26" s="100">
        <v>0</v>
      </c>
      <c r="U26" s="100">
        <v>0</v>
      </c>
      <c r="V26" s="121">
        <v>6</v>
      </c>
      <c r="W26" s="121">
        <v>8</v>
      </c>
      <c r="X26" s="121">
        <v>1</v>
      </c>
      <c r="Y26" s="122">
        <f t="shared" si="2"/>
        <v>25</v>
      </c>
      <c r="Z26" s="123">
        <v>9301.44</v>
      </c>
      <c r="AA26" s="122">
        <v>9301.44</v>
      </c>
      <c r="AB26" s="122">
        <f t="shared" si="8"/>
        <v>100</v>
      </c>
      <c r="AC26" s="122">
        <v>9301.44</v>
      </c>
      <c r="AD26" s="122">
        <f t="shared" si="3"/>
        <v>100</v>
      </c>
      <c r="AE26" s="122">
        <v>0</v>
      </c>
      <c r="AF26" s="122">
        <f t="shared" si="4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9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0"/>
        <v>12723.78</v>
      </c>
      <c r="S27" s="100">
        <f t="shared" si="7"/>
        <v>100</v>
      </c>
      <c r="T27" s="100">
        <v>0</v>
      </c>
      <c r="U27" s="100">
        <v>0</v>
      </c>
      <c r="V27" s="121">
        <v>4</v>
      </c>
      <c r="W27" s="121">
        <v>6</v>
      </c>
      <c r="X27" s="121">
        <v>1</v>
      </c>
      <c r="Y27" s="122">
        <f t="shared" si="2"/>
        <v>25</v>
      </c>
      <c r="Z27" s="123">
        <v>3466.92</v>
      </c>
      <c r="AA27" s="122">
        <v>3466.92</v>
      </c>
      <c r="AB27" s="122">
        <f t="shared" si="8"/>
        <v>100</v>
      </c>
      <c r="AC27" s="122">
        <v>3466.92</v>
      </c>
      <c r="AD27" s="122">
        <f t="shared" si="3"/>
        <v>100</v>
      </c>
      <c r="AE27" s="122">
        <v>0</v>
      </c>
      <c r="AF27" s="122">
        <f t="shared" si="4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9"/>
        <v>0</v>
      </c>
      <c r="O28" s="100">
        <v>0</v>
      </c>
      <c r="P28" s="100">
        <v>0</v>
      </c>
      <c r="Q28" s="100">
        <v>0</v>
      </c>
      <c r="R28" s="100">
        <f t="shared" si="10"/>
        <v>0</v>
      </c>
      <c r="S28" s="100">
        <v>0</v>
      </c>
      <c r="T28" s="100">
        <v>0</v>
      </c>
      <c r="U28" s="100">
        <v>0</v>
      </c>
      <c r="V28" s="121">
        <v>5</v>
      </c>
      <c r="W28" s="121">
        <v>6</v>
      </c>
      <c r="X28" s="121">
        <v>4</v>
      </c>
      <c r="Y28" s="122">
        <f t="shared" si="2"/>
        <v>55.555555555555557</v>
      </c>
      <c r="Z28" s="123">
        <v>3007.13</v>
      </c>
      <c r="AA28" s="122">
        <v>3007.13</v>
      </c>
      <c r="AB28" s="122">
        <f t="shared" si="8"/>
        <v>100</v>
      </c>
      <c r="AC28" s="122">
        <v>3007.13</v>
      </c>
      <c r="AD28" s="122">
        <f t="shared" si="3"/>
        <v>100</v>
      </c>
      <c r="AE28" s="122">
        <v>0</v>
      </c>
      <c r="AF28" s="122">
        <f t="shared" si="4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9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0"/>
        <v>5460.41</v>
      </c>
      <c r="S29" s="100">
        <f t="shared" si="7"/>
        <v>100</v>
      </c>
      <c r="T29" s="100">
        <v>0</v>
      </c>
      <c r="U29" s="100">
        <v>0</v>
      </c>
      <c r="V29" s="121">
        <v>3</v>
      </c>
      <c r="W29" s="121">
        <v>5</v>
      </c>
      <c r="X29" s="121">
        <v>0</v>
      </c>
      <c r="Y29" s="122">
        <f t="shared" si="2"/>
        <v>37.5</v>
      </c>
      <c r="Z29" s="123">
        <v>2108.6999999999998</v>
      </c>
      <c r="AA29" s="122">
        <v>2108.6999999999998</v>
      </c>
      <c r="AB29" s="122">
        <f t="shared" si="8"/>
        <v>100</v>
      </c>
      <c r="AC29" s="122">
        <v>2108.6999999999998</v>
      </c>
      <c r="AD29" s="122">
        <f t="shared" si="3"/>
        <v>100</v>
      </c>
      <c r="AE29" s="122">
        <v>0</v>
      </c>
      <c r="AF29" s="122">
        <f t="shared" si="4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0"/>
        <v>0</v>
      </c>
      <c r="S30" s="100">
        <v>0</v>
      </c>
      <c r="T30" s="100">
        <v>0</v>
      </c>
      <c r="U30" s="100">
        <v>0</v>
      </c>
      <c r="V30" s="121">
        <v>0</v>
      </c>
      <c r="W30" s="121">
        <v>0</v>
      </c>
      <c r="X30" s="121">
        <v>0</v>
      </c>
      <c r="Y30" s="122">
        <f t="shared" si="2"/>
        <v>0</v>
      </c>
      <c r="Z30" s="123">
        <v>0</v>
      </c>
      <c r="AA30" s="122">
        <v>0</v>
      </c>
      <c r="AB30" s="122">
        <f t="shared" si="8"/>
        <v>0</v>
      </c>
      <c r="AC30" s="122">
        <v>0</v>
      </c>
      <c r="AD30" s="122">
        <f t="shared" si="3"/>
        <v>0</v>
      </c>
      <c r="AE30" s="122">
        <v>0</v>
      </c>
      <c r="AF30" s="122">
        <f t="shared" si="4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1">K31/H31*100</f>
        <v>88.043478260869563</v>
      </c>
      <c r="O31" s="100">
        <v>84151.14</v>
      </c>
      <c r="P31" s="100">
        <v>84151.14</v>
      </c>
      <c r="Q31" s="100">
        <f t="shared" ref="Q31:Q38" si="12">P31/O31*100</f>
        <v>100</v>
      </c>
      <c r="R31" s="100">
        <f t="shared" si="10"/>
        <v>84151.14</v>
      </c>
      <c r="S31" s="100">
        <f t="shared" si="7"/>
        <v>100</v>
      </c>
      <c r="T31" s="100">
        <v>0</v>
      </c>
      <c r="U31" s="100">
        <v>0</v>
      </c>
      <c r="V31" s="121">
        <v>19</v>
      </c>
      <c r="W31" s="121">
        <v>26</v>
      </c>
      <c r="X31" s="121">
        <v>3</v>
      </c>
      <c r="Y31" s="122">
        <f t="shared" si="2"/>
        <v>20.652173913043477</v>
      </c>
      <c r="Z31" s="123">
        <v>33045.99</v>
      </c>
      <c r="AA31" s="123">
        <v>33045.99</v>
      </c>
      <c r="AB31" s="122">
        <f t="shared" si="8"/>
        <v>100</v>
      </c>
      <c r="AC31" s="122">
        <f>AA31-AE31</f>
        <v>33045.99</v>
      </c>
      <c r="AD31" s="122">
        <f t="shared" si="3"/>
        <v>100</v>
      </c>
      <c r="AE31" s="122">
        <v>0</v>
      </c>
      <c r="AF31" s="122">
        <f t="shared" si="4"/>
        <v>0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1"/>
        <v>45</v>
      </c>
      <c r="O32" s="100">
        <v>3061.7499999999995</v>
      </c>
      <c r="P32" s="100">
        <v>3061.7499999999995</v>
      </c>
      <c r="Q32" s="100">
        <f t="shared" si="12"/>
        <v>100</v>
      </c>
      <c r="R32" s="100">
        <f t="shared" si="10"/>
        <v>3061.7499999999995</v>
      </c>
      <c r="S32" s="100">
        <f t="shared" si="7"/>
        <v>100</v>
      </c>
      <c r="T32" s="100">
        <v>0</v>
      </c>
      <c r="U32" s="100">
        <v>0</v>
      </c>
      <c r="V32" s="121">
        <v>0</v>
      </c>
      <c r="W32" s="121">
        <v>0</v>
      </c>
      <c r="X32" s="121">
        <v>0</v>
      </c>
      <c r="Y32" s="122">
        <f t="shared" si="2"/>
        <v>0</v>
      </c>
      <c r="Z32" s="123">
        <v>0</v>
      </c>
      <c r="AA32" s="122">
        <v>0</v>
      </c>
      <c r="AB32" s="122">
        <f t="shared" si="8"/>
        <v>0</v>
      </c>
      <c r="AC32" s="122">
        <v>0</v>
      </c>
      <c r="AD32" s="122">
        <f t="shared" si="3"/>
        <v>0</v>
      </c>
      <c r="AE32" s="122">
        <v>0</v>
      </c>
      <c r="AF32" s="122">
        <f t="shared" si="4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1"/>
        <v>50</v>
      </c>
      <c r="O33" s="100">
        <v>215.69</v>
      </c>
      <c r="P33" s="100">
        <v>215.69</v>
      </c>
      <c r="Q33" s="100">
        <f t="shared" si="12"/>
        <v>100</v>
      </c>
      <c r="R33" s="100">
        <f t="shared" si="10"/>
        <v>215.69</v>
      </c>
      <c r="S33" s="100">
        <f t="shared" si="7"/>
        <v>100</v>
      </c>
      <c r="T33" s="100">
        <v>0</v>
      </c>
      <c r="U33" s="100">
        <v>0</v>
      </c>
      <c r="V33" s="121">
        <v>2</v>
      </c>
      <c r="W33" s="121">
        <v>4</v>
      </c>
      <c r="X33" s="121">
        <v>0</v>
      </c>
      <c r="Y33" s="122">
        <f t="shared" si="2"/>
        <v>50</v>
      </c>
      <c r="Z33" s="123">
        <v>3317.11</v>
      </c>
      <c r="AA33" s="122">
        <v>3317.11</v>
      </c>
      <c r="AB33" s="122">
        <f t="shared" si="8"/>
        <v>100</v>
      </c>
      <c r="AC33" s="122">
        <v>3317.11</v>
      </c>
      <c r="AD33" s="122">
        <f t="shared" si="3"/>
        <v>100</v>
      </c>
      <c r="AE33" s="122">
        <v>0</v>
      </c>
      <c r="AF33" s="122">
        <f t="shared" si="4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1"/>
        <v>80.769230769230774</v>
      </c>
      <c r="O34" s="100">
        <v>17458.7</v>
      </c>
      <c r="P34" s="100">
        <v>17458.7</v>
      </c>
      <c r="Q34" s="100">
        <f t="shared" si="12"/>
        <v>100</v>
      </c>
      <c r="R34" s="100">
        <f t="shared" si="10"/>
        <v>17458.7</v>
      </c>
      <c r="S34" s="100">
        <f t="shared" si="7"/>
        <v>100</v>
      </c>
      <c r="T34" s="100">
        <v>0</v>
      </c>
      <c r="U34" s="100">
        <v>0</v>
      </c>
      <c r="V34" s="121">
        <v>1</v>
      </c>
      <c r="W34" s="121">
        <v>1</v>
      </c>
      <c r="X34" s="121">
        <v>1</v>
      </c>
      <c r="Y34" s="122">
        <f t="shared" si="2"/>
        <v>1.9230769230769231</v>
      </c>
      <c r="Z34" s="123">
        <v>182.7</v>
      </c>
      <c r="AA34" s="122">
        <v>182.7</v>
      </c>
      <c r="AB34" s="122">
        <f t="shared" si="8"/>
        <v>100</v>
      </c>
      <c r="AC34" s="122">
        <v>182.7</v>
      </c>
      <c r="AD34" s="122">
        <f t="shared" si="3"/>
        <v>100</v>
      </c>
      <c r="AE34" s="122">
        <v>0</v>
      </c>
      <c r="AF34" s="122">
        <f t="shared" si="4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1"/>
        <v>75.862068965517238</v>
      </c>
      <c r="O35" s="100">
        <v>31182.29</v>
      </c>
      <c r="P35" s="100">
        <v>31182.29</v>
      </c>
      <c r="Q35" s="100">
        <f t="shared" si="12"/>
        <v>100</v>
      </c>
      <c r="R35" s="100">
        <f t="shared" si="10"/>
        <v>31182.29</v>
      </c>
      <c r="S35" s="100">
        <f t="shared" si="7"/>
        <v>100</v>
      </c>
      <c r="T35" s="100">
        <v>0</v>
      </c>
      <c r="U35" s="100">
        <v>0</v>
      </c>
      <c r="V35" s="121">
        <v>15</v>
      </c>
      <c r="W35" s="121">
        <v>19</v>
      </c>
      <c r="X35" s="121">
        <v>2</v>
      </c>
      <c r="Y35" s="122">
        <f t="shared" si="2"/>
        <v>25.862068965517242</v>
      </c>
      <c r="Z35" s="123">
        <v>16847.43</v>
      </c>
      <c r="AA35" s="122">
        <v>16847.43</v>
      </c>
      <c r="AB35" s="122">
        <f t="shared" si="8"/>
        <v>100</v>
      </c>
      <c r="AC35" s="122">
        <f>AA35-AE35</f>
        <v>16847.43</v>
      </c>
      <c r="AD35" s="122">
        <f t="shared" si="3"/>
        <v>100</v>
      </c>
      <c r="AE35" s="122">
        <v>0</v>
      </c>
      <c r="AF35" s="122">
        <f t="shared" si="4"/>
        <v>0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1"/>
        <v>63.636363636363633</v>
      </c>
      <c r="O36" s="100">
        <v>837.48</v>
      </c>
      <c r="P36" s="100">
        <v>837.48</v>
      </c>
      <c r="Q36" s="100">
        <f t="shared" si="12"/>
        <v>100</v>
      </c>
      <c r="R36" s="100">
        <f t="shared" si="10"/>
        <v>837.48</v>
      </c>
      <c r="S36" s="100">
        <f t="shared" si="7"/>
        <v>100</v>
      </c>
      <c r="T36" s="100">
        <v>0</v>
      </c>
      <c r="U36" s="100">
        <v>0</v>
      </c>
      <c r="V36" s="121">
        <v>0</v>
      </c>
      <c r="W36" s="121">
        <v>0</v>
      </c>
      <c r="X36" s="121">
        <v>0</v>
      </c>
      <c r="Y36" s="122">
        <f t="shared" si="2"/>
        <v>0</v>
      </c>
      <c r="Z36" s="123">
        <v>0</v>
      </c>
      <c r="AA36" s="122">
        <v>0</v>
      </c>
      <c r="AB36" s="122">
        <f t="shared" si="8"/>
        <v>0</v>
      </c>
      <c r="AC36" s="122">
        <v>0</v>
      </c>
      <c r="AD36" s="122">
        <f t="shared" si="3"/>
        <v>0</v>
      </c>
      <c r="AE36" s="122">
        <v>0</v>
      </c>
      <c r="AF36" s="122">
        <f t="shared" si="4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1"/>
        <v>93.333333333333329</v>
      </c>
      <c r="O37" s="100">
        <v>8820.61</v>
      </c>
      <c r="P37" s="100">
        <v>8820.61</v>
      </c>
      <c r="Q37" s="100">
        <f t="shared" si="12"/>
        <v>100</v>
      </c>
      <c r="R37" s="100">
        <f t="shared" si="10"/>
        <v>8820.61</v>
      </c>
      <c r="S37" s="100">
        <f t="shared" si="7"/>
        <v>100</v>
      </c>
      <c r="T37" s="100">
        <v>0</v>
      </c>
      <c r="U37" s="100">
        <v>0</v>
      </c>
      <c r="V37" s="121">
        <v>2</v>
      </c>
      <c r="W37" s="121">
        <v>2</v>
      </c>
      <c r="X37" s="121">
        <v>0</v>
      </c>
      <c r="Y37" s="122">
        <f t="shared" si="2"/>
        <v>13.333333333333334</v>
      </c>
      <c r="Z37" s="123">
        <v>2791.99</v>
      </c>
      <c r="AA37" s="122">
        <v>2791.99</v>
      </c>
      <c r="AB37" s="122">
        <f t="shared" si="8"/>
        <v>100</v>
      </c>
      <c r="AC37" s="122">
        <v>0</v>
      </c>
      <c r="AD37" s="122">
        <f t="shared" si="3"/>
        <v>0</v>
      </c>
      <c r="AE37" s="122">
        <f>AA37-AC37</f>
        <v>2791.99</v>
      </c>
      <c r="AF37" s="122">
        <f t="shared" si="4"/>
        <v>100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1"/>
        <v>44.827586206896555</v>
      </c>
      <c r="O38" s="100">
        <v>17539.870000000003</v>
      </c>
      <c r="P38" s="100">
        <v>17539.870000000003</v>
      </c>
      <c r="Q38" s="100">
        <f t="shared" si="12"/>
        <v>100</v>
      </c>
      <c r="R38" s="100">
        <f t="shared" si="10"/>
        <v>17539.870000000003</v>
      </c>
      <c r="S38" s="100">
        <f t="shared" si="7"/>
        <v>100</v>
      </c>
      <c r="T38" s="100">
        <v>0</v>
      </c>
      <c r="U38" s="100">
        <v>0</v>
      </c>
      <c r="V38" s="121">
        <v>20</v>
      </c>
      <c r="W38" s="121">
        <v>24</v>
      </c>
      <c r="X38" s="121">
        <v>4</v>
      </c>
      <c r="Y38" s="122">
        <f t="shared" si="2"/>
        <v>68.965517241379317</v>
      </c>
      <c r="Z38" s="123">
        <v>30550.82</v>
      </c>
      <c r="AA38" s="122">
        <v>30550.82</v>
      </c>
      <c r="AB38" s="122">
        <f t="shared" si="8"/>
        <v>100</v>
      </c>
      <c r="AC38" s="122">
        <v>30550.82</v>
      </c>
      <c r="AD38" s="122">
        <f t="shared" si="3"/>
        <v>100</v>
      </c>
      <c r="AE38" s="122">
        <v>0</v>
      </c>
      <c r="AF38" s="122">
        <f t="shared" si="4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1"/>
        <v>0</v>
      </c>
      <c r="O39" s="100">
        <v>0</v>
      </c>
      <c r="P39" s="100">
        <v>0</v>
      </c>
      <c r="Q39" s="100">
        <v>0</v>
      </c>
      <c r="R39" s="100">
        <f t="shared" si="10"/>
        <v>0</v>
      </c>
      <c r="S39" s="100">
        <v>0</v>
      </c>
      <c r="T39" s="100">
        <v>0</v>
      </c>
      <c r="U39" s="100">
        <v>0</v>
      </c>
      <c r="V39" s="121">
        <v>0</v>
      </c>
      <c r="W39" s="121">
        <v>0</v>
      </c>
      <c r="X39" s="121">
        <v>0</v>
      </c>
      <c r="Y39" s="122">
        <f t="shared" si="2"/>
        <v>0</v>
      </c>
      <c r="Z39" s="123">
        <v>0</v>
      </c>
      <c r="AA39" s="122">
        <v>0</v>
      </c>
      <c r="AB39" s="122">
        <f t="shared" si="8"/>
        <v>0</v>
      </c>
      <c r="AC39" s="122">
        <v>0</v>
      </c>
      <c r="AD39" s="122">
        <f t="shared" si="3"/>
        <v>0</v>
      </c>
      <c r="AE39" s="122">
        <v>0</v>
      </c>
      <c r="AF39" s="122">
        <f t="shared" si="4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1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0"/>
        <v>81.2</v>
      </c>
      <c r="S40" s="100">
        <f t="shared" si="7"/>
        <v>100</v>
      </c>
      <c r="T40" s="100">
        <v>0</v>
      </c>
      <c r="U40" s="100">
        <v>0</v>
      </c>
      <c r="V40" s="121">
        <v>0</v>
      </c>
      <c r="W40" s="121">
        <v>0</v>
      </c>
      <c r="X40" s="121">
        <v>0</v>
      </c>
      <c r="Y40" s="122">
        <f t="shared" si="2"/>
        <v>0</v>
      </c>
      <c r="Z40" s="123">
        <v>0</v>
      </c>
      <c r="AA40" s="122">
        <v>0</v>
      </c>
      <c r="AB40" s="122">
        <f t="shared" si="8"/>
        <v>0</v>
      </c>
      <c r="AC40" s="122">
        <v>0</v>
      </c>
      <c r="AD40" s="122">
        <f t="shared" si="3"/>
        <v>0</v>
      </c>
      <c r="AE40" s="122">
        <f t="shared" ref="AE40" si="13">AA40-AC40</f>
        <v>0</v>
      </c>
      <c r="AF40" s="122">
        <f t="shared" si="4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1"/>
        <v>0</v>
      </c>
      <c r="O41" s="100">
        <v>0</v>
      </c>
      <c r="P41" s="100">
        <v>0</v>
      </c>
      <c r="Q41" s="100">
        <v>0</v>
      </c>
      <c r="R41" s="100">
        <f t="shared" si="10"/>
        <v>0</v>
      </c>
      <c r="S41" s="100">
        <v>0</v>
      </c>
      <c r="T41" s="100">
        <v>0</v>
      </c>
      <c r="U41" s="100">
        <v>0</v>
      </c>
      <c r="V41" s="121">
        <v>1</v>
      </c>
      <c r="W41" s="121">
        <v>1</v>
      </c>
      <c r="X41" s="121">
        <v>1</v>
      </c>
      <c r="Y41" s="122">
        <f t="shared" si="2"/>
        <v>50</v>
      </c>
      <c r="Z41" s="123">
        <v>570.94000000000005</v>
      </c>
      <c r="AA41" s="122">
        <f>Z41</f>
        <v>570.94000000000005</v>
      </c>
      <c r="AB41" s="122">
        <f t="shared" si="8"/>
        <v>100</v>
      </c>
      <c r="AC41" s="122">
        <v>570.94000000000005</v>
      </c>
      <c r="AD41" s="122">
        <f t="shared" si="3"/>
        <v>100</v>
      </c>
      <c r="AE41" s="122">
        <v>0</v>
      </c>
      <c r="AF41" s="122">
        <f t="shared" si="4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1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0"/>
        <v>51486.1</v>
      </c>
      <c r="S42" s="100">
        <f t="shared" si="7"/>
        <v>100</v>
      </c>
      <c r="T42" s="100">
        <v>0</v>
      </c>
      <c r="U42" s="100">
        <v>0</v>
      </c>
      <c r="V42" s="121">
        <v>19</v>
      </c>
      <c r="W42" s="121">
        <v>35</v>
      </c>
      <c r="X42" s="121">
        <v>8</v>
      </c>
      <c r="Y42" s="122">
        <f t="shared" si="2"/>
        <v>35.849056603773583</v>
      </c>
      <c r="Z42" s="123">
        <v>42292.08</v>
      </c>
      <c r="AA42" s="122">
        <v>42292.08</v>
      </c>
      <c r="AB42" s="122">
        <f t="shared" si="8"/>
        <v>100</v>
      </c>
      <c r="AC42" s="122">
        <f>AA42-AE42</f>
        <v>42292.08</v>
      </c>
      <c r="AD42" s="122">
        <f t="shared" si="3"/>
        <v>100</v>
      </c>
      <c r="AE42" s="122">
        <v>0</v>
      </c>
      <c r="AF42" s="122">
        <f t="shared" si="4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1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0"/>
        <v>16141.45</v>
      </c>
      <c r="S43" s="100">
        <f t="shared" si="7"/>
        <v>100</v>
      </c>
      <c r="T43" s="100">
        <v>0</v>
      </c>
      <c r="U43" s="100">
        <v>0</v>
      </c>
      <c r="V43" s="121">
        <v>8</v>
      </c>
      <c r="W43" s="121">
        <v>9</v>
      </c>
      <c r="X43" s="121">
        <v>3</v>
      </c>
      <c r="Y43" s="122">
        <f t="shared" si="2"/>
        <v>28.571428571428569</v>
      </c>
      <c r="Z43" s="123">
        <v>7515.68</v>
      </c>
      <c r="AA43" s="122">
        <v>7515.68</v>
      </c>
      <c r="AB43" s="122">
        <f t="shared" si="8"/>
        <v>100</v>
      </c>
      <c r="AC43" s="122">
        <v>7515.68</v>
      </c>
      <c r="AD43" s="122">
        <f t="shared" si="3"/>
        <v>100</v>
      </c>
      <c r="AE43" s="122">
        <v>0</v>
      </c>
      <c r="AF43" s="122">
        <f t="shared" si="4"/>
        <v>0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1"/>
        <v>0</v>
      </c>
      <c r="O44" s="100">
        <v>0</v>
      </c>
      <c r="P44" s="100">
        <v>0</v>
      </c>
      <c r="Q44" s="100">
        <v>0</v>
      </c>
      <c r="R44" s="100">
        <f t="shared" si="10"/>
        <v>0</v>
      </c>
      <c r="S44" s="100">
        <v>0</v>
      </c>
      <c r="T44" s="100">
        <v>0</v>
      </c>
      <c r="U44" s="100">
        <v>0</v>
      </c>
      <c r="V44" s="121">
        <v>0</v>
      </c>
      <c r="W44" s="121">
        <v>0</v>
      </c>
      <c r="X44" s="121">
        <v>0</v>
      </c>
      <c r="Y44" s="122">
        <f t="shared" si="2"/>
        <v>0</v>
      </c>
      <c r="Z44" s="123">
        <v>0</v>
      </c>
      <c r="AA44" s="122">
        <v>0</v>
      </c>
      <c r="AB44" s="122">
        <f t="shared" si="8"/>
        <v>0</v>
      </c>
      <c r="AC44" s="122">
        <v>0</v>
      </c>
      <c r="AD44" s="122">
        <f t="shared" si="3"/>
        <v>0</v>
      </c>
      <c r="AE44" s="122">
        <v>0</v>
      </c>
      <c r="AF44" s="122">
        <f t="shared" si="4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1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0"/>
        <v>18630.71</v>
      </c>
      <c r="S45" s="100">
        <f t="shared" si="7"/>
        <v>100</v>
      </c>
      <c r="T45" s="100">
        <v>0</v>
      </c>
      <c r="U45" s="100">
        <v>0</v>
      </c>
      <c r="V45" s="121">
        <v>9</v>
      </c>
      <c r="W45" s="121">
        <v>9</v>
      </c>
      <c r="X45" s="121">
        <v>9</v>
      </c>
      <c r="Y45" s="122">
        <f t="shared" si="2"/>
        <v>42.857142857142854</v>
      </c>
      <c r="Z45" s="123">
        <v>12540.16</v>
      </c>
      <c r="AA45" s="122">
        <v>12540.16</v>
      </c>
      <c r="AB45" s="122">
        <f t="shared" si="8"/>
        <v>100</v>
      </c>
      <c r="AC45" s="122">
        <v>12540.16</v>
      </c>
      <c r="AD45" s="122">
        <f t="shared" si="3"/>
        <v>100</v>
      </c>
      <c r="AE45" s="122">
        <v>0</v>
      </c>
      <c r="AF45" s="122">
        <f t="shared" si="4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1"/>
        <v>0</v>
      </c>
      <c r="O46" s="100">
        <v>0</v>
      </c>
      <c r="P46" s="100">
        <v>0</v>
      </c>
      <c r="Q46" s="100">
        <v>0</v>
      </c>
      <c r="R46" s="100">
        <f t="shared" si="10"/>
        <v>0</v>
      </c>
      <c r="S46" s="100">
        <v>0</v>
      </c>
      <c r="T46" s="100">
        <v>0</v>
      </c>
      <c r="U46" s="100">
        <v>0</v>
      </c>
      <c r="V46" s="121">
        <v>1</v>
      </c>
      <c r="W46" s="121">
        <v>1</v>
      </c>
      <c r="X46" s="121">
        <v>1</v>
      </c>
      <c r="Y46" s="122">
        <f t="shared" si="2"/>
        <v>100</v>
      </c>
      <c r="Z46" s="123">
        <v>121.8</v>
      </c>
      <c r="AA46" s="122">
        <v>121.8</v>
      </c>
      <c r="AB46" s="122">
        <f t="shared" si="8"/>
        <v>100</v>
      </c>
      <c r="AC46" s="122">
        <v>121.8</v>
      </c>
      <c r="AD46" s="122">
        <f t="shared" si="3"/>
        <v>100</v>
      </c>
      <c r="AE46" s="122">
        <v>0</v>
      </c>
      <c r="AF46" s="122">
        <f t="shared" si="4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1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0"/>
        <v>29395.079999999998</v>
      </c>
      <c r="S47" s="100">
        <f t="shared" si="7"/>
        <v>100</v>
      </c>
      <c r="T47" s="100">
        <v>0</v>
      </c>
      <c r="U47" s="100">
        <v>0</v>
      </c>
      <c r="V47" s="121">
        <v>9</v>
      </c>
      <c r="W47" s="121">
        <v>12</v>
      </c>
      <c r="X47" s="121">
        <v>5</v>
      </c>
      <c r="Y47" s="122">
        <f t="shared" si="2"/>
        <v>24.324324324324326</v>
      </c>
      <c r="Z47" s="123">
        <v>7141.97</v>
      </c>
      <c r="AA47" s="122">
        <f>Z47</f>
        <v>7141.97</v>
      </c>
      <c r="AB47" s="122">
        <f t="shared" si="8"/>
        <v>100</v>
      </c>
      <c r="AC47" s="122">
        <v>7141.97</v>
      </c>
      <c r="AD47" s="122">
        <f t="shared" si="3"/>
        <v>100</v>
      </c>
      <c r="AE47" s="122">
        <f>AA47-AC47</f>
        <v>0</v>
      </c>
      <c r="AF47" s="122">
        <f t="shared" si="4"/>
        <v>0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1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0"/>
        <v>13283.6</v>
      </c>
      <c r="S48" s="100">
        <f t="shared" si="7"/>
        <v>100</v>
      </c>
      <c r="T48" s="100">
        <v>0</v>
      </c>
      <c r="U48" s="100">
        <v>0</v>
      </c>
      <c r="V48" s="121">
        <v>9</v>
      </c>
      <c r="W48" s="121">
        <v>11</v>
      </c>
      <c r="X48" s="121">
        <v>3</v>
      </c>
      <c r="Y48" s="122">
        <f t="shared" si="2"/>
        <v>14.0625</v>
      </c>
      <c r="Z48" s="123">
        <v>16877.34</v>
      </c>
      <c r="AA48" s="122">
        <v>16877.34</v>
      </c>
      <c r="AB48" s="122">
        <f t="shared" si="8"/>
        <v>100</v>
      </c>
      <c r="AC48" s="122">
        <v>16877.34</v>
      </c>
      <c r="AD48" s="122">
        <f t="shared" si="3"/>
        <v>100</v>
      </c>
      <c r="AE48" s="122">
        <v>0</v>
      </c>
      <c r="AF48" s="122">
        <f t="shared" si="4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1"/>
        <v>0</v>
      </c>
      <c r="O49" s="100">
        <v>0</v>
      </c>
      <c r="P49" s="100">
        <v>0</v>
      </c>
      <c r="Q49" s="100">
        <v>0</v>
      </c>
      <c r="R49" s="100">
        <f t="shared" si="10"/>
        <v>0</v>
      </c>
      <c r="S49" s="100">
        <v>0</v>
      </c>
      <c r="T49" s="100">
        <v>0</v>
      </c>
      <c r="U49" s="100">
        <v>0</v>
      </c>
      <c r="V49" s="121">
        <v>1</v>
      </c>
      <c r="W49" s="121">
        <v>1</v>
      </c>
      <c r="X49" s="121">
        <v>0</v>
      </c>
      <c r="Y49" s="122">
        <f t="shared" si="2"/>
        <v>33.333333333333329</v>
      </c>
      <c r="Z49" s="123">
        <v>522.52</v>
      </c>
      <c r="AA49" s="122">
        <v>522.52</v>
      </c>
      <c r="AB49" s="122">
        <f t="shared" si="8"/>
        <v>100</v>
      </c>
      <c r="AC49" s="122">
        <v>0</v>
      </c>
      <c r="AD49" s="122">
        <f t="shared" si="3"/>
        <v>0</v>
      </c>
      <c r="AE49" s="122">
        <v>522.52</v>
      </c>
      <c r="AF49" s="122">
        <f t="shared" si="4"/>
        <v>100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1"/>
        <v>93.333333333333329</v>
      </c>
      <c r="O50" s="100">
        <v>28019.85</v>
      </c>
      <c r="P50" s="100">
        <v>28019.85</v>
      </c>
      <c r="Q50" s="100">
        <f t="shared" ref="Q50:Q61" si="14">P50/O50*100</f>
        <v>100</v>
      </c>
      <c r="R50" s="100">
        <f t="shared" si="10"/>
        <v>28019.85</v>
      </c>
      <c r="S50" s="100">
        <f t="shared" si="7"/>
        <v>100</v>
      </c>
      <c r="T50" s="100">
        <v>0</v>
      </c>
      <c r="U50" s="100">
        <v>0</v>
      </c>
      <c r="V50" s="121">
        <v>4</v>
      </c>
      <c r="W50" s="121">
        <v>6</v>
      </c>
      <c r="X50" s="121">
        <v>0</v>
      </c>
      <c r="Y50" s="122">
        <f t="shared" si="2"/>
        <v>8.8888888888888893</v>
      </c>
      <c r="Z50" s="123">
        <v>9696.89</v>
      </c>
      <c r="AA50" s="122">
        <v>9696.89</v>
      </c>
      <c r="AB50" s="122">
        <f t="shared" si="8"/>
        <v>100</v>
      </c>
      <c r="AC50" s="122">
        <v>9696.89</v>
      </c>
      <c r="AD50" s="122">
        <f t="shared" si="3"/>
        <v>100</v>
      </c>
      <c r="AE50" s="122">
        <v>0</v>
      </c>
      <c r="AF50" s="122">
        <f t="shared" si="4"/>
        <v>0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1"/>
        <v>74.285714285714292</v>
      </c>
      <c r="O51" s="100">
        <v>24374.81</v>
      </c>
      <c r="P51" s="100">
        <v>24374.81</v>
      </c>
      <c r="Q51" s="100">
        <f t="shared" si="14"/>
        <v>100</v>
      </c>
      <c r="R51" s="100">
        <f t="shared" si="10"/>
        <v>24374.81</v>
      </c>
      <c r="S51" s="100">
        <f t="shared" si="7"/>
        <v>100</v>
      </c>
      <c r="T51" s="100">
        <v>0</v>
      </c>
      <c r="U51" s="100">
        <v>0</v>
      </c>
      <c r="V51" s="121">
        <v>8</v>
      </c>
      <c r="W51" s="121">
        <v>10</v>
      </c>
      <c r="X51" s="121">
        <v>3</v>
      </c>
      <c r="Y51" s="122">
        <f t="shared" si="2"/>
        <v>22.857142857142858</v>
      </c>
      <c r="Z51" s="123">
        <v>3666.8500000000004</v>
      </c>
      <c r="AA51" s="122">
        <v>3666.8500000000004</v>
      </c>
      <c r="AB51" s="122">
        <f t="shared" si="8"/>
        <v>100</v>
      </c>
      <c r="AC51" s="122">
        <v>3666.8500000000004</v>
      </c>
      <c r="AD51" s="122">
        <f t="shared" si="3"/>
        <v>100</v>
      </c>
      <c r="AE51" s="122">
        <v>0</v>
      </c>
      <c r="AF51" s="122">
        <f t="shared" si="4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1"/>
        <v>80.952380952380949</v>
      </c>
      <c r="O52" s="100">
        <v>15413.759999999998</v>
      </c>
      <c r="P52" s="100">
        <v>15413.759999999998</v>
      </c>
      <c r="Q52" s="100">
        <f t="shared" si="14"/>
        <v>100</v>
      </c>
      <c r="R52" s="100">
        <f t="shared" si="10"/>
        <v>15413.759999999998</v>
      </c>
      <c r="S52" s="100">
        <f t="shared" si="7"/>
        <v>100</v>
      </c>
      <c r="T52" s="100">
        <v>0</v>
      </c>
      <c r="U52" s="100">
        <v>0</v>
      </c>
      <c r="V52" s="121">
        <v>4</v>
      </c>
      <c r="W52" s="121">
        <v>4</v>
      </c>
      <c r="X52" s="121">
        <v>0</v>
      </c>
      <c r="Y52" s="122">
        <f t="shared" si="2"/>
        <v>19.047619047619047</v>
      </c>
      <c r="Z52" s="123">
        <v>8087.98</v>
      </c>
      <c r="AA52" s="122">
        <v>8087.98</v>
      </c>
      <c r="AB52" s="122">
        <f t="shared" si="8"/>
        <v>100</v>
      </c>
      <c r="AC52" s="122">
        <v>8087.98</v>
      </c>
      <c r="AD52" s="122">
        <f t="shared" si="3"/>
        <v>100</v>
      </c>
      <c r="AE52" s="122">
        <v>0</v>
      </c>
      <c r="AF52" s="122">
        <f t="shared" si="4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1"/>
        <v>74.468085106382972</v>
      </c>
      <c r="O53" s="100">
        <v>42972.38</v>
      </c>
      <c r="P53" s="100">
        <v>42972.38</v>
      </c>
      <c r="Q53" s="100">
        <f t="shared" si="14"/>
        <v>100</v>
      </c>
      <c r="R53" s="100">
        <f t="shared" si="10"/>
        <v>42972.38</v>
      </c>
      <c r="S53" s="100">
        <f t="shared" si="7"/>
        <v>100</v>
      </c>
      <c r="T53" s="100">
        <v>0</v>
      </c>
      <c r="U53" s="100">
        <v>0</v>
      </c>
      <c r="V53" s="121">
        <v>10</v>
      </c>
      <c r="W53" s="121">
        <v>17</v>
      </c>
      <c r="X53" s="121">
        <v>2</v>
      </c>
      <c r="Y53" s="122">
        <f t="shared" si="2"/>
        <v>21.276595744680851</v>
      </c>
      <c r="Z53" s="123">
        <v>28041.56</v>
      </c>
      <c r="AA53" s="122">
        <v>28041.56</v>
      </c>
      <c r="AB53" s="122">
        <f t="shared" si="8"/>
        <v>100</v>
      </c>
      <c r="AC53" s="122">
        <v>28041.56</v>
      </c>
      <c r="AD53" s="122">
        <f t="shared" si="3"/>
        <v>100</v>
      </c>
      <c r="AE53" s="122">
        <v>0</v>
      </c>
      <c r="AF53" s="122">
        <f t="shared" si="4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1"/>
        <v>87.5</v>
      </c>
      <c r="O54" s="100">
        <v>11942.29</v>
      </c>
      <c r="P54" s="100">
        <v>11942.29</v>
      </c>
      <c r="Q54" s="100">
        <f t="shared" si="14"/>
        <v>100</v>
      </c>
      <c r="R54" s="100">
        <f t="shared" si="10"/>
        <v>11942.29</v>
      </c>
      <c r="S54" s="100">
        <f t="shared" si="7"/>
        <v>100</v>
      </c>
      <c r="T54" s="100">
        <v>0</v>
      </c>
      <c r="U54" s="100">
        <v>0</v>
      </c>
      <c r="V54" s="121">
        <v>6</v>
      </c>
      <c r="W54" s="121">
        <v>6</v>
      </c>
      <c r="X54" s="121">
        <v>1</v>
      </c>
      <c r="Y54" s="122">
        <f t="shared" si="2"/>
        <v>37.5</v>
      </c>
      <c r="Z54" s="123">
        <v>5155.3999999999996</v>
      </c>
      <c r="AA54" s="122">
        <v>5155.3999999999996</v>
      </c>
      <c r="AB54" s="122">
        <f t="shared" si="8"/>
        <v>100</v>
      </c>
      <c r="AC54" s="122">
        <v>5155.3999999999996</v>
      </c>
      <c r="AD54" s="122">
        <f t="shared" si="3"/>
        <v>100</v>
      </c>
      <c r="AE54" s="122">
        <v>0</v>
      </c>
      <c r="AF54" s="122">
        <f t="shared" si="4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1"/>
        <v>50</v>
      </c>
      <c r="O55" s="100">
        <v>2319.79</v>
      </c>
      <c r="P55" s="100">
        <v>2319.79</v>
      </c>
      <c r="Q55" s="100">
        <f t="shared" si="14"/>
        <v>100</v>
      </c>
      <c r="R55" s="100">
        <f t="shared" si="10"/>
        <v>2319.79</v>
      </c>
      <c r="S55" s="100">
        <f t="shared" si="7"/>
        <v>100</v>
      </c>
      <c r="T55" s="100">
        <v>0</v>
      </c>
      <c r="U55" s="100">
        <v>0</v>
      </c>
      <c r="V55" s="121">
        <v>6</v>
      </c>
      <c r="W55" s="121">
        <v>8</v>
      </c>
      <c r="X55" s="121">
        <v>4</v>
      </c>
      <c r="Y55" s="122">
        <f t="shared" si="2"/>
        <v>42.857142857142854</v>
      </c>
      <c r="Z55" s="123">
        <v>2339.0500000000002</v>
      </c>
      <c r="AA55" s="122">
        <v>2339.0500000000002</v>
      </c>
      <c r="AB55" s="122">
        <f t="shared" si="8"/>
        <v>100</v>
      </c>
      <c r="AC55" s="122">
        <v>0</v>
      </c>
      <c r="AD55" s="122">
        <f t="shared" si="3"/>
        <v>0</v>
      </c>
      <c r="AE55" s="122">
        <v>2339.0500000000002</v>
      </c>
      <c r="AF55" s="122">
        <f t="shared" si="4"/>
        <v>100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1"/>
        <v>69.642857142857139</v>
      </c>
      <c r="O56" s="100">
        <v>33646.5</v>
      </c>
      <c r="P56" s="100">
        <v>33646.5</v>
      </c>
      <c r="Q56" s="100">
        <f t="shared" si="14"/>
        <v>100</v>
      </c>
      <c r="R56" s="100">
        <f t="shared" si="10"/>
        <v>33646.5</v>
      </c>
      <c r="S56" s="100">
        <f t="shared" si="7"/>
        <v>100</v>
      </c>
      <c r="T56" s="100">
        <v>0</v>
      </c>
      <c r="U56" s="100">
        <v>0</v>
      </c>
      <c r="V56" s="121">
        <v>15</v>
      </c>
      <c r="W56" s="121">
        <v>22</v>
      </c>
      <c r="X56" s="121">
        <v>4</v>
      </c>
      <c r="Y56" s="122">
        <f t="shared" si="2"/>
        <v>26.785714285714285</v>
      </c>
      <c r="Z56" s="123">
        <v>10925.3</v>
      </c>
      <c r="AA56" s="122">
        <v>10925.3</v>
      </c>
      <c r="AB56" s="122">
        <f t="shared" si="8"/>
        <v>100</v>
      </c>
      <c r="AC56" s="122">
        <v>10925.3</v>
      </c>
      <c r="AD56" s="122">
        <f t="shared" si="3"/>
        <v>100</v>
      </c>
      <c r="AE56" s="122">
        <v>0</v>
      </c>
      <c r="AF56" s="122">
        <f t="shared" si="4"/>
        <v>0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1"/>
        <v>94.117647058823522</v>
      </c>
      <c r="O57" s="100">
        <v>5389.26</v>
      </c>
      <c r="P57" s="100">
        <v>5389.26</v>
      </c>
      <c r="Q57" s="100">
        <f t="shared" si="14"/>
        <v>100</v>
      </c>
      <c r="R57" s="100">
        <f t="shared" si="10"/>
        <v>5389.26</v>
      </c>
      <c r="S57" s="100">
        <f t="shared" si="7"/>
        <v>100</v>
      </c>
      <c r="T57" s="100">
        <v>0</v>
      </c>
      <c r="U57" s="100">
        <v>0</v>
      </c>
      <c r="V57" s="121">
        <v>2</v>
      </c>
      <c r="W57" s="121">
        <v>2</v>
      </c>
      <c r="X57" s="121">
        <v>0</v>
      </c>
      <c r="Y57" s="122">
        <f t="shared" si="2"/>
        <v>11.76470588235294</v>
      </c>
      <c r="Z57" s="123">
        <v>1403.51</v>
      </c>
      <c r="AA57" s="122">
        <v>1403.51</v>
      </c>
      <c r="AB57" s="122">
        <f t="shared" si="8"/>
        <v>100</v>
      </c>
      <c r="AC57" s="122">
        <v>1403.51</v>
      </c>
      <c r="AD57" s="122">
        <f t="shared" si="3"/>
        <v>100</v>
      </c>
      <c r="AE57" s="122">
        <v>0</v>
      </c>
      <c r="AF57" s="122">
        <f t="shared" si="4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1"/>
        <v>76.271186440677965</v>
      </c>
      <c r="O58" s="100">
        <v>51157.919999999998</v>
      </c>
      <c r="P58" s="100">
        <v>51157.919999999998</v>
      </c>
      <c r="Q58" s="100">
        <f t="shared" si="14"/>
        <v>100</v>
      </c>
      <c r="R58" s="100">
        <f t="shared" si="10"/>
        <v>51157.919999999998</v>
      </c>
      <c r="S58" s="100">
        <f t="shared" si="7"/>
        <v>100</v>
      </c>
      <c r="T58" s="100">
        <v>0</v>
      </c>
      <c r="U58" s="100">
        <v>0</v>
      </c>
      <c r="V58" s="121">
        <v>16</v>
      </c>
      <c r="W58" s="121">
        <v>21</v>
      </c>
      <c r="X58" s="121">
        <v>9</v>
      </c>
      <c r="Y58" s="122">
        <f t="shared" si="2"/>
        <v>27.118644067796609</v>
      </c>
      <c r="Z58" s="123">
        <v>35954.089999999997</v>
      </c>
      <c r="AA58" s="122">
        <f>Z58</f>
        <v>35954.089999999997</v>
      </c>
      <c r="AB58" s="122">
        <f t="shared" si="8"/>
        <v>100</v>
      </c>
      <c r="AC58" s="122">
        <v>25338.36</v>
      </c>
      <c r="AD58" s="122">
        <f t="shared" si="3"/>
        <v>70.47420752409532</v>
      </c>
      <c r="AE58" s="122">
        <f>AA58-AC58</f>
        <v>10615.729999999996</v>
      </c>
      <c r="AF58" s="122">
        <f t="shared" si="4"/>
        <v>29.525792475904677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1"/>
        <v>51.724137931034484</v>
      </c>
      <c r="O59" s="100">
        <v>2869.51</v>
      </c>
      <c r="P59" s="100">
        <v>2869.51</v>
      </c>
      <c r="Q59" s="100">
        <f t="shared" si="14"/>
        <v>100</v>
      </c>
      <c r="R59" s="100">
        <f t="shared" si="10"/>
        <v>2869.51</v>
      </c>
      <c r="S59" s="100">
        <f t="shared" si="7"/>
        <v>100</v>
      </c>
      <c r="T59" s="100">
        <v>0</v>
      </c>
      <c r="U59" s="100">
        <v>0</v>
      </c>
      <c r="V59" s="121">
        <v>8</v>
      </c>
      <c r="W59" s="121">
        <v>12</v>
      </c>
      <c r="X59" s="121">
        <v>3</v>
      </c>
      <c r="Y59" s="122">
        <f t="shared" si="2"/>
        <v>27.586206896551722</v>
      </c>
      <c r="Z59" s="123">
        <v>9392.68</v>
      </c>
      <c r="AA59" s="122">
        <v>9392.68</v>
      </c>
      <c r="AB59" s="122">
        <f t="shared" si="8"/>
        <v>100</v>
      </c>
      <c r="AC59" s="122">
        <v>9392.68</v>
      </c>
      <c r="AD59" s="122">
        <f t="shared" si="3"/>
        <v>100</v>
      </c>
      <c r="AE59" s="122">
        <v>0</v>
      </c>
      <c r="AF59" s="122">
        <f t="shared" si="4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1"/>
        <v>91.525423728813564</v>
      </c>
      <c r="O60" s="100">
        <v>15158.790000000003</v>
      </c>
      <c r="P60" s="100">
        <v>15158.790000000003</v>
      </c>
      <c r="Q60" s="100">
        <f t="shared" si="14"/>
        <v>100</v>
      </c>
      <c r="R60" s="100">
        <f t="shared" si="10"/>
        <v>15158.790000000003</v>
      </c>
      <c r="S60" s="100">
        <f t="shared" si="7"/>
        <v>100</v>
      </c>
      <c r="T60" s="100">
        <v>0</v>
      </c>
      <c r="U60" s="100">
        <v>0</v>
      </c>
      <c r="V60" s="121">
        <v>0</v>
      </c>
      <c r="W60" s="121">
        <v>0</v>
      </c>
      <c r="X60" s="121">
        <v>0</v>
      </c>
      <c r="Y60" s="122">
        <f t="shared" si="2"/>
        <v>0</v>
      </c>
      <c r="Z60" s="123">
        <v>0</v>
      </c>
      <c r="AA60" s="122">
        <v>0</v>
      </c>
      <c r="AB60" s="122">
        <f t="shared" si="8"/>
        <v>0</v>
      </c>
      <c r="AC60" s="122">
        <v>0</v>
      </c>
      <c r="AD60" s="122">
        <f t="shared" si="3"/>
        <v>0</v>
      </c>
      <c r="AE60" s="122">
        <v>0</v>
      </c>
      <c r="AF60" s="122">
        <f t="shared" si="4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1"/>
        <v>67.901234567901241</v>
      </c>
      <c r="O61" s="100">
        <v>71249.460000000036</v>
      </c>
      <c r="P61" s="100">
        <v>71249.460000000036</v>
      </c>
      <c r="Q61" s="100">
        <f t="shared" si="14"/>
        <v>100</v>
      </c>
      <c r="R61" s="100">
        <f t="shared" si="10"/>
        <v>71249.460000000036</v>
      </c>
      <c r="S61" s="100">
        <f t="shared" si="7"/>
        <v>100</v>
      </c>
      <c r="T61" s="100">
        <v>0</v>
      </c>
      <c r="U61" s="100">
        <v>0</v>
      </c>
      <c r="V61" s="121">
        <v>34</v>
      </c>
      <c r="W61" s="121">
        <v>48</v>
      </c>
      <c r="X61" s="121">
        <v>18</v>
      </c>
      <c r="Y61" s="122">
        <f t="shared" si="2"/>
        <v>20.987654320987652</v>
      </c>
      <c r="Z61" s="123">
        <v>29291.72</v>
      </c>
      <c r="AA61" s="122">
        <v>29291.72</v>
      </c>
      <c r="AB61" s="122">
        <f t="shared" si="8"/>
        <v>100</v>
      </c>
      <c r="AC61" s="122">
        <v>29291.72</v>
      </c>
      <c r="AD61" s="122">
        <f t="shared" si="3"/>
        <v>100</v>
      </c>
      <c r="AE61" s="122">
        <v>0</v>
      </c>
      <c r="AF61" s="122">
        <f t="shared" si="4"/>
        <v>0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0"/>
        <v>0</v>
      </c>
      <c r="S62" s="100">
        <v>0</v>
      </c>
      <c r="T62" s="100">
        <v>0</v>
      </c>
      <c r="U62" s="100">
        <v>0</v>
      </c>
      <c r="V62" s="121">
        <v>0</v>
      </c>
      <c r="W62" s="121">
        <v>0</v>
      </c>
      <c r="X62" s="121">
        <v>0</v>
      </c>
      <c r="Y62" s="122">
        <f t="shared" si="2"/>
        <v>0</v>
      </c>
      <c r="Z62" s="123">
        <v>0</v>
      </c>
      <c r="AA62" s="122">
        <v>0</v>
      </c>
      <c r="AB62" s="122">
        <f t="shared" si="8"/>
        <v>0</v>
      </c>
      <c r="AC62" s="122">
        <v>0</v>
      </c>
      <c r="AD62" s="122">
        <f t="shared" si="3"/>
        <v>0</v>
      </c>
      <c r="AE62" s="122">
        <v>0</v>
      </c>
      <c r="AF62" s="122">
        <f t="shared" si="4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5">K63/H63*100</f>
        <v>0</v>
      </c>
      <c r="O63" s="100">
        <v>0</v>
      </c>
      <c r="P63" s="100">
        <v>0</v>
      </c>
      <c r="Q63" s="100">
        <v>0</v>
      </c>
      <c r="R63" s="100">
        <f t="shared" si="10"/>
        <v>0</v>
      </c>
      <c r="S63" s="100">
        <v>0</v>
      </c>
      <c r="T63" s="100">
        <v>0</v>
      </c>
      <c r="U63" s="100">
        <v>0</v>
      </c>
      <c r="V63" s="121">
        <v>1</v>
      </c>
      <c r="W63" s="121">
        <v>2</v>
      </c>
      <c r="X63" s="121">
        <v>0</v>
      </c>
      <c r="Y63" s="122">
        <f t="shared" si="2"/>
        <v>3.5714285714285712</v>
      </c>
      <c r="Z63" s="123">
        <v>6711.8899999999994</v>
      </c>
      <c r="AA63" s="122">
        <f>Z63</f>
        <v>6711.8899999999994</v>
      </c>
      <c r="AB63" s="122">
        <f t="shared" si="8"/>
        <v>100</v>
      </c>
      <c r="AC63" s="122">
        <v>6711.8899999999994</v>
      </c>
      <c r="AD63" s="122">
        <f t="shared" si="3"/>
        <v>100</v>
      </c>
      <c r="AE63" s="122">
        <f>AA63-AC63</f>
        <v>0</v>
      </c>
      <c r="AF63" s="122">
        <f t="shared" si="4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5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0"/>
        <v>8254.4500000000007</v>
      </c>
      <c r="S64" s="100">
        <f t="shared" si="7"/>
        <v>100</v>
      </c>
      <c r="T64" s="100">
        <v>0</v>
      </c>
      <c r="U64" s="100">
        <v>0</v>
      </c>
      <c r="V64" s="121">
        <v>0</v>
      </c>
      <c r="W64" s="121">
        <v>0</v>
      </c>
      <c r="X64" s="121">
        <v>0</v>
      </c>
      <c r="Y64" s="122">
        <f t="shared" si="2"/>
        <v>0</v>
      </c>
      <c r="Z64" s="123">
        <v>0</v>
      </c>
      <c r="AA64" s="122">
        <v>0</v>
      </c>
      <c r="AB64" s="122">
        <f t="shared" si="8"/>
        <v>0</v>
      </c>
      <c r="AC64" s="122">
        <v>0</v>
      </c>
      <c r="AD64" s="122">
        <f t="shared" si="3"/>
        <v>0</v>
      </c>
      <c r="AE64" s="122">
        <v>0</v>
      </c>
      <c r="AF64" s="122">
        <f t="shared" si="4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5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0"/>
        <v>16142.51</v>
      </c>
      <c r="S65" s="100">
        <f t="shared" si="7"/>
        <v>100</v>
      </c>
      <c r="T65" s="100">
        <v>0</v>
      </c>
      <c r="U65" s="100">
        <v>0</v>
      </c>
      <c r="V65" s="121">
        <v>9</v>
      </c>
      <c r="W65" s="121">
        <v>9</v>
      </c>
      <c r="X65" s="121">
        <v>2</v>
      </c>
      <c r="Y65" s="122">
        <f t="shared" si="2"/>
        <v>25.714285714285712</v>
      </c>
      <c r="Z65" s="123">
        <v>9548.6</v>
      </c>
      <c r="AA65" s="122">
        <v>9548.6</v>
      </c>
      <c r="AB65" s="122">
        <f t="shared" si="8"/>
        <v>100</v>
      </c>
      <c r="AC65" s="122">
        <v>9548.6</v>
      </c>
      <c r="AD65" s="122">
        <f t="shared" si="3"/>
        <v>100</v>
      </c>
      <c r="AE65" s="122">
        <v>0</v>
      </c>
      <c r="AF65" s="122">
        <f t="shared" si="4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5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0"/>
        <v>94844.19</v>
      </c>
      <c r="S66" s="100">
        <f t="shared" si="7"/>
        <v>100</v>
      </c>
      <c r="T66" s="100">
        <v>0</v>
      </c>
      <c r="U66" s="100">
        <v>0</v>
      </c>
      <c r="V66" s="121">
        <v>15</v>
      </c>
      <c r="W66" s="121">
        <v>19</v>
      </c>
      <c r="X66" s="121">
        <v>5</v>
      </c>
      <c r="Y66" s="122">
        <f t="shared" si="2"/>
        <v>17.045454545454543</v>
      </c>
      <c r="Z66" s="123">
        <v>19583.16</v>
      </c>
      <c r="AA66" s="122">
        <v>16219.15</v>
      </c>
      <c r="AB66" s="122">
        <f t="shared" si="8"/>
        <v>82.821924551502406</v>
      </c>
      <c r="AC66" s="122">
        <v>16219.15</v>
      </c>
      <c r="AD66" s="122">
        <f t="shared" si="3"/>
        <v>100</v>
      </c>
      <c r="AE66" s="122">
        <v>0</v>
      </c>
      <c r="AF66" s="122">
        <f t="shared" si="4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5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0"/>
        <v>1370.25</v>
      </c>
      <c r="S67" s="100">
        <f t="shared" si="7"/>
        <v>100</v>
      </c>
      <c r="T67" s="100">
        <v>0</v>
      </c>
      <c r="U67" s="100">
        <v>0</v>
      </c>
      <c r="V67" s="121">
        <v>0</v>
      </c>
      <c r="W67" s="121">
        <v>0</v>
      </c>
      <c r="X67" s="121">
        <v>0</v>
      </c>
      <c r="Y67" s="122">
        <f t="shared" si="2"/>
        <v>0</v>
      </c>
      <c r="Z67" s="123">
        <v>0</v>
      </c>
      <c r="AA67" s="122">
        <v>0</v>
      </c>
      <c r="AB67" s="122">
        <f t="shared" si="8"/>
        <v>0</v>
      </c>
      <c r="AC67" s="122">
        <v>0</v>
      </c>
      <c r="AD67" s="122">
        <f t="shared" si="3"/>
        <v>0</v>
      </c>
      <c r="AE67" s="122">
        <f>AA67-AC67</f>
        <v>0</v>
      </c>
      <c r="AF67" s="122">
        <f t="shared" si="4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5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0"/>
        <v>62158.37</v>
      </c>
      <c r="S68" s="100">
        <f t="shared" si="7"/>
        <v>100</v>
      </c>
      <c r="T68" s="100">
        <v>0</v>
      </c>
      <c r="U68" s="100">
        <v>0</v>
      </c>
      <c r="V68" s="121">
        <v>14</v>
      </c>
      <c r="W68" s="121">
        <v>15</v>
      </c>
      <c r="X68" s="121">
        <v>2</v>
      </c>
      <c r="Y68" s="122">
        <f t="shared" si="2"/>
        <v>29.787234042553191</v>
      </c>
      <c r="Z68" s="123">
        <v>29432.28</v>
      </c>
      <c r="AA68" s="122">
        <v>29432.28</v>
      </c>
      <c r="AB68" s="122">
        <f t="shared" si="8"/>
        <v>100</v>
      </c>
      <c r="AC68" s="122">
        <f>AA68-AE68</f>
        <v>29432.28</v>
      </c>
      <c r="AD68" s="122">
        <f t="shared" si="3"/>
        <v>100</v>
      </c>
      <c r="AE68" s="122">
        <v>0</v>
      </c>
      <c r="AF68" s="122">
        <f t="shared" si="4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5"/>
        <v>0</v>
      </c>
      <c r="O69" s="100">
        <v>0</v>
      </c>
      <c r="P69" s="100">
        <v>0</v>
      </c>
      <c r="Q69" s="100">
        <v>0</v>
      </c>
      <c r="R69" s="100">
        <f t="shared" si="10"/>
        <v>0</v>
      </c>
      <c r="S69" s="100">
        <v>0</v>
      </c>
      <c r="T69" s="100">
        <v>0</v>
      </c>
      <c r="U69" s="100">
        <v>0</v>
      </c>
      <c r="V69" s="121">
        <v>0</v>
      </c>
      <c r="W69" s="121">
        <v>0</v>
      </c>
      <c r="X69" s="121">
        <v>0</v>
      </c>
      <c r="Y69" s="122">
        <f t="shared" si="2"/>
        <v>0</v>
      </c>
      <c r="Z69" s="123">
        <v>0</v>
      </c>
      <c r="AA69" s="122">
        <v>0</v>
      </c>
      <c r="AB69" s="122">
        <f t="shared" si="8"/>
        <v>0</v>
      </c>
      <c r="AC69" s="122">
        <v>0</v>
      </c>
      <c r="AD69" s="122">
        <f t="shared" si="3"/>
        <v>0</v>
      </c>
      <c r="AE69" s="122">
        <v>0</v>
      </c>
      <c r="AF69" s="122">
        <f t="shared" si="4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5"/>
        <v>79.411764705882348</v>
      </c>
      <c r="O70" s="100">
        <v>27386.58</v>
      </c>
      <c r="P70" s="100">
        <v>27386.58</v>
      </c>
      <c r="Q70" s="100">
        <f t="shared" ref="Q70:Q75" si="16">P70/O70*100</f>
        <v>100</v>
      </c>
      <c r="R70" s="100">
        <f t="shared" si="10"/>
        <v>27386.58</v>
      </c>
      <c r="S70" s="100">
        <f t="shared" si="7"/>
        <v>100</v>
      </c>
      <c r="T70" s="100">
        <v>0</v>
      </c>
      <c r="U70" s="100">
        <v>0</v>
      </c>
      <c r="V70" s="121">
        <v>10</v>
      </c>
      <c r="W70" s="121">
        <v>13</v>
      </c>
      <c r="X70" s="121">
        <v>2</v>
      </c>
      <c r="Y70" s="122">
        <f t="shared" si="2"/>
        <v>29.411764705882355</v>
      </c>
      <c r="Z70" s="123">
        <v>10671.74</v>
      </c>
      <c r="AA70" s="122">
        <f t="shared" ref="AA70:AA71" si="17">Z70</f>
        <v>10671.74</v>
      </c>
      <c r="AB70" s="122">
        <f t="shared" si="8"/>
        <v>100</v>
      </c>
      <c r="AC70" s="122">
        <v>10671.74</v>
      </c>
      <c r="AD70" s="122">
        <f t="shared" si="3"/>
        <v>100</v>
      </c>
      <c r="AE70" s="122">
        <f t="shared" ref="AE70:AE71" si="18">AA70-AC70</f>
        <v>0</v>
      </c>
      <c r="AF70" s="122">
        <f t="shared" si="4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5"/>
        <v>61.904761904761905</v>
      </c>
      <c r="O71" s="100">
        <v>7195.07</v>
      </c>
      <c r="P71" s="100">
        <v>7195.07</v>
      </c>
      <c r="Q71" s="100">
        <f t="shared" si="16"/>
        <v>100</v>
      </c>
      <c r="R71" s="100">
        <f t="shared" si="10"/>
        <v>7195.07</v>
      </c>
      <c r="S71" s="100">
        <f t="shared" si="7"/>
        <v>100</v>
      </c>
      <c r="T71" s="100">
        <v>0</v>
      </c>
      <c r="U71" s="100">
        <v>0</v>
      </c>
      <c r="V71" s="121">
        <v>6</v>
      </c>
      <c r="W71" s="121">
        <v>10</v>
      </c>
      <c r="X71" s="121">
        <v>1</v>
      </c>
      <c r="Y71" s="122">
        <f t="shared" ref="Y71:Y102" si="19">IF(H71=0,0,V71/H71)*100</f>
        <v>28.571428571428569</v>
      </c>
      <c r="Z71" s="123">
        <v>12906.26</v>
      </c>
      <c r="AA71" s="122">
        <f t="shared" si="17"/>
        <v>12906.26</v>
      </c>
      <c r="AB71" s="122">
        <f t="shared" si="8"/>
        <v>100</v>
      </c>
      <c r="AC71" s="122">
        <v>10448.35</v>
      </c>
      <c r="AD71" s="122">
        <f t="shared" ref="AD71:AD102" si="20">IF(AA71=0,0,AC71/AA71)*100</f>
        <v>80.955675772842014</v>
      </c>
      <c r="AE71" s="122">
        <f t="shared" si="18"/>
        <v>2457.91</v>
      </c>
      <c r="AF71" s="122">
        <f t="shared" ref="AF71:AF102" si="21">IF(AA71=0,0,AE71/AA71)*100</f>
        <v>19.044324227157983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5"/>
        <v>77.89473684210526</v>
      </c>
      <c r="O72" s="100">
        <v>52440.76</v>
      </c>
      <c r="P72" s="100">
        <v>52440.76</v>
      </c>
      <c r="Q72" s="100">
        <f t="shared" si="16"/>
        <v>100</v>
      </c>
      <c r="R72" s="100">
        <f t="shared" si="10"/>
        <v>52440.76</v>
      </c>
      <c r="S72" s="100">
        <f t="shared" ref="S72:S102" si="22">R72/P72*100</f>
        <v>100</v>
      </c>
      <c r="T72" s="100">
        <v>0</v>
      </c>
      <c r="U72" s="100">
        <v>0</v>
      </c>
      <c r="V72" s="121">
        <v>20</v>
      </c>
      <c r="W72" s="121">
        <v>35</v>
      </c>
      <c r="X72" s="121">
        <v>3</v>
      </c>
      <c r="Y72" s="122">
        <f t="shared" si="19"/>
        <v>21.052631578947366</v>
      </c>
      <c r="Z72" s="123">
        <v>54995.08</v>
      </c>
      <c r="AA72" s="122">
        <v>54995.08</v>
      </c>
      <c r="AB72" s="122">
        <f t="shared" ref="AB72:AB102" si="23">IF((Z72+T72)=0,0,AA72/(Z72+T72)*100)</f>
        <v>100</v>
      </c>
      <c r="AC72" s="122">
        <v>54995.08</v>
      </c>
      <c r="AD72" s="122">
        <f t="shared" si="20"/>
        <v>100</v>
      </c>
      <c r="AE72" s="122">
        <v>0</v>
      </c>
      <c r="AF72" s="122">
        <f t="shared" si="21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5"/>
        <v>78.94736842105263</v>
      </c>
      <c r="O73" s="100">
        <v>26374.26</v>
      </c>
      <c r="P73" s="100">
        <v>26374.26</v>
      </c>
      <c r="Q73" s="100">
        <f t="shared" si="16"/>
        <v>100</v>
      </c>
      <c r="R73" s="100">
        <f t="shared" si="10"/>
        <v>26374.26</v>
      </c>
      <c r="S73" s="100">
        <f t="shared" si="22"/>
        <v>100</v>
      </c>
      <c r="T73" s="100">
        <v>0</v>
      </c>
      <c r="U73" s="100">
        <v>0</v>
      </c>
      <c r="V73" s="121">
        <v>7</v>
      </c>
      <c r="W73" s="121">
        <v>11</v>
      </c>
      <c r="X73" s="121">
        <v>1</v>
      </c>
      <c r="Y73" s="122">
        <f t="shared" si="19"/>
        <v>18.421052631578945</v>
      </c>
      <c r="Z73" s="123">
        <v>5975.11</v>
      </c>
      <c r="AA73" s="122">
        <v>5975.11</v>
      </c>
      <c r="AB73" s="122">
        <f t="shared" si="23"/>
        <v>100</v>
      </c>
      <c r="AC73" s="122">
        <v>5975.11</v>
      </c>
      <c r="AD73" s="122">
        <f t="shared" si="20"/>
        <v>100</v>
      </c>
      <c r="AE73" s="122">
        <v>0</v>
      </c>
      <c r="AF73" s="122">
        <f t="shared" si="21"/>
        <v>0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5"/>
        <v>96.875</v>
      </c>
      <c r="O74" s="100">
        <v>28592.3</v>
      </c>
      <c r="P74" s="100">
        <v>28592.3</v>
      </c>
      <c r="Q74" s="100">
        <f t="shared" si="16"/>
        <v>100</v>
      </c>
      <c r="R74" s="100">
        <f t="shared" si="10"/>
        <v>28592.3</v>
      </c>
      <c r="S74" s="100">
        <f t="shared" si="22"/>
        <v>100</v>
      </c>
      <c r="T74" s="100">
        <v>0</v>
      </c>
      <c r="U74" s="100">
        <v>0</v>
      </c>
      <c r="V74" s="121">
        <v>6</v>
      </c>
      <c r="W74" s="121">
        <v>8</v>
      </c>
      <c r="X74" s="121">
        <v>1</v>
      </c>
      <c r="Y74" s="122">
        <f t="shared" si="19"/>
        <v>18.75</v>
      </c>
      <c r="Z74" s="123">
        <v>12418.06</v>
      </c>
      <c r="AA74" s="122">
        <v>12418.06</v>
      </c>
      <c r="AB74" s="122">
        <f t="shared" si="23"/>
        <v>100</v>
      </c>
      <c r="AC74" s="122">
        <v>12418.06</v>
      </c>
      <c r="AD74" s="122">
        <f t="shared" si="20"/>
        <v>100</v>
      </c>
      <c r="AE74" s="122">
        <v>0</v>
      </c>
      <c r="AF74" s="122">
        <f t="shared" si="21"/>
        <v>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5"/>
        <v>66.666666666666657</v>
      </c>
      <c r="O75" s="100">
        <v>1981.3</v>
      </c>
      <c r="P75" s="100">
        <v>1981.3</v>
      </c>
      <c r="Q75" s="100">
        <f t="shared" si="16"/>
        <v>100</v>
      </c>
      <c r="R75" s="100">
        <f t="shared" si="10"/>
        <v>1981.3</v>
      </c>
      <c r="S75" s="100">
        <f t="shared" si="22"/>
        <v>100</v>
      </c>
      <c r="T75" s="100">
        <v>0</v>
      </c>
      <c r="U75" s="100">
        <v>0</v>
      </c>
      <c r="V75" s="121">
        <v>0</v>
      </c>
      <c r="W75" s="121">
        <v>0</v>
      </c>
      <c r="X75" s="121">
        <v>0</v>
      </c>
      <c r="Y75" s="122">
        <f t="shared" si="19"/>
        <v>0</v>
      </c>
      <c r="Z75" s="123">
        <v>0</v>
      </c>
      <c r="AA75" s="122">
        <v>0</v>
      </c>
      <c r="AB75" s="122">
        <f t="shared" si="23"/>
        <v>0</v>
      </c>
      <c r="AC75" s="122">
        <v>0</v>
      </c>
      <c r="AD75" s="122">
        <f t="shared" si="20"/>
        <v>0</v>
      </c>
      <c r="AE75" s="122">
        <v>0</v>
      </c>
      <c r="AF75" s="122">
        <f t="shared" si="21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5"/>
        <v>0</v>
      </c>
      <c r="O76" s="100">
        <v>0</v>
      </c>
      <c r="P76" s="100">
        <v>0</v>
      </c>
      <c r="Q76" s="100">
        <v>0</v>
      </c>
      <c r="R76" s="100">
        <f t="shared" si="10"/>
        <v>0</v>
      </c>
      <c r="S76" s="100">
        <v>0</v>
      </c>
      <c r="T76" s="100">
        <v>0</v>
      </c>
      <c r="U76" s="100">
        <v>0</v>
      </c>
      <c r="V76" s="121">
        <v>2</v>
      </c>
      <c r="W76" s="121">
        <v>3</v>
      </c>
      <c r="X76" s="121">
        <v>1</v>
      </c>
      <c r="Y76" s="122">
        <f t="shared" si="19"/>
        <v>66.666666666666657</v>
      </c>
      <c r="Z76" s="123">
        <v>916.43000000000006</v>
      </c>
      <c r="AA76" s="122">
        <v>916.43000000000006</v>
      </c>
      <c r="AB76" s="122">
        <f t="shared" si="23"/>
        <v>100</v>
      </c>
      <c r="AC76" s="122">
        <v>916.43000000000006</v>
      </c>
      <c r="AD76" s="122">
        <f t="shared" si="20"/>
        <v>100</v>
      </c>
      <c r="AE76" s="122">
        <v>0</v>
      </c>
      <c r="AF76" s="122">
        <f t="shared" si="21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5"/>
        <v>0</v>
      </c>
      <c r="O77" s="100">
        <v>0</v>
      </c>
      <c r="P77" s="100">
        <v>0</v>
      </c>
      <c r="Q77" s="100">
        <v>0</v>
      </c>
      <c r="R77" s="100">
        <f t="shared" si="10"/>
        <v>0</v>
      </c>
      <c r="S77" s="100">
        <v>0</v>
      </c>
      <c r="T77" s="100">
        <v>0</v>
      </c>
      <c r="U77" s="100">
        <v>0</v>
      </c>
      <c r="V77" s="121">
        <v>0</v>
      </c>
      <c r="W77" s="121">
        <v>0</v>
      </c>
      <c r="X77" s="121">
        <v>0</v>
      </c>
      <c r="Y77" s="122">
        <f t="shared" si="19"/>
        <v>0</v>
      </c>
      <c r="Z77" s="123">
        <v>0</v>
      </c>
      <c r="AA77" s="122">
        <v>0</v>
      </c>
      <c r="AB77" s="122">
        <f t="shared" si="23"/>
        <v>0</v>
      </c>
      <c r="AC77" s="122">
        <v>0</v>
      </c>
      <c r="AD77" s="122">
        <f t="shared" si="20"/>
        <v>0</v>
      </c>
      <c r="AE77" s="122">
        <v>0</v>
      </c>
      <c r="AF77" s="122">
        <f t="shared" si="21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5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0"/>
        <v>3715.8299999999995</v>
      </c>
      <c r="S78" s="100">
        <f t="shared" si="22"/>
        <v>100</v>
      </c>
      <c r="T78" s="100">
        <v>0</v>
      </c>
      <c r="U78" s="100">
        <v>0</v>
      </c>
      <c r="V78" s="121">
        <v>3</v>
      </c>
      <c r="W78" s="121">
        <v>5</v>
      </c>
      <c r="X78" s="121">
        <v>1</v>
      </c>
      <c r="Y78" s="122">
        <f t="shared" si="19"/>
        <v>23.076923076923077</v>
      </c>
      <c r="Z78" s="123">
        <v>6047.81</v>
      </c>
      <c r="AA78" s="122">
        <v>6047.81</v>
      </c>
      <c r="AB78" s="122">
        <f t="shared" si="23"/>
        <v>100</v>
      </c>
      <c r="AC78" s="122">
        <v>6047.81</v>
      </c>
      <c r="AD78" s="122">
        <f t="shared" si="20"/>
        <v>100</v>
      </c>
      <c r="AE78" s="122">
        <v>0</v>
      </c>
      <c r="AF78" s="122">
        <f t="shared" si="21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0"/>
        <v>0</v>
      </c>
      <c r="S79" s="100">
        <v>0</v>
      </c>
      <c r="T79" s="100">
        <v>0</v>
      </c>
      <c r="U79" s="100">
        <v>0</v>
      </c>
      <c r="V79" s="121">
        <v>0</v>
      </c>
      <c r="W79" s="121">
        <v>0</v>
      </c>
      <c r="X79" s="121">
        <v>0</v>
      </c>
      <c r="Y79" s="122">
        <f t="shared" si="19"/>
        <v>0</v>
      </c>
      <c r="Z79" s="123">
        <v>0</v>
      </c>
      <c r="AA79" s="122">
        <v>0</v>
      </c>
      <c r="AB79" s="122">
        <f t="shared" si="23"/>
        <v>0</v>
      </c>
      <c r="AC79" s="122">
        <v>0</v>
      </c>
      <c r="AD79" s="122">
        <f t="shared" si="20"/>
        <v>0</v>
      </c>
      <c r="AE79" s="122">
        <v>0</v>
      </c>
      <c r="AF79" s="122">
        <f t="shared" si="21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4">K80/H80*100</f>
        <v>0</v>
      </c>
      <c r="O80" s="100">
        <v>0</v>
      </c>
      <c r="P80" s="100">
        <v>0</v>
      </c>
      <c r="Q80" s="100">
        <v>0</v>
      </c>
      <c r="R80" s="100">
        <f t="shared" si="10"/>
        <v>0</v>
      </c>
      <c r="S80" s="100">
        <v>0</v>
      </c>
      <c r="T80" s="100">
        <v>0</v>
      </c>
      <c r="U80" s="100">
        <v>0</v>
      </c>
      <c r="V80" s="121">
        <v>0</v>
      </c>
      <c r="W80" s="121">
        <v>0</v>
      </c>
      <c r="X80" s="121">
        <v>0</v>
      </c>
      <c r="Y80" s="122">
        <f t="shared" si="19"/>
        <v>0</v>
      </c>
      <c r="Z80" s="123">
        <v>0</v>
      </c>
      <c r="AA80" s="122">
        <v>0</v>
      </c>
      <c r="AB80" s="122">
        <f t="shared" si="23"/>
        <v>0</v>
      </c>
      <c r="AC80" s="122">
        <v>0</v>
      </c>
      <c r="AD80" s="122">
        <f t="shared" si="20"/>
        <v>0</v>
      </c>
      <c r="AE80" s="122">
        <v>0</v>
      </c>
      <c r="AF80" s="122">
        <f t="shared" si="21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4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0"/>
        <v>2194.65</v>
      </c>
      <c r="S81" s="100">
        <f t="shared" si="22"/>
        <v>100</v>
      </c>
      <c r="T81" s="100">
        <v>0</v>
      </c>
      <c r="U81" s="100">
        <v>0</v>
      </c>
      <c r="V81" s="121">
        <v>10</v>
      </c>
      <c r="W81" s="121">
        <v>13</v>
      </c>
      <c r="X81" s="121">
        <v>5</v>
      </c>
      <c r="Y81" s="122">
        <f t="shared" si="19"/>
        <v>71.428571428571431</v>
      </c>
      <c r="Z81" s="123">
        <v>8414.75</v>
      </c>
      <c r="AA81" s="122">
        <v>8414.75</v>
      </c>
      <c r="AB81" s="122">
        <f t="shared" si="23"/>
        <v>100</v>
      </c>
      <c r="AC81" s="122">
        <v>8414.75</v>
      </c>
      <c r="AD81" s="122">
        <f t="shared" si="20"/>
        <v>100</v>
      </c>
      <c r="AE81" s="122">
        <v>0</v>
      </c>
      <c r="AF81" s="122">
        <f t="shared" si="21"/>
        <v>0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4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0"/>
        <v>2991.8400000000006</v>
      </c>
      <c r="S82" s="100">
        <f t="shared" si="22"/>
        <v>100</v>
      </c>
      <c r="T82" s="100">
        <v>0</v>
      </c>
      <c r="U82" s="100">
        <v>0</v>
      </c>
      <c r="V82" s="121">
        <v>0</v>
      </c>
      <c r="W82" s="121">
        <v>0</v>
      </c>
      <c r="X82" s="121">
        <v>0</v>
      </c>
      <c r="Y82" s="122">
        <f t="shared" si="19"/>
        <v>0</v>
      </c>
      <c r="Z82" s="123">
        <v>0</v>
      </c>
      <c r="AA82" s="122">
        <v>0</v>
      </c>
      <c r="AB82" s="122">
        <f t="shared" si="23"/>
        <v>0</v>
      </c>
      <c r="AC82" s="122">
        <v>0</v>
      </c>
      <c r="AD82" s="122">
        <f t="shared" si="20"/>
        <v>0</v>
      </c>
      <c r="AE82" s="122">
        <v>0</v>
      </c>
      <c r="AF82" s="122">
        <f t="shared" si="21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4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0"/>
        <v>2291.38</v>
      </c>
      <c r="S83" s="100">
        <f t="shared" si="22"/>
        <v>100</v>
      </c>
      <c r="T83" s="100">
        <v>0</v>
      </c>
      <c r="U83" s="100">
        <v>0</v>
      </c>
      <c r="V83" s="121">
        <v>4</v>
      </c>
      <c r="W83" s="121">
        <v>5</v>
      </c>
      <c r="X83" s="121">
        <v>2</v>
      </c>
      <c r="Y83" s="122">
        <f t="shared" si="19"/>
        <v>33.333333333333329</v>
      </c>
      <c r="Z83" s="123">
        <v>2361.4</v>
      </c>
      <c r="AA83" s="122">
        <v>2361.4</v>
      </c>
      <c r="AB83" s="122">
        <f t="shared" si="23"/>
        <v>100</v>
      </c>
      <c r="AC83" s="122">
        <v>2361.4</v>
      </c>
      <c r="AD83" s="122">
        <f t="shared" si="20"/>
        <v>100</v>
      </c>
      <c r="AE83" s="122">
        <v>0</v>
      </c>
      <c r="AF83" s="122">
        <f t="shared" si="21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4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0"/>
        <v>48671.73</v>
      </c>
      <c r="S84" s="100">
        <f t="shared" si="22"/>
        <v>100</v>
      </c>
      <c r="T84" s="100">
        <v>0</v>
      </c>
      <c r="U84" s="100">
        <v>0</v>
      </c>
      <c r="V84" s="121">
        <v>11</v>
      </c>
      <c r="W84" s="121">
        <v>17</v>
      </c>
      <c r="X84" s="121">
        <v>1</v>
      </c>
      <c r="Y84" s="122">
        <f t="shared" si="19"/>
        <v>16.417910447761194</v>
      </c>
      <c r="Z84" s="123">
        <v>29885.83</v>
      </c>
      <c r="AA84" s="122">
        <f>Z84</f>
        <v>29885.83</v>
      </c>
      <c r="AB84" s="122">
        <f t="shared" si="23"/>
        <v>100</v>
      </c>
      <c r="AC84" s="122">
        <v>29885.83</v>
      </c>
      <c r="AD84" s="122">
        <f t="shared" si="20"/>
        <v>100</v>
      </c>
      <c r="AE84" s="122">
        <f>AA84-AC84</f>
        <v>0</v>
      </c>
      <c r="AF84" s="122">
        <f t="shared" si="21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4"/>
        <v>0</v>
      </c>
      <c r="O85" s="100">
        <v>0</v>
      </c>
      <c r="P85" s="100">
        <v>0</v>
      </c>
      <c r="Q85" s="100">
        <v>0</v>
      </c>
      <c r="R85" s="100">
        <f t="shared" si="10"/>
        <v>0</v>
      </c>
      <c r="S85" s="100">
        <v>0</v>
      </c>
      <c r="T85" s="100">
        <v>0</v>
      </c>
      <c r="U85" s="100">
        <v>0</v>
      </c>
      <c r="V85" s="121">
        <v>0</v>
      </c>
      <c r="W85" s="121">
        <v>0</v>
      </c>
      <c r="X85" s="121">
        <v>0</v>
      </c>
      <c r="Y85" s="122">
        <f t="shared" si="19"/>
        <v>0</v>
      </c>
      <c r="Z85" s="123">
        <v>0</v>
      </c>
      <c r="AA85" s="122">
        <v>0</v>
      </c>
      <c r="AB85" s="122">
        <f t="shared" si="23"/>
        <v>0</v>
      </c>
      <c r="AC85" s="122">
        <v>0</v>
      </c>
      <c r="AD85" s="122">
        <f t="shared" si="20"/>
        <v>0</v>
      </c>
      <c r="AE85" s="122">
        <v>0</v>
      </c>
      <c r="AF85" s="122">
        <f t="shared" si="21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4"/>
        <v>0</v>
      </c>
      <c r="O86" s="100">
        <v>0</v>
      </c>
      <c r="P86" s="100">
        <v>0</v>
      </c>
      <c r="Q86" s="100">
        <v>0</v>
      </c>
      <c r="R86" s="100">
        <f t="shared" ref="R86:R102" si="25">P86</f>
        <v>0</v>
      </c>
      <c r="S86" s="100">
        <v>0</v>
      </c>
      <c r="T86" s="100">
        <v>0</v>
      </c>
      <c r="U86" s="100">
        <v>0</v>
      </c>
      <c r="V86" s="121">
        <v>0</v>
      </c>
      <c r="W86" s="121">
        <v>0</v>
      </c>
      <c r="X86" s="121">
        <v>0</v>
      </c>
      <c r="Y86" s="122">
        <f t="shared" si="19"/>
        <v>0</v>
      </c>
      <c r="Z86" s="123">
        <v>0</v>
      </c>
      <c r="AA86" s="122">
        <v>0</v>
      </c>
      <c r="AB86" s="122">
        <f t="shared" si="23"/>
        <v>0</v>
      </c>
      <c r="AC86" s="122">
        <v>0</v>
      </c>
      <c r="AD86" s="122">
        <f t="shared" si="20"/>
        <v>0</v>
      </c>
      <c r="AE86" s="122">
        <v>0</v>
      </c>
      <c r="AF86" s="122">
        <f t="shared" si="21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4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25"/>
        <v>27394.17</v>
      </c>
      <c r="S87" s="100">
        <f t="shared" si="22"/>
        <v>100</v>
      </c>
      <c r="T87" s="100">
        <v>0</v>
      </c>
      <c r="U87" s="100">
        <v>0</v>
      </c>
      <c r="V87" s="121">
        <v>9</v>
      </c>
      <c r="W87" s="121">
        <v>9</v>
      </c>
      <c r="X87" s="121">
        <v>3</v>
      </c>
      <c r="Y87" s="122">
        <f t="shared" si="19"/>
        <v>27.27272727272727</v>
      </c>
      <c r="Z87" s="123">
        <v>5929.48</v>
      </c>
      <c r="AA87" s="122">
        <v>5929.48</v>
      </c>
      <c r="AB87" s="122">
        <f t="shared" si="23"/>
        <v>100</v>
      </c>
      <c r="AC87" s="122">
        <v>5929.48</v>
      </c>
      <c r="AD87" s="122">
        <f t="shared" si="20"/>
        <v>100</v>
      </c>
      <c r="AE87" s="122">
        <v>0</v>
      </c>
      <c r="AF87" s="122">
        <f t="shared" si="21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4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25"/>
        <v>7948</v>
      </c>
      <c r="S88" s="100">
        <f t="shared" si="22"/>
        <v>100</v>
      </c>
      <c r="T88" s="100">
        <v>0</v>
      </c>
      <c r="U88" s="100">
        <v>0</v>
      </c>
      <c r="V88" s="121">
        <v>1</v>
      </c>
      <c r="W88" s="121">
        <v>1</v>
      </c>
      <c r="X88" s="121">
        <v>0</v>
      </c>
      <c r="Y88" s="122">
        <f t="shared" si="19"/>
        <v>8.3333333333333321</v>
      </c>
      <c r="Z88" s="123">
        <v>301.45999999999998</v>
      </c>
      <c r="AA88" s="122">
        <v>301.45999999999998</v>
      </c>
      <c r="AB88" s="122">
        <f t="shared" si="23"/>
        <v>100</v>
      </c>
      <c r="AC88" s="122">
        <v>301.45999999999998</v>
      </c>
      <c r="AD88" s="122">
        <f t="shared" si="20"/>
        <v>100</v>
      </c>
      <c r="AE88" s="122">
        <v>0</v>
      </c>
      <c r="AF88" s="122">
        <f t="shared" si="21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4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25"/>
        <v>25249.41</v>
      </c>
      <c r="S89" s="100">
        <f t="shared" si="22"/>
        <v>100</v>
      </c>
      <c r="T89" s="100">
        <v>0</v>
      </c>
      <c r="U89" s="100">
        <v>0</v>
      </c>
      <c r="V89" s="121">
        <v>13</v>
      </c>
      <c r="W89" s="121">
        <v>14</v>
      </c>
      <c r="X89" s="121">
        <v>6</v>
      </c>
      <c r="Y89" s="122">
        <f t="shared" si="19"/>
        <v>26</v>
      </c>
      <c r="Z89" s="123">
        <f>934.51+8956.71</f>
        <v>9891.2199999999993</v>
      </c>
      <c r="AA89" s="122">
        <v>9891.2199999999993</v>
      </c>
      <c r="AB89" s="122">
        <f t="shared" si="23"/>
        <v>100</v>
      </c>
      <c r="AC89" s="122">
        <v>9891.2199999999993</v>
      </c>
      <c r="AD89" s="122">
        <f t="shared" si="20"/>
        <v>100</v>
      </c>
      <c r="AE89" s="122">
        <v>0</v>
      </c>
      <c r="AF89" s="122">
        <f t="shared" si="21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4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25"/>
        <v>16467.23</v>
      </c>
      <c r="S90" s="100">
        <f t="shared" si="22"/>
        <v>100</v>
      </c>
      <c r="T90" s="100">
        <v>0</v>
      </c>
      <c r="U90" s="100">
        <v>0</v>
      </c>
      <c r="V90" s="121">
        <v>12</v>
      </c>
      <c r="W90" s="121">
        <v>15</v>
      </c>
      <c r="X90" s="121">
        <v>5</v>
      </c>
      <c r="Y90" s="122">
        <f t="shared" si="19"/>
        <v>50</v>
      </c>
      <c r="Z90" s="123">
        <v>12679.38</v>
      </c>
      <c r="AA90" s="122">
        <f>Z90</f>
        <v>12679.38</v>
      </c>
      <c r="AB90" s="122">
        <f t="shared" si="23"/>
        <v>100</v>
      </c>
      <c r="AC90" s="122">
        <v>12679.38</v>
      </c>
      <c r="AD90" s="122">
        <f t="shared" si="20"/>
        <v>100</v>
      </c>
      <c r="AE90" s="122">
        <f>AA90-AC90</f>
        <v>0</v>
      </c>
      <c r="AF90" s="122">
        <f t="shared" si="21"/>
        <v>0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4"/>
        <v>0</v>
      </c>
      <c r="O91" s="100">
        <v>0</v>
      </c>
      <c r="P91" s="100">
        <v>0</v>
      </c>
      <c r="Q91" s="100">
        <v>0</v>
      </c>
      <c r="R91" s="100">
        <f t="shared" si="25"/>
        <v>0</v>
      </c>
      <c r="S91" s="100">
        <v>0</v>
      </c>
      <c r="T91" s="100">
        <v>0</v>
      </c>
      <c r="U91" s="100">
        <v>0</v>
      </c>
      <c r="V91" s="121">
        <v>4</v>
      </c>
      <c r="W91" s="121">
        <v>5</v>
      </c>
      <c r="X91" s="121">
        <v>3</v>
      </c>
      <c r="Y91" s="122">
        <f t="shared" si="19"/>
        <v>100</v>
      </c>
      <c r="Z91" s="123">
        <f>1302.43+839.08</f>
        <v>2141.5100000000002</v>
      </c>
      <c r="AA91" s="122">
        <v>2141.5100000000002</v>
      </c>
      <c r="AB91" s="122">
        <f t="shared" si="23"/>
        <v>100</v>
      </c>
      <c r="AC91" s="122">
        <f>AA91-AE91</f>
        <v>2141.5100000000002</v>
      </c>
      <c r="AD91" s="122">
        <f t="shared" si="20"/>
        <v>100</v>
      </c>
      <c r="AE91" s="122">
        <v>0</v>
      </c>
      <c r="AF91" s="122">
        <f t="shared" si="21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4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25"/>
        <v>9389.1600000000017</v>
      </c>
      <c r="S92" s="100">
        <f t="shared" si="22"/>
        <v>100</v>
      </c>
      <c r="T92" s="100">
        <v>0</v>
      </c>
      <c r="U92" s="100">
        <v>0</v>
      </c>
      <c r="V92" s="121">
        <v>3</v>
      </c>
      <c r="W92" s="121">
        <v>6</v>
      </c>
      <c r="X92" s="121">
        <v>0</v>
      </c>
      <c r="Y92" s="122">
        <f t="shared" si="19"/>
        <v>6.25</v>
      </c>
      <c r="Z92" s="123">
        <v>8718.14</v>
      </c>
      <c r="AA92" s="122">
        <v>8718.14</v>
      </c>
      <c r="AB92" s="122">
        <f t="shared" si="23"/>
        <v>100</v>
      </c>
      <c r="AC92" s="122">
        <v>8718.14</v>
      </c>
      <c r="AD92" s="122">
        <f t="shared" si="20"/>
        <v>100</v>
      </c>
      <c r="AE92" s="122">
        <v>0</v>
      </c>
      <c r="AF92" s="122">
        <f t="shared" si="21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4"/>
        <v>0</v>
      </c>
      <c r="O93" s="100">
        <v>0</v>
      </c>
      <c r="P93" s="100">
        <v>0</v>
      </c>
      <c r="Q93" s="100">
        <v>0</v>
      </c>
      <c r="R93" s="100">
        <f t="shared" si="25"/>
        <v>0</v>
      </c>
      <c r="S93" s="100">
        <v>0</v>
      </c>
      <c r="T93" s="100">
        <v>0</v>
      </c>
      <c r="U93" s="100">
        <v>0</v>
      </c>
      <c r="V93" s="121">
        <v>0</v>
      </c>
      <c r="W93" s="121">
        <v>0</v>
      </c>
      <c r="X93" s="121">
        <v>0</v>
      </c>
      <c r="Y93" s="122">
        <f t="shared" si="19"/>
        <v>0</v>
      </c>
      <c r="Z93" s="123">
        <v>0</v>
      </c>
      <c r="AA93" s="122">
        <v>0</v>
      </c>
      <c r="AB93" s="122">
        <f t="shared" si="23"/>
        <v>0</v>
      </c>
      <c r="AC93" s="122">
        <v>0</v>
      </c>
      <c r="AD93" s="122">
        <f t="shared" si="20"/>
        <v>0</v>
      </c>
      <c r="AE93" s="122">
        <v>0</v>
      </c>
      <c r="AF93" s="122">
        <f t="shared" si="21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4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25"/>
        <v>12376.46</v>
      </c>
      <c r="S94" s="100">
        <f t="shared" si="22"/>
        <v>100</v>
      </c>
      <c r="T94" s="100">
        <v>0</v>
      </c>
      <c r="U94" s="100">
        <v>0</v>
      </c>
      <c r="V94" s="121">
        <v>7</v>
      </c>
      <c r="W94" s="121">
        <v>9</v>
      </c>
      <c r="X94" s="121">
        <v>1</v>
      </c>
      <c r="Y94" s="122">
        <f t="shared" si="19"/>
        <v>35</v>
      </c>
      <c r="Z94" s="123">
        <v>6937.44</v>
      </c>
      <c r="AA94" s="122">
        <v>6937.44</v>
      </c>
      <c r="AB94" s="122">
        <f t="shared" si="23"/>
        <v>100</v>
      </c>
      <c r="AC94" s="122">
        <v>6937.44</v>
      </c>
      <c r="AD94" s="122">
        <f t="shared" si="20"/>
        <v>100</v>
      </c>
      <c r="AE94" s="122">
        <v>0</v>
      </c>
      <c r="AF94" s="122">
        <f t="shared" si="21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4"/>
        <v>0</v>
      </c>
      <c r="O95" s="100">
        <v>0</v>
      </c>
      <c r="P95" s="100">
        <v>0</v>
      </c>
      <c r="Q95" s="100">
        <v>0</v>
      </c>
      <c r="R95" s="100">
        <f t="shared" si="25"/>
        <v>0</v>
      </c>
      <c r="S95" s="100">
        <v>0</v>
      </c>
      <c r="T95" s="100">
        <v>0</v>
      </c>
      <c r="U95" s="100">
        <v>0</v>
      </c>
      <c r="V95" s="121">
        <v>0</v>
      </c>
      <c r="W95" s="121">
        <v>0</v>
      </c>
      <c r="X95" s="121">
        <v>0</v>
      </c>
      <c r="Y95" s="122">
        <f t="shared" si="19"/>
        <v>0</v>
      </c>
      <c r="Z95" s="123">
        <v>0</v>
      </c>
      <c r="AA95" s="122">
        <v>0</v>
      </c>
      <c r="AB95" s="122">
        <f t="shared" si="23"/>
        <v>0</v>
      </c>
      <c r="AC95" s="122">
        <v>0</v>
      </c>
      <c r="AD95" s="122">
        <f t="shared" si="20"/>
        <v>0</v>
      </c>
      <c r="AE95" s="122">
        <v>0</v>
      </c>
      <c r="AF95" s="122">
        <f t="shared" si="21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4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25"/>
        <v>24507.16</v>
      </c>
      <c r="S96" s="100">
        <f t="shared" si="22"/>
        <v>100</v>
      </c>
      <c r="T96" s="100">
        <v>0</v>
      </c>
      <c r="U96" s="100">
        <v>0</v>
      </c>
      <c r="V96" s="121">
        <v>0</v>
      </c>
      <c r="W96" s="121">
        <v>0</v>
      </c>
      <c r="X96" s="121">
        <v>0</v>
      </c>
      <c r="Y96" s="122">
        <f t="shared" si="19"/>
        <v>0</v>
      </c>
      <c r="Z96" s="123">
        <v>0</v>
      </c>
      <c r="AA96" s="122">
        <v>0</v>
      </c>
      <c r="AB96" s="122">
        <f t="shared" si="23"/>
        <v>0</v>
      </c>
      <c r="AC96" s="122">
        <v>0</v>
      </c>
      <c r="AD96" s="122">
        <f t="shared" si="20"/>
        <v>0</v>
      </c>
      <c r="AE96" s="122">
        <v>0</v>
      </c>
      <c r="AF96" s="122">
        <f t="shared" si="21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4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25"/>
        <v>5946.55</v>
      </c>
      <c r="S97" s="100">
        <f t="shared" si="22"/>
        <v>100</v>
      </c>
      <c r="T97" s="100">
        <v>0</v>
      </c>
      <c r="U97" s="100">
        <v>0</v>
      </c>
      <c r="V97" s="121">
        <v>2</v>
      </c>
      <c r="W97" s="121">
        <v>2</v>
      </c>
      <c r="X97" s="121">
        <v>0</v>
      </c>
      <c r="Y97" s="122">
        <f t="shared" si="19"/>
        <v>22.222222222222221</v>
      </c>
      <c r="Z97" s="123">
        <v>1930.88</v>
      </c>
      <c r="AA97" s="122">
        <v>1930.88</v>
      </c>
      <c r="AB97" s="122">
        <f t="shared" si="23"/>
        <v>100</v>
      </c>
      <c r="AC97" s="122">
        <v>1930.88</v>
      </c>
      <c r="AD97" s="122">
        <f t="shared" si="20"/>
        <v>100</v>
      </c>
      <c r="AE97" s="122">
        <v>0</v>
      </c>
      <c r="AF97" s="122">
        <f t="shared" si="21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4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25"/>
        <v>3487.89</v>
      </c>
      <c r="S98" s="100">
        <f t="shared" si="22"/>
        <v>100</v>
      </c>
      <c r="T98" s="100">
        <v>0</v>
      </c>
      <c r="U98" s="100">
        <v>0</v>
      </c>
      <c r="V98" s="121">
        <v>0</v>
      </c>
      <c r="W98" s="121">
        <v>0</v>
      </c>
      <c r="X98" s="121">
        <v>0</v>
      </c>
      <c r="Y98" s="122">
        <f t="shared" si="19"/>
        <v>0</v>
      </c>
      <c r="Z98" s="123">
        <v>0</v>
      </c>
      <c r="AA98" s="122">
        <v>0</v>
      </c>
      <c r="AB98" s="122">
        <f t="shared" si="23"/>
        <v>0</v>
      </c>
      <c r="AC98" s="122">
        <v>0</v>
      </c>
      <c r="AD98" s="122">
        <f t="shared" si="20"/>
        <v>0</v>
      </c>
      <c r="AE98" s="122">
        <v>0</v>
      </c>
      <c r="AF98" s="122">
        <f t="shared" si="21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4"/>
        <v>0</v>
      </c>
      <c r="O99" s="100">
        <v>0</v>
      </c>
      <c r="P99" s="100">
        <v>0</v>
      </c>
      <c r="Q99" s="100">
        <v>0</v>
      </c>
      <c r="R99" s="100">
        <f t="shared" si="25"/>
        <v>0</v>
      </c>
      <c r="S99" s="100">
        <v>0</v>
      </c>
      <c r="T99" s="100">
        <v>0</v>
      </c>
      <c r="U99" s="100">
        <v>0</v>
      </c>
      <c r="V99" s="121">
        <v>3</v>
      </c>
      <c r="W99" s="121">
        <v>3</v>
      </c>
      <c r="X99" s="121">
        <v>2</v>
      </c>
      <c r="Y99" s="122">
        <f t="shared" si="19"/>
        <v>100</v>
      </c>
      <c r="Z99" s="123">
        <v>4662.01</v>
      </c>
      <c r="AA99" s="122">
        <f>Z99</f>
        <v>4662.01</v>
      </c>
      <c r="AB99" s="122">
        <f t="shared" si="23"/>
        <v>100</v>
      </c>
      <c r="AC99" s="122">
        <v>4662.01</v>
      </c>
      <c r="AD99" s="122">
        <f t="shared" si="20"/>
        <v>100</v>
      </c>
      <c r="AE99" s="122">
        <f>AA99-AC99</f>
        <v>0</v>
      </c>
      <c r="AF99" s="122">
        <f t="shared" si="21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4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25"/>
        <v>18749.07</v>
      </c>
      <c r="S100" s="100">
        <f t="shared" si="22"/>
        <v>100</v>
      </c>
      <c r="T100" s="100">
        <v>0</v>
      </c>
      <c r="U100" s="100">
        <v>0</v>
      </c>
      <c r="V100" s="121">
        <v>13</v>
      </c>
      <c r="W100" s="121">
        <v>18</v>
      </c>
      <c r="X100" s="121">
        <v>8</v>
      </c>
      <c r="Y100" s="122">
        <f t="shared" si="19"/>
        <v>34.210526315789473</v>
      </c>
      <c r="Z100" s="123">
        <v>13065.46</v>
      </c>
      <c r="AA100" s="122">
        <v>12567.05</v>
      </c>
      <c r="AB100" s="122">
        <f t="shared" si="23"/>
        <v>96.185285477893629</v>
      </c>
      <c r="AC100" s="122">
        <v>12567.05</v>
      </c>
      <c r="AD100" s="122">
        <f t="shared" si="20"/>
        <v>100</v>
      </c>
      <c r="AE100" s="122">
        <v>0</v>
      </c>
      <c r="AF100" s="122">
        <f t="shared" si="21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4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25"/>
        <v>336.17</v>
      </c>
      <c r="S101" s="100">
        <f t="shared" si="22"/>
        <v>100</v>
      </c>
      <c r="T101" s="100">
        <v>0</v>
      </c>
      <c r="U101" s="100">
        <v>0</v>
      </c>
      <c r="V101" s="121">
        <v>0</v>
      </c>
      <c r="W101" s="121">
        <v>0</v>
      </c>
      <c r="X101" s="121">
        <v>0</v>
      </c>
      <c r="Y101" s="122">
        <f t="shared" si="19"/>
        <v>0</v>
      </c>
      <c r="Z101" s="123">
        <v>4147.71</v>
      </c>
      <c r="AA101" s="122">
        <v>4147.71</v>
      </c>
      <c r="AB101" s="122">
        <f t="shared" si="23"/>
        <v>100</v>
      </c>
      <c r="AC101" s="122">
        <v>4147.71</v>
      </c>
      <c r="AD101" s="122">
        <f t="shared" si="20"/>
        <v>100</v>
      </c>
      <c r="AE101" s="122">
        <v>0</v>
      </c>
      <c r="AF101" s="122">
        <f t="shared" si="21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4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25"/>
        <v>19670.13</v>
      </c>
      <c r="S102" s="100">
        <f t="shared" si="22"/>
        <v>100</v>
      </c>
      <c r="T102" s="100">
        <v>0</v>
      </c>
      <c r="U102" s="100">
        <v>0</v>
      </c>
      <c r="V102" s="121">
        <v>0</v>
      </c>
      <c r="W102" s="121">
        <v>0</v>
      </c>
      <c r="X102" s="121">
        <v>0</v>
      </c>
      <c r="Y102" s="122">
        <f t="shared" si="19"/>
        <v>0</v>
      </c>
      <c r="Z102" s="123">
        <v>0</v>
      </c>
      <c r="AA102" s="122">
        <v>0</v>
      </c>
      <c r="AB102" s="122">
        <f t="shared" si="23"/>
        <v>0</v>
      </c>
      <c r="AC102" s="122">
        <v>0</v>
      </c>
      <c r="AD102" s="122">
        <f t="shared" si="20"/>
        <v>0</v>
      </c>
      <c r="AE102" s="122">
        <v>0</v>
      </c>
      <c r="AF102" s="122">
        <f t="shared" si="21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4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26">T103/P103*100</f>
        <v>0</v>
      </c>
      <c r="V103" s="89">
        <f t="shared" ref="V103:AC103" si="27">SUM(V7:V102)</f>
        <v>548</v>
      </c>
      <c r="W103" s="89">
        <f t="shared" si="27"/>
        <v>729</v>
      </c>
      <c r="X103" s="89">
        <f>SUM(X7:X102)</f>
        <v>184</v>
      </c>
      <c r="Y103" s="91">
        <f>X103/H103*100</f>
        <v>6.4403220161008052</v>
      </c>
      <c r="Z103" s="91">
        <f>SUM(Z7:Z102)</f>
        <v>793956.96</v>
      </c>
      <c r="AA103" s="91">
        <f t="shared" si="27"/>
        <v>790094.54</v>
      </c>
      <c r="AB103" s="90">
        <f t="shared" ref="AB103" si="28">IF((Z103+T103)=0,0,AA103/(Z103+T103)*100)</f>
        <v>99.513522748134875</v>
      </c>
      <c r="AC103" s="91">
        <f t="shared" si="27"/>
        <v>771367.34</v>
      </c>
      <c r="AD103" s="90">
        <f t="shared" ref="AD103" si="29">IF(AA103=0,0,AC103/AA103)*100</f>
        <v>97.629752004108255</v>
      </c>
      <c r="AE103" s="91">
        <f>SUM(AE7:AE102)</f>
        <v>18727.199999999997</v>
      </c>
      <c r="AF103" s="90">
        <f t="shared" ref="AF103" si="30">IF(AA103=0,0,AE103/AA103)*100</f>
        <v>2.3702479958917317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topLeftCell="A97" workbookViewId="0">
      <selection activeCell="F115" sqref="F115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9" width="13.140625" style="93" customWidth="1"/>
    <col min="10" max="10" width="9.28515625" style="93" customWidth="1"/>
    <col min="11" max="13" width="6.7109375" style="106" customWidth="1"/>
    <col min="14" max="14" width="9.140625" style="106" customWidth="1"/>
    <col min="15" max="15" width="16.42578125" style="107" customWidth="1"/>
    <col min="16" max="16" width="13.7109375" style="107" customWidth="1"/>
    <col min="17" max="17" width="11" style="107" customWidth="1"/>
    <col min="18" max="18" width="12.85546875" style="107" customWidth="1"/>
    <col min="19" max="19" width="10.42578125" style="107" customWidth="1"/>
    <col min="20" max="20" width="12.28515625" style="107" customWidth="1"/>
    <col min="21" max="21" width="15.42578125" style="107" customWidth="1"/>
    <col min="22" max="24" width="9.28515625" style="106" customWidth="1"/>
    <col min="25" max="25" width="12.57031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2.85546875" style="106" customWidth="1"/>
    <col min="30" max="30" width="14" style="106" customWidth="1"/>
    <col min="31" max="31" width="11.85546875" style="106" customWidth="1"/>
    <col min="32" max="32" width="14.285156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269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30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34.25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 t="shared" si="0"/>
        <v>5</v>
      </c>
      <c r="F6" s="6">
        <f t="shared" si="0"/>
        <v>6</v>
      </c>
      <c r="G6" s="5">
        <f t="shared" si="0"/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121">
        <v>0</v>
      </c>
      <c r="W7" s="121">
        <v>0</v>
      </c>
      <c r="X7" s="121">
        <v>0</v>
      </c>
      <c r="Y7" s="122">
        <f t="shared" ref="Y7:Y70" si="2">IF(H7=0,0,V7/H7)*100</f>
        <v>0</v>
      </c>
      <c r="Z7" s="123">
        <v>0</v>
      </c>
      <c r="AA7" s="122">
        <v>0</v>
      </c>
      <c r="AB7" s="122">
        <f>IF((Z7+T7)=0,0,AA7/(Z7+T7)*100)</f>
        <v>0</v>
      </c>
      <c r="AC7" s="122">
        <v>0</v>
      </c>
      <c r="AD7" s="122">
        <f t="shared" ref="AD7:AD70" si="3">IF(AA7=0,0,AC7/AA7)*100</f>
        <v>0</v>
      </c>
      <c r="AE7" s="122">
        <v>0</v>
      </c>
      <c r="AF7" s="122">
        <f t="shared" ref="AF7:AF70" si="4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5">P8/O8*100</f>
        <v>100</v>
      </c>
      <c r="R8" s="100">
        <f t="shared" ref="R8:R20" si="6">P8</f>
        <v>8664.0299999999988</v>
      </c>
      <c r="S8" s="100">
        <f t="shared" ref="S8:S71" si="7">R8/P8*100</f>
        <v>100</v>
      </c>
      <c r="T8" s="100">
        <v>0</v>
      </c>
      <c r="U8" s="100">
        <v>0</v>
      </c>
      <c r="V8" s="121">
        <v>3</v>
      </c>
      <c r="W8" s="121">
        <v>3</v>
      </c>
      <c r="X8" s="121">
        <v>0</v>
      </c>
      <c r="Y8" s="122">
        <f t="shared" si="2"/>
        <v>15</v>
      </c>
      <c r="Z8" s="123">
        <v>5085.78</v>
      </c>
      <c r="AA8" s="122">
        <v>5085.78</v>
      </c>
      <c r="AB8" s="122">
        <f t="shared" ref="AB8:AB71" si="8">IF((Z8+T8)=0,0,AA8/(Z8+T8)*100)</f>
        <v>100</v>
      </c>
      <c r="AC8" s="122">
        <v>5085.78</v>
      </c>
      <c r="AD8" s="122">
        <f t="shared" si="3"/>
        <v>100</v>
      </c>
      <c r="AE8" s="122">
        <v>0</v>
      </c>
      <c r="AF8" s="122">
        <f t="shared" si="4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5"/>
        <v>100</v>
      </c>
      <c r="R9" s="100">
        <f t="shared" si="6"/>
        <v>20412.350000000002</v>
      </c>
      <c r="S9" s="100">
        <f t="shared" si="7"/>
        <v>100</v>
      </c>
      <c r="T9" s="100">
        <v>0</v>
      </c>
      <c r="U9" s="100">
        <v>0</v>
      </c>
      <c r="V9" s="121">
        <v>1</v>
      </c>
      <c r="W9" s="121">
        <v>1</v>
      </c>
      <c r="X9" s="121">
        <v>1</v>
      </c>
      <c r="Y9" s="122">
        <f t="shared" si="2"/>
        <v>8.3333333333333321</v>
      </c>
      <c r="Z9" s="123">
        <v>142.03</v>
      </c>
      <c r="AA9" s="122">
        <v>142.03</v>
      </c>
      <c r="AB9" s="122">
        <f t="shared" si="8"/>
        <v>100</v>
      </c>
      <c r="AC9" s="122">
        <v>142.03</v>
      </c>
      <c r="AD9" s="122">
        <f t="shared" si="3"/>
        <v>100</v>
      </c>
      <c r="AE9" s="122">
        <v>0</v>
      </c>
      <c r="AF9" s="122">
        <f t="shared" si="4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5"/>
        <v>100</v>
      </c>
      <c r="R10" s="100">
        <f t="shared" si="6"/>
        <v>58.36</v>
      </c>
      <c r="S10" s="100">
        <f t="shared" si="7"/>
        <v>100</v>
      </c>
      <c r="T10" s="100">
        <v>0</v>
      </c>
      <c r="U10" s="100">
        <v>0</v>
      </c>
      <c r="V10" s="121">
        <v>0</v>
      </c>
      <c r="W10" s="121">
        <v>0</v>
      </c>
      <c r="X10" s="121">
        <v>0</v>
      </c>
      <c r="Y10" s="122">
        <f t="shared" si="2"/>
        <v>0</v>
      </c>
      <c r="Z10" s="123">
        <v>0</v>
      </c>
      <c r="AA10" s="122">
        <v>0</v>
      </c>
      <c r="AB10" s="122">
        <f t="shared" si="8"/>
        <v>0</v>
      </c>
      <c r="AC10" s="122">
        <v>0</v>
      </c>
      <c r="AD10" s="122">
        <f t="shared" si="3"/>
        <v>0</v>
      </c>
      <c r="AE10" s="122">
        <v>0</v>
      </c>
      <c r="AF10" s="122">
        <f t="shared" si="4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5"/>
        <v>100</v>
      </c>
      <c r="R11" s="100">
        <f t="shared" si="6"/>
        <v>7226.18</v>
      </c>
      <c r="S11" s="100">
        <f t="shared" si="7"/>
        <v>100</v>
      </c>
      <c r="T11" s="100">
        <v>0</v>
      </c>
      <c r="U11" s="100">
        <v>0</v>
      </c>
      <c r="V11" s="121">
        <v>5</v>
      </c>
      <c r="W11" s="121">
        <v>5</v>
      </c>
      <c r="X11" s="121">
        <v>0</v>
      </c>
      <c r="Y11" s="122">
        <f t="shared" si="2"/>
        <v>29.411764705882355</v>
      </c>
      <c r="Z11" s="123">
        <v>9546.4500000000007</v>
      </c>
      <c r="AA11" s="123">
        <v>9546.4500000000007</v>
      </c>
      <c r="AB11" s="122">
        <f t="shared" si="8"/>
        <v>100</v>
      </c>
      <c r="AC11" s="122">
        <f>AA11-AE11</f>
        <v>9546.4500000000007</v>
      </c>
      <c r="AD11" s="122">
        <f t="shared" si="3"/>
        <v>100</v>
      </c>
      <c r="AE11" s="122">
        <v>0</v>
      </c>
      <c r="AF11" s="122">
        <f t="shared" si="4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5"/>
        <v>100</v>
      </c>
      <c r="R12" s="100">
        <f t="shared" si="6"/>
        <v>10060.76</v>
      </c>
      <c r="S12" s="100">
        <f t="shared" si="7"/>
        <v>100</v>
      </c>
      <c r="T12" s="100">
        <v>0</v>
      </c>
      <c r="U12" s="100">
        <v>0</v>
      </c>
      <c r="V12" s="121">
        <v>3</v>
      </c>
      <c r="W12" s="121">
        <v>4</v>
      </c>
      <c r="X12" s="121">
        <v>0</v>
      </c>
      <c r="Y12" s="122">
        <f t="shared" si="2"/>
        <v>17.647058823529413</v>
      </c>
      <c r="Z12" s="123">
        <v>5969.86</v>
      </c>
      <c r="AA12" s="122">
        <v>5969.86</v>
      </c>
      <c r="AB12" s="122">
        <f t="shared" si="8"/>
        <v>100</v>
      </c>
      <c r="AC12" s="122">
        <v>5969.86</v>
      </c>
      <c r="AD12" s="122">
        <f t="shared" si="3"/>
        <v>100</v>
      </c>
      <c r="AE12" s="122">
        <v>0</v>
      </c>
      <c r="AF12" s="122">
        <f t="shared" si="4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5"/>
        <v>100</v>
      </c>
      <c r="R13" s="100">
        <f t="shared" si="6"/>
        <v>2679.6</v>
      </c>
      <c r="S13" s="100">
        <f t="shared" si="7"/>
        <v>100</v>
      </c>
      <c r="T13" s="100">
        <v>0</v>
      </c>
      <c r="U13" s="100">
        <v>0</v>
      </c>
      <c r="V13" s="121">
        <v>2</v>
      </c>
      <c r="W13" s="121">
        <v>2</v>
      </c>
      <c r="X13" s="121">
        <v>0</v>
      </c>
      <c r="Y13" s="122">
        <f t="shared" si="2"/>
        <v>66.666666666666657</v>
      </c>
      <c r="Z13" s="123">
        <v>10148.719999999999</v>
      </c>
      <c r="AA13" s="122">
        <v>10148.719999999999</v>
      </c>
      <c r="AB13" s="122">
        <f t="shared" si="8"/>
        <v>100</v>
      </c>
      <c r="AC13" s="122">
        <v>10148.719999999999</v>
      </c>
      <c r="AD13" s="122">
        <f t="shared" si="3"/>
        <v>100</v>
      </c>
      <c r="AE13" s="122">
        <v>0</v>
      </c>
      <c r="AF13" s="122">
        <f t="shared" si="4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6"/>
        <v>0</v>
      </c>
      <c r="S14" s="100">
        <v>0</v>
      </c>
      <c r="T14" s="100">
        <v>0</v>
      </c>
      <c r="U14" s="100">
        <v>0</v>
      </c>
      <c r="V14" s="121">
        <v>0</v>
      </c>
      <c r="W14" s="121">
        <v>0</v>
      </c>
      <c r="X14" s="121">
        <v>0</v>
      </c>
      <c r="Y14" s="122">
        <f t="shared" si="2"/>
        <v>0</v>
      </c>
      <c r="Z14" s="123">
        <v>0</v>
      </c>
      <c r="AA14" s="122">
        <v>0</v>
      </c>
      <c r="AB14" s="122">
        <f t="shared" si="8"/>
        <v>0</v>
      </c>
      <c r="AC14" s="122">
        <v>0</v>
      </c>
      <c r="AD14" s="122">
        <f t="shared" si="3"/>
        <v>0</v>
      </c>
      <c r="AE14" s="122">
        <v>0</v>
      </c>
      <c r="AF14" s="122">
        <f t="shared" si="4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9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6"/>
        <v>51732.32</v>
      </c>
      <c r="S15" s="100">
        <f t="shared" si="7"/>
        <v>100</v>
      </c>
      <c r="T15" s="100">
        <v>0</v>
      </c>
      <c r="U15" s="100">
        <v>0</v>
      </c>
      <c r="V15" s="121">
        <v>12</v>
      </c>
      <c r="W15" s="121">
        <v>14</v>
      </c>
      <c r="X15" s="121">
        <v>3</v>
      </c>
      <c r="Y15" s="122">
        <f t="shared" si="2"/>
        <v>14.457831325301203</v>
      </c>
      <c r="Z15" s="123">
        <v>15948.59</v>
      </c>
      <c r="AA15" s="122">
        <f>Z15</f>
        <v>15948.59</v>
      </c>
      <c r="AB15" s="122">
        <f t="shared" si="8"/>
        <v>100</v>
      </c>
      <c r="AC15" s="122">
        <v>15948.59</v>
      </c>
      <c r="AD15" s="122">
        <f t="shared" si="3"/>
        <v>100</v>
      </c>
      <c r="AE15" s="122">
        <f>AA15-AC15</f>
        <v>0</v>
      </c>
      <c r="AF15" s="122">
        <f t="shared" si="4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9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6"/>
        <v>12706.95</v>
      </c>
      <c r="S16" s="100">
        <f t="shared" si="7"/>
        <v>100</v>
      </c>
      <c r="T16" s="100">
        <v>0</v>
      </c>
      <c r="U16" s="100">
        <v>0</v>
      </c>
      <c r="V16" s="121">
        <v>0</v>
      </c>
      <c r="W16" s="121">
        <v>0</v>
      </c>
      <c r="X16" s="121">
        <v>0</v>
      </c>
      <c r="Y16" s="122">
        <f t="shared" si="2"/>
        <v>0</v>
      </c>
      <c r="Z16" s="123">
        <v>0</v>
      </c>
      <c r="AA16" s="122">
        <v>0</v>
      </c>
      <c r="AB16" s="122">
        <f t="shared" si="8"/>
        <v>0</v>
      </c>
      <c r="AC16" s="122">
        <v>0</v>
      </c>
      <c r="AD16" s="122">
        <f t="shared" si="3"/>
        <v>0</v>
      </c>
      <c r="AE16" s="122">
        <v>0</v>
      </c>
      <c r="AF16" s="122">
        <f t="shared" si="4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9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6"/>
        <v>32504.67</v>
      </c>
      <c r="S17" s="100">
        <f t="shared" si="7"/>
        <v>100</v>
      </c>
      <c r="T17" s="100">
        <v>0</v>
      </c>
      <c r="U17" s="100">
        <v>0</v>
      </c>
      <c r="V17" s="121">
        <v>11</v>
      </c>
      <c r="W17" s="121">
        <v>17</v>
      </c>
      <c r="X17" s="121">
        <v>1</v>
      </c>
      <c r="Y17" s="122">
        <f t="shared" si="2"/>
        <v>22.448979591836736</v>
      </c>
      <c r="Z17" s="123">
        <v>36460.800000000003</v>
      </c>
      <c r="AA17" s="123">
        <v>36460.800000000003</v>
      </c>
      <c r="AB17" s="122">
        <f t="shared" si="8"/>
        <v>100</v>
      </c>
      <c r="AC17" s="122">
        <v>36460.800000000003</v>
      </c>
      <c r="AD17" s="122">
        <f t="shared" si="3"/>
        <v>100</v>
      </c>
      <c r="AE17" s="122">
        <v>0</v>
      </c>
      <c r="AF17" s="122">
        <f t="shared" si="4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9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6"/>
        <v>15821.75</v>
      </c>
      <c r="S18" s="100">
        <f t="shared" si="7"/>
        <v>100</v>
      </c>
      <c r="T18" s="100">
        <v>0</v>
      </c>
      <c r="U18" s="100">
        <v>0</v>
      </c>
      <c r="V18" s="121">
        <v>4</v>
      </c>
      <c r="W18" s="121">
        <v>4</v>
      </c>
      <c r="X18" s="121">
        <v>0</v>
      </c>
      <c r="Y18" s="122">
        <f t="shared" si="2"/>
        <v>15.384615384615385</v>
      </c>
      <c r="Z18" s="123">
        <v>3496.6</v>
      </c>
      <c r="AA18" s="122">
        <v>3496.6</v>
      </c>
      <c r="AB18" s="122">
        <f t="shared" si="8"/>
        <v>100</v>
      </c>
      <c r="AC18" s="122">
        <v>3496.6</v>
      </c>
      <c r="AD18" s="122">
        <f t="shared" si="3"/>
        <v>100</v>
      </c>
      <c r="AE18" s="122">
        <v>0</v>
      </c>
      <c r="AF18" s="122">
        <f t="shared" si="4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9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6"/>
        <v>46398.919999999991</v>
      </c>
      <c r="S19" s="100">
        <f t="shared" si="7"/>
        <v>100</v>
      </c>
      <c r="T19" s="100">
        <v>0</v>
      </c>
      <c r="U19" s="100">
        <v>0</v>
      </c>
      <c r="V19" s="121">
        <v>18</v>
      </c>
      <c r="W19" s="121">
        <v>17</v>
      </c>
      <c r="X19" s="121">
        <v>6</v>
      </c>
      <c r="Y19" s="122">
        <f t="shared" si="2"/>
        <v>31.03448275862069</v>
      </c>
      <c r="Z19" s="123">
        <v>24807.99</v>
      </c>
      <c r="AA19" s="122">
        <v>24807.99</v>
      </c>
      <c r="AB19" s="122">
        <f t="shared" si="8"/>
        <v>100</v>
      </c>
      <c r="AC19" s="122">
        <v>24807.99</v>
      </c>
      <c r="AD19" s="122">
        <f t="shared" si="3"/>
        <v>100</v>
      </c>
      <c r="AE19" s="122">
        <v>0</v>
      </c>
      <c r="AF19" s="122">
        <f t="shared" si="4"/>
        <v>0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9"/>
        <v>0</v>
      </c>
      <c r="O20" s="100">
        <v>0</v>
      </c>
      <c r="P20" s="100">
        <v>0</v>
      </c>
      <c r="Q20" s="100">
        <v>0</v>
      </c>
      <c r="R20" s="100">
        <f t="shared" si="6"/>
        <v>0</v>
      </c>
      <c r="S20" s="100">
        <v>0</v>
      </c>
      <c r="T20" s="100">
        <v>0</v>
      </c>
      <c r="U20" s="100">
        <v>0</v>
      </c>
      <c r="V20" s="121">
        <v>0</v>
      </c>
      <c r="W20" s="121">
        <v>0</v>
      </c>
      <c r="X20" s="121">
        <v>0</v>
      </c>
      <c r="Y20" s="122">
        <f t="shared" si="2"/>
        <v>0</v>
      </c>
      <c r="Z20" s="123">
        <v>0</v>
      </c>
      <c r="AA20" s="122">
        <v>0</v>
      </c>
      <c r="AB20" s="122">
        <f t="shared" si="8"/>
        <v>0</v>
      </c>
      <c r="AC20" s="122">
        <v>0</v>
      </c>
      <c r="AD20" s="122">
        <f t="shared" si="3"/>
        <v>0</v>
      </c>
      <c r="AE20" s="122">
        <v>0</v>
      </c>
      <c r="AF20" s="122">
        <f t="shared" si="4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9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 t="shared" si="7"/>
        <v>100</v>
      </c>
      <c r="T21" s="100">
        <v>0</v>
      </c>
      <c r="U21" s="100">
        <v>0</v>
      </c>
      <c r="V21" s="121">
        <v>0</v>
      </c>
      <c r="W21" s="121">
        <v>0</v>
      </c>
      <c r="X21" s="121">
        <v>0</v>
      </c>
      <c r="Y21" s="122">
        <f t="shared" si="2"/>
        <v>0</v>
      </c>
      <c r="Z21" s="123">
        <v>0</v>
      </c>
      <c r="AA21" s="122">
        <v>0</v>
      </c>
      <c r="AB21" s="122">
        <f t="shared" si="8"/>
        <v>0</v>
      </c>
      <c r="AC21" s="122">
        <v>0</v>
      </c>
      <c r="AD21" s="122">
        <f t="shared" si="3"/>
        <v>0</v>
      </c>
      <c r="AE21" s="122">
        <v>0</v>
      </c>
      <c r="AF21" s="122">
        <f t="shared" si="4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9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0">P22</f>
        <v>19091.53</v>
      </c>
      <c r="S22" s="100">
        <f t="shared" si="7"/>
        <v>100</v>
      </c>
      <c r="T22" s="100">
        <v>0</v>
      </c>
      <c r="U22" s="100">
        <v>0</v>
      </c>
      <c r="V22" s="121">
        <v>2</v>
      </c>
      <c r="W22" s="121">
        <v>3</v>
      </c>
      <c r="X22" s="121">
        <v>0</v>
      </c>
      <c r="Y22" s="122">
        <f t="shared" si="2"/>
        <v>4.8780487804878048</v>
      </c>
      <c r="Z22" s="123">
        <v>6177.02</v>
      </c>
      <c r="AA22" s="123">
        <v>6177.02</v>
      </c>
      <c r="AB22" s="122">
        <f t="shared" si="8"/>
        <v>100</v>
      </c>
      <c r="AC22" s="122">
        <f>AA22-AE22</f>
        <v>6177.02</v>
      </c>
      <c r="AD22" s="122">
        <f t="shared" si="3"/>
        <v>100</v>
      </c>
      <c r="AE22" s="122">
        <v>0</v>
      </c>
      <c r="AF22" s="122">
        <f t="shared" si="4"/>
        <v>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9"/>
        <v>0</v>
      </c>
      <c r="O23" s="100">
        <v>0</v>
      </c>
      <c r="P23" s="100">
        <v>0</v>
      </c>
      <c r="Q23" s="100">
        <v>0</v>
      </c>
      <c r="R23" s="100">
        <f t="shared" si="10"/>
        <v>0</v>
      </c>
      <c r="S23" s="100">
        <v>0</v>
      </c>
      <c r="T23" s="100">
        <v>0</v>
      </c>
      <c r="U23" s="100">
        <v>0</v>
      </c>
      <c r="V23" s="121">
        <v>0</v>
      </c>
      <c r="W23" s="121">
        <v>0</v>
      </c>
      <c r="X23" s="121">
        <v>0</v>
      </c>
      <c r="Y23" s="122">
        <f t="shared" si="2"/>
        <v>0</v>
      </c>
      <c r="Z23" s="123">
        <v>0</v>
      </c>
      <c r="AA23" s="122">
        <v>0</v>
      </c>
      <c r="AB23" s="122">
        <f t="shared" si="8"/>
        <v>0</v>
      </c>
      <c r="AC23" s="122">
        <v>0</v>
      </c>
      <c r="AD23" s="122">
        <f t="shared" si="3"/>
        <v>0</v>
      </c>
      <c r="AE23" s="122">
        <v>0</v>
      </c>
      <c r="AF23" s="122">
        <f t="shared" si="4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9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0"/>
        <v>31605.72</v>
      </c>
      <c r="S24" s="100">
        <f t="shared" si="7"/>
        <v>100</v>
      </c>
      <c r="T24" s="100">
        <v>0</v>
      </c>
      <c r="U24" s="100">
        <v>0</v>
      </c>
      <c r="V24" s="121">
        <v>31</v>
      </c>
      <c r="W24" s="121">
        <v>41</v>
      </c>
      <c r="X24" s="121">
        <v>21</v>
      </c>
      <c r="Y24" s="122">
        <f t="shared" si="2"/>
        <v>43.661971830985912</v>
      </c>
      <c r="Z24" s="123">
        <v>28306.48</v>
      </c>
      <c r="AA24" s="122">
        <v>28306.48</v>
      </c>
      <c r="AB24" s="122">
        <f t="shared" si="8"/>
        <v>100</v>
      </c>
      <c r="AC24" s="122">
        <v>28306.48</v>
      </c>
      <c r="AD24" s="122">
        <f t="shared" si="3"/>
        <v>100</v>
      </c>
      <c r="AE24" s="122">
        <v>0</v>
      </c>
      <c r="AF24" s="122">
        <f t="shared" si="4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9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0"/>
        <v>43809.06</v>
      </c>
      <c r="S25" s="100">
        <f t="shared" si="7"/>
        <v>100</v>
      </c>
      <c r="T25" s="100">
        <v>0</v>
      </c>
      <c r="U25" s="100">
        <v>0</v>
      </c>
      <c r="V25" s="121">
        <v>24</v>
      </c>
      <c r="W25" s="121">
        <v>35</v>
      </c>
      <c r="X25" s="121">
        <v>7</v>
      </c>
      <c r="Y25" s="122">
        <f t="shared" si="2"/>
        <v>11.650485436893204</v>
      </c>
      <c r="Z25" s="123">
        <f>3668.08+27767.72</f>
        <v>31435.800000000003</v>
      </c>
      <c r="AA25" s="123">
        <v>31435.800000000003</v>
      </c>
      <c r="AB25" s="122">
        <f t="shared" si="8"/>
        <v>100</v>
      </c>
      <c r="AC25" s="123">
        <v>31435.800000000003</v>
      </c>
      <c r="AD25" s="122">
        <f t="shared" si="3"/>
        <v>100</v>
      </c>
      <c r="AE25" s="122">
        <v>0</v>
      </c>
      <c r="AF25" s="122">
        <f t="shared" si="4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9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0"/>
        <v>13200.15</v>
      </c>
      <c r="S26" s="100">
        <f t="shared" si="7"/>
        <v>100</v>
      </c>
      <c r="T26" s="100">
        <v>0</v>
      </c>
      <c r="U26" s="100">
        <v>0</v>
      </c>
      <c r="V26" s="121">
        <v>6</v>
      </c>
      <c r="W26" s="121">
        <v>8</v>
      </c>
      <c r="X26" s="121">
        <v>1</v>
      </c>
      <c r="Y26" s="122">
        <f t="shared" si="2"/>
        <v>25</v>
      </c>
      <c r="Z26" s="123">
        <v>9301.44</v>
      </c>
      <c r="AA26" s="122">
        <v>9301.44</v>
      </c>
      <c r="AB26" s="122">
        <f t="shared" si="8"/>
        <v>100</v>
      </c>
      <c r="AC26" s="122">
        <v>9301.44</v>
      </c>
      <c r="AD26" s="122">
        <f t="shared" si="3"/>
        <v>100</v>
      </c>
      <c r="AE26" s="122">
        <v>0</v>
      </c>
      <c r="AF26" s="122">
        <f t="shared" si="4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9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0"/>
        <v>12723.78</v>
      </c>
      <c r="S27" s="100">
        <f t="shared" si="7"/>
        <v>100</v>
      </c>
      <c r="T27" s="100">
        <v>0</v>
      </c>
      <c r="U27" s="100">
        <v>0</v>
      </c>
      <c r="V27" s="121">
        <v>4</v>
      </c>
      <c r="W27" s="121">
        <v>6</v>
      </c>
      <c r="X27" s="121">
        <v>1</v>
      </c>
      <c r="Y27" s="122">
        <f t="shared" si="2"/>
        <v>25</v>
      </c>
      <c r="Z27" s="123">
        <v>3466.92</v>
      </c>
      <c r="AA27" s="122">
        <v>3466.92</v>
      </c>
      <c r="AB27" s="122">
        <f t="shared" si="8"/>
        <v>100</v>
      </c>
      <c r="AC27" s="122">
        <v>3466.92</v>
      </c>
      <c r="AD27" s="122">
        <f t="shared" si="3"/>
        <v>100</v>
      </c>
      <c r="AE27" s="122">
        <v>0</v>
      </c>
      <c r="AF27" s="122">
        <f t="shared" si="4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9"/>
        <v>0</v>
      </c>
      <c r="O28" s="100">
        <v>0</v>
      </c>
      <c r="P28" s="100">
        <v>0</v>
      </c>
      <c r="Q28" s="100">
        <v>0</v>
      </c>
      <c r="R28" s="100">
        <f t="shared" si="10"/>
        <v>0</v>
      </c>
      <c r="S28" s="100">
        <v>0</v>
      </c>
      <c r="T28" s="100">
        <v>0</v>
      </c>
      <c r="U28" s="100">
        <v>0</v>
      </c>
      <c r="V28" s="121">
        <v>5</v>
      </c>
      <c r="W28" s="121">
        <v>6</v>
      </c>
      <c r="X28" s="121">
        <v>4</v>
      </c>
      <c r="Y28" s="122">
        <f t="shared" si="2"/>
        <v>55.555555555555557</v>
      </c>
      <c r="Z28" s="123">
        <v>3007.13</v>
      </c>
      <c r="AA28" s="122">
        <v>3007.13</v>
      </c>
      <c r="AB28" s="122">
        <f t="shared" si="8"/>
        <v>100</v>
      </c>
      <c r="AC28" s="122">
        <v>3007.13</v>
      </c>
      <c r="AD28" s="122">
        <f t="shared" si="3"/>
        <v>100</v>
      </c>
      <c r="AE28" s="122">
        <v>0</v>
      </c>
      <c r="AF28" s="122">
        <f t="shared" si="4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9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0"/>
        <v>5460.41</v>
      </c>
      <c r="S29" s="100">
        <f t="shared" si="7"/>
        <v>100</v>
      </c>
      <c r="T29" s="100">
        <v>0</v>
      </c>
      <c r="U29" s="100">
        <v>0</v>
      </c>
      <c r="V29" s="121">
        <v>3</v>
      </c>
      <c r="W29" s="121">
        <v>5</v>
      </c>
      <c r="X29" s="121">
        <v>0</v>
      </c>
      <c r="Y29" s="122">
        <f t="shared" si="2"/>
        <v>37.5</v>
      </c>
      <c r="Z29" s="123">
        <v>2108.6999999999998</v>
      </c>
      <c r="AA29" s="122">
        <v>2108.6999999999998</v>
      </c>
      <c r="AB29" s="122">
        <f t="shared" si="8"/>
        <v>100</v>
      </c>
      <c r="AC29" s="122">
        <v>2108.6999999999998</v>
      </c>
      <c r="AD29" s="122">
        <f t="shared" si="3"/>
        <v>100</v>
      </c>
      <c r="AE29" s="122">
        <v>0</v>
      </c>
      <c r="AF29" s="122">
        <f t="shared" si="4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0"/>
        <v>0</v>
      </c>
      <c r="S30" s="100">
        <v>0</v>
      </c>
      <c r="T30" s="100">
        <v>0</v>
      </c>
      <c r="U30" s="100">
        <v>0</v>
      </c>
      <c r="V30" s="121">
        <v>0</v>
      </c>
      <c r="W30" s="121">
        <v>0</v>
      </c>
      <c r="X30" s="121">
        <v>0</v>
      </c>
      <c r="Y30" s="122">
        <f t="shared" si="2"/>
        <v>0</v>
      </c>
      <c r="Z30" s="123">
        <v>0</v>
      </c>
      <c r="AA30" s="122">
        <v>0</v>
      </c>
      <c r="AB30" s="122">
        <f t="shared" si="8"/>
        <v>0</v>
      </c>
      <c r="AC30" s="122">
        <v>0</v>
      </c>
      <c r="AD30" s="122">
        <f t="shared" si="3"/>
        <v>0</v>
      </c>
      <c r="AE30" s="122">
        <v>0</v>
      </c>
      <c r="AF30" s="122">
        <f t="shared" si="4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1">K31/H31*100</f>
        <v>88.043478260869563</v>
      </c>
      <c r="O31" s="100">
        <v>84151.14</v>
      </c>
      <c r="P31" s="100">
        <v>84151.14</v>
      </c>
      <c r="Q31" s="100">
        <f t="shared" ref="Q31:Q38" si="12">P31/O31*100</f>
        <v>100</v>
      </c>
      <c r="R31" s="100">
        <f t="shared" si="10"/>
        <v>84151.14</v>
      </c>
      <c r="S31" s="100">
        <f t="shared" si="7"/>
        <v>100</v>
      </c>
      <c r="T31" s="100">
        <v>0</v>
      </c>
      <c r="U31" s="100">
        <v>0</v>
      </c>
      <c r="V31" s="121">
        <v>19</v>
      </c>
      <c r="W31" s="121">
        <v>26</v>
      </c>
      <c r="X31" s="121">
        <v>3</v>
      </c>
      <c r="Y31" s="122">
        <f t="shared" si="2"/>
        <v>20.652173913043477</v>
      </c>
      <c r="Z31" s="123">
        <v>33045.99</v>
      </c>
      <c r="AA31" s="123">
        <v>33045.99</v>
      </c>
      <c r="AB31" s="122">
        <f t="shared" si="8"/>
        <v>100</v>
      </c>
      <c r="AC31" s="122">
        <f>AA31-AE31</f>
        <v>33045.99</v>
      </c>
      <c r="AD31" s="122">
        <f t="shared" si="3"/>
        <v>100</v>
      </c>
      <c r="AE31" s="122">
        <v>0</v>
      </c>
      <c r="AF31" s="122">
        <f t="shared" si="4"/>
        <v>0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1"/>
        <v>45</v>
      </c>
      <c r="O32" s="100">
        <v>3061.7499999999995</v>
      </c>
      <c r="P32" s="100">
        <v>3061.7499999999995</v>
      </c>
      <c r="Q32" s="100">
        <f t="shared" si="12"/>
        <v>100</v>
      </c>
      <c r="R32" s="100">
        <f t="shared" si="10"/>
        <v>3061.7499999999995</v>
      </c>
      <c r="S32" s="100">
        <f t="shared" si="7"/>
        <v>100</v>
      </c>
      <c r="T32" s="100">
        <v>0</v>
      </c>
      <c r="U32" s="100">
        <v>0</v>
      </c>
      <c r="V32" s="121">
        <v>0</v>
      </c>
      <c r="W32" s="121">
        <v>0</v>
      </c>
      <c r="X32" s="121">
        <v>0</v>
      </c>
      <c r="Y32" s="122">
        <f t="shared" si="2"/>
        <v>0</v>
      </c>
      <c r="Z32" s="123">
        <v>0</v>
      </c>
      <c r="AA32" s="122">
        <v>0</v>
      </c>
      <c r="AB32" s="122">
        <f t="shared" si="8"/>
        <v>0</v>
      </c>
      <c r="AC32" s="122">
        <v>0</v>
      </c>
      <c r="AD32" s="122">
        <f t="shared" si="3"/>
        <v>0</v>
      </c>
      <c r="AE32" s="122">
        <v>0</v>
      </c>
      <c r="AF32" s="122">
        <f t="shared" si="4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1"/>
        <v>50</v>
      </c>
      <c r="O33" s="100">
        <v>215.69</v>
      </c>
      <c r="P33" s="100">
        <v>215.69</v>
      </c>
      <c r="Q33" s="100">
        <f t="shared" si="12"/>
        <v>100</v>
      </c>
      <c r="R33" s="100">
        <f t="shared" si="10"/>
        <v>215.69</v>
      </c>
      <c r="S33" s="100">
        <f t="shared" si="7"/>
        <v>100</v>
      </c>
      <c r="T33" s="100">
        <v>0</v>
      </c>
      <c r="U33" s="100">
        <v>0</v>
      </c>
      <c r="V33" s="121">
        <v>2</v>
      </c>
      <c r="W33" s="121">
        <v>4</v>
      </c>
      <c r="X33" s="121">
        <v>0</v>
      </c>
      <c r="Y33" s="122">
        <f t="shared" si="2"/>
        <v>50</v>
      </c>
      <c r="Z33" s="123">
        <v>3317.11</v>
      </c>
      <c r="AA33" s="122">
        <v>3317.11</v>
      </c>
      <c r="AB33" s="122">
        <f t="shared" si="8"/>
        <v>100</v>
      </c>
      <c r="AC33" s="122">
        <v>3317.11</v>
      </c>
      <c r="AD33" s="122">
        <f t="shared" si="3"/>
        <v>100</v>
      </c>
      <c r="AE33" s="122">
        <v>0</v>
      </c>
      <c r="AF33" s="122">
        <f t="shared" si="4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1"/>
        <v>80.769230769230774</v>
      </c>
      <c r="O34" s="100">
        <v>17458.7</v>
      </c>
      <c r="P34" s="100">
        <v>17458.7</v>
      </c>
      <c r="Q34" s="100">
        <f t="shared" si="12"/>
        <v>100</v>
      </c>
      <c r="R34" s="100">
        <f t="shared" si="10"/>
        <v>17458.7</v>
      </c>
      <c r="S34" s="100">
        <f t="shared" si="7"/>
        <v>100</v>
      </c>
      <c r="T34" s="100">
        <v>0</v>
      </c>
      <c r="U34" s="100">
        <v>0</v>
      </c>
      <c r="V34" s="121">
        <v>1</v>
      </c>
      <c r="W34" s="121">
        <v>1</v>
      </c>
      <c r="X34" s="121">
        <v>1</v>
      </c>
      <c r="Y34" s="122">
        <f t="shared" si="2"/>
        <v>1.9230769230769231</v>
      </c>
      <c r="Z34" s="123">
        <v>182.7</v>
      </c>
      <c r="AA34" s="122">
        <v>182.7</v>
      </c>
      <c r="AB34" s="122">
        <f t="shared" si="8"/>
        <v>100</v>
      </c>
      <c r="AC34" s="122">
        <v>182.7</v>
      </c>
      <c r="AD34" s="122">
        <f t="shared" si="3"/>
        <v>100</v>
      </c>
      <c r="AE34" s="122">
        <v>0</v>
      </c>
      <c r="AF34" s="122">
        <f t="shared" si="4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1"/>
        <v>75.862068965517238</v>
      </c>
      <c r="O35" s="100">
        <v>31182.29</v>
      </c>
      <c r="P35" s="100">
        <v>31182.29</v>
      </c>
      <c r="Q35" s="100">
        <f t="shared" si="12"/>
        <v>100</v>
      </c>
      <c r="R35" s="100">
        <f t="shared" si="10"/>
        <v>31182.29</v>
      </c>
      <c r="S35" s="100">
        <f t="shared" si="7"/>
        <v>100</v>
      </c>
      <c r="T35" s="100">
        <v>0</v>
      </c>
      <c r="U35" s="100">
        <v>0</v>
      </c>
      <c r="V35" s="121">
        <v>15</v>
      </c>
      <c r="W35" s="121">
        <v>19</v>
      </c>
      <c r="X35" s="121">
        <v>2</v>
      </c>
      <c r="Y35" s="122">
        <f t="shared" si="2"/>
        <v>25.862068965517242</v>
      </c>
      <c r="Z35" s="123">
        <v>16847.43</v>
      </c>
      <c r="AA35" s="122">
        <v>16847.43</v>
      </c>
      <c r="AB35" s="122">
        <f t="shared" si="8"/>
        <v>100</v>
      </c>
      <c r="AC35" s="122">
        <f>AA35-AE35</f>
        <v>16847.43</v>
      </c>
      <c r="AD35" s="122">
        <f t="shared" si="3"/>
        <v>100</v>
      </c>
      <c r="AE35" s="122">
        <v>0</v>
      </c>
      <c r="AF35" s="122">
        <f t="shared" si="4"/>
        <v>0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1"/>
        <v>63.636363636363633</v>
      </c>
      <c r="O36" s="100">
        <v>837.48</v>
      </c>
      <c r="P36" s="100">
        <v>837.48</v>
      </c>
      <c r="Q36" s="100">
        <f t="shared" si="12"/>
        <v>100</v>
      </c>
      <c r="R36" s="100">
        <f t="shared" si="10"/>
        <v>837.48</v>
      </c>
      <c r="S36" s="100">
        <f t="shared" si="7"/>
        <v>100</v>
      </c>
      <c r="T36" s="100">
        <v>0</v>
      </c>
      <c r="U36" s="100">
        <v>0</v>
      </c>
      <c r="V36" s="121">
        <v>0</v>
      </c>
      <c r="W36" s="121">
        <v>0</v>
      </c>
      <c r="X36" s="121">
        <v>0</v>
      </c>
      <c r="Y36" s="122">
        <f t="shared" si="2"/>
        <v>0</v>
      </c>
      <c r="Z36" s="123">
        <v>0</v>
      </c>
      <c r="AA36" s="122">
        <v>0</v>
      </c>
      <c r="AB36" s="122">
        <f t="shared" si="8"/>
        <v>0</v>
      </c>
      <c r="AC36" s="122">
        <v>0</v>
      </c>
      <c r="AD36" s="122">
        <f t="shared" si="3"/>
        <v>0</v>
      </c>
      <c r="AE36" s="122">
        <v>0</v>
      </c>
      <c r="AF36" s="122">
        <f t="shared" si="4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1"/>
        <v>93.333333333333329</v>
      </c>
      <c r="O37" s="100">
        <v>8820.61</v>
      </c>
      <c r="P37" s="100">
        <v>8820.61</v>
      </c>
      <c r="Q37" s="100">
        <f t="shared" si="12"/>
        <v>100</v>
      </c>
      <c r="R37" s="100">
        <f t="shared" si="10"/>
        <v>8820.61</v>
      </c>
      <c r="S37" s="100">
        <f t="shared" si="7"/>
        <v>100</v>
      </c>
      <c r="T37" s="100">
        <v>0</v>
      </c>
      <c r="U37" s="100">
        <v>0</v>
      </c>
      <c r="V37" s="121">
        <v>2</v>
      </c>
      <c r="W37" s="121">
        <v>2</v>
      </c>
      <c r="X37" s="121">
        <v>0</v>
      </c>
      <c r="Y37" s="122">
        <f t="shared" si="2"/>
        <v>13.333333333333334</v>
      </c>
      <c r="Z37" s="123">
        <v>2791.99</v>
      </c>
      <c r="AA37" s="122">
        <v>2791.99</v>
      </c>
      <c r="AB37" s="122">
        <f t="shared" si="8"/>
        <v>100</v>
      </c>
      <c r="AC37" s="122">
        <v>2791.99</v>
      </c>
      <c r="AD37" s="122">
        <f t="shared" si="3"/>
        <v>100</v>
      </c>
      <c r="AE37" s="122">
        <f>AA37-AC37</f>
        <v>0</v>
      </c>
      <c r="AF37" s="122">
        <f t="shared" si="4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1"/>
        <v>44.827586206896555</v>
      </c>
      <c r="O38" s="100">
        <v>17539.870000000003</v>
      </c>
      <c r="P38" s="100">
        <v>17539.870000000003</v>
      </c>
      <c r="Q38" s="100">
        <f t="shared" si="12"/>
        <v>100</v>
      </c>
      <c r="R38" s="100">
        <f t="shared" si="10"/>
        <v>17539.870000000003</v>
      </c>
      <c r="S38" s="100">
        <f t="shared" si="7"/>
        <v>100</v>
      </c>
      <c r="T38" s="100">
        <v>0</v>
      </c>
      <c r="U38" s="100">
        <v>0</v>
      </c>
      <c r="V38" s="121">
        <v>20</v>
      </c>
      <c r="W38" s="121">
        <v>24</v>
      </c>
      <c r="X38" s="121">
        <v>4</v>
      </c>
      <c r="Y38" s="122">
        <f t="shared" si="2"/>
        <v>68.965517241379317</v>
      </c>
      <c r="Z38" s="123">
        <v>30550.82</v>
      </c>
      <c r="AA38" s="122">
        <v>30550.82</v>
      </c>
      <c r="AB38" s="122">
        <f t="shared" si="8"/>
        <v>100</v>
      </c>
      <c r="AC38" s="122">
        <v>30550.82</v>
      </c>
      <c r="AD38" s="122">
        <f t="shared" si="3"/>
        <v>100</v>
      </c>
      <c r="AE38" s="122">
        <v>0</v>
      </c>
      <c r="AF38" s="122">
        <f t="shared" si="4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1"/>
        <v>0</v>
      </c>
      <c r="O39" s="100">
        <v>0</v>
      </c>
      <c r="P39" s="100">
        <v>0</v>
      </c>
      <c r="Q39" s="100">
        <v>0</v>
      </c>
      <c r="R39" s="100">
        <f t="shared" si="10"/>
        <v>0</v>
      </c>
      <c r="S39" s="100">
        <v>0</v>
      </c>
      <c r="T39" s="100">
        <v>0</v>
      </c>
      <c r="U39" s="100">
        <v>0</v>
      </c>
      <c r="V39" s="121">
        <v>0</v>
      </c>
      <c r="W39" s="121">
        <v>0</v>
      </c>
      <c r="X39" s="121">
        <v>0</v>
      </c>
      <c r="Y39" s="122">
        <f t="shared" si="2"/>
        <v>0</v>
      </c>
      <c r="Z39" s="123">
        <v>0</v>
      </c>
      <c r="AA39" s="122">
        <v>0</v>
      </c>
      <c r="AB39" s="122">
        <f t="shared" si="8"/>
        <v>0</v>
      </c>
      <c r="AC39" s="122">
        <v>0</v>
      </c>
      <c r="AD39" s="122">
        <f t="shared" si="3"/>
        <v>0</v>
      </c>
      <c r="AE39" s="122">
        <v>0</v>
      </c>
      <c r="AF39" s="122">
        <f t="shared" si="4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1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0"/>
        <v>81.2</v>
      </c>
      <c r="S40" s="100">
        <f t="shared" si="7"/>
        <v>100</v>
      </c>
      <c r="T40" s="100">
        <v>0</v>
      </c>
      <c r="U40" s="100">
        <v>0</v>
      </c>
      <c r="V40" s="121">
        <v>0</v>
      </c>
      <c r="W40" s="121">
        <v>0</v>
      </c>
      <c r="X40" s="121">
        <v>0</v>
      </c>
      <c r="Y40" s="122">
        <f t="shared" si="2"/>
        <v>0</v>
      </c>
      <c r="Z40" s="123">
        <v>0</v>
      </c>
      <c r="AA40" s="122">
        <v>0</v>
      </c>
      <c r="AB40" s="122">
        <f t="shared" si="8"/>
        <v>0</v>
      </c>
      <c r="AC40" s="122">
        <v>0</v>
      </c>
      <c r="AD40" s="122">
        <f t="shared" si="3"/>
        <v>0</v>
      </c>
      <c r="AE40" s="122">
        <f t="shared" ref="AE40" si="13">AA40-AC40</f>
        <v>0</v>
      </c>
      <c r="AF40" s="122">
        <f t="shared" si="4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1"/>
        <v>0</v>
      </c>
      <c r="O41" s="100">
        <v>0</v>
      </c>
      <c r="P41" s="100">
        <v>0</v>
      </c>
      <c r="Q41" s="100">
        <v>0</v>
      </c>
      <c r="R41" s="100">
        <f t="shared" si="10"/>
        <v>0</v>
      </c>
      <c r="S41" s="100">
        <v>0</v>
      </c>
      <c r="T41" s="100">
        <v>0</v>
      </c>
      <c r="U41" s="100">
        <v>0</v>
      </c>
      <c r="V41" s="121">
        <v>1</v>
      </c>
      <c r="W41" s="121">
        <v>1</v>
      </c>
      <c r="X41" s="121">
        <v>1</v>
      </c>
      <c r="Y41" s="122">
        <f t="shared" si="2"/>
        <v>50</v>
      </c>
      <c r="Z41" s="123">
        <v>570.94000000000005</v>
      </c>
      <c r="AA41" s="122">
        <f>Z41</f>
        <v>570.94000000000005</v>
      </c>
      <c r="AB41" s="122">
        <f t="shared" si="8"/>
        <v>100</v>
      </c>
      <c r="AC41" s="122">
        <v>570.94000000000005</v>
      </c>
      <c r="AD41" s="122">
        <f t="shared" si="3"/>
        <v>100</v>
      </c>
      <c r="AE41" s="122">
        <v>0</v>
      </c>
      <c r="AF41" s="122">
        <f t="shared" si="4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1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0"/>
        <v>51486.1</v>
      </c>
      <c r="S42" s="100">
        <f t="shared" si="7"/>
        <v>100</v>
      </c>
      <c r="T42" s="100">
        <v>0</v>
      </c>
      <c r="U42" s="100">
        <v>0</v>
      </c>
      <c r="V42" s="121">
        <v>19</v>
      </c>
      <c r="W42" s="121">
        <v>35</v>
      </c>
      <c r="X42" s="121">
        <v>8</v>
      </c>
      <c r="Y42" s="122">
        <f t="shared" si="2"/>
        <v>35.849056603773583</v>
      </c>
      <c r="Z42" s="123">
        <v>42292.08</v>
      </c>
      <c r="AA42" s="122">
        <v>42292.08</v>
      </c>
      <c r="AB42" s="122">
        <f t="shared" si="8"/>
        <v>100</v>
      </c>
      <c r="AC42" s="122">
        <f>AA42-AE42</f>
        <v>42292.08</v>
      </c>
      <c r="AD42" s="122">
        <f t="shared" si="3"/>
        <v>100</v>
      </c>
      <c r="AE42" s="122">
        <v>0</v>
      </c>
      <c r="AF42" s="122">
        <f t="shared" si="4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1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0"/>
        <v>16141.45</v>
      </c>
      <c r="S43" s="100">
        <f t="shared" si="7"/>
        <v>100</v>
      </c>
      <c r="T43" s="100">
        <v>0</v>
      </c>
      <c r="U43" s="100">
        <v>0</v>
      </c>
      <c r="V43" s="121">
        <v>8</v>
      </c>
      <c r="W43" s="121">
        <v>9</v>
      </c>
      <c r="X43" s="121">
        <v>3</v>
      </c>
      <c r="Y43" s="122">
        <f t="shared" si="2"/>
        <v>28.571428571428569</v>
      </c>
      <c r="Z43" s="123">
        <v>7515.68</v>
      </c>
      <c r="AA43" s="122">
        <v>7515.68</v>
      </c>
      <c r="AB43" s="122">
        <f t="shared" si="8"/>
        <v>100</v>
      </c>
      <c r="AC43" s="122">
        <v>7515.68</v>
      </c>
      <c r="AD43" s="122">
        <f t="shared" si="3"/>
        <v>100</v>
      </c>
      <c r="AE43" s="122">
        <v>0</v>
      </c>
      <c r="AF43" s="122">
        <f t="shared" si="4"/>
        <v>0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1"/>
        <v>0</v>
      </c>
      <c r="O44" s="100">
        <v>0</v>
      </c>
      <c r="P44" s="100">
        <v>0</v>
      </c>
      <c r="Q44" s="100">
        <v>0</v>
      </c>
      <c r="R44" s="100">
        <f t="shared" si="10"/>
        <v>0</v>
      </c>
      <c r="S44" s="100">
        <v>0</v>
      </c>
      <c r="T44" s="100">
        <v>0</v>
      </c>
      <c r="U44" s="100">
        <v>0</v>
      </c>
      <c r="V44" s="121">
        <v>0</v>
      </c>
      <c r="W44" s="121">
        <v>0</v>
      </c>
      <c r="X44" s="121">
        <v>0</v>
      </c>
      <c r="Y44" s="122">
        <f t="shared" si="2"/>
        <v>0</v>
      </c>
      <c r="Z44" s="123">
        <v>0</v>
      </c>
      <c r="AA44" s="122">
        <v>0</v>
      </c>
      <c r="AB44" s="122">
        <f t="shared" si="8"/>
        <v>0</v>
      </c>
      <c r="AC44" s="122">
        <v>0</v>
      </c>
      <c r="AD44" s="122">
        <f t="shared" si="3"/>
        <v>0</v>
      </c>
      <c r="AE44" s="122">
        <v>0</v>
      </c>
      <c r="AF44" s="122">
        <f t="shared" si="4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1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0"/>
        <v>18630.71</v>
      </c>
      <c r="S45" s="100">
        <f t="shared" si="7"/>
        <v>100</v>
      </c>
      <c r="T45" s="100">
        <v>0</v>
      </c>
      <c r="U45" s="100">
        <v>0</v>
      </c>
      <c r="V45" s="121">
        <v>9</v>
      </c>
      <c r="W45" s="121">
        <v>9</v>
      </c>
      <c r="X45" s="121">
        <v>9</v>
      </c>
      <c r="Y45" s="122">
        <f t="shared" si="2"/>
        <v>42.857142857142854</v>
      </c>
      <c r="Z45" s="123">
        <v>12540.16</v>
      </c>
      <c r="AA45" s="122">
        <v>12540.16</v>
      </c>
      <c r="AB45" s="122">
        <f t="shared" si="8"/>
        <v>100</v>
      </c>
      <c r="AC45" s="122">
        <v>12540.16</v>
      </c>
      <c r="AD45" s="122">
        <f t="shared" si="3"/>
        <v>100</v>
      </c>
      <c r="AE45" s="122">
        <v>0</v>
      </c>
      <c r="AF45" s="122">
        <f t="shared" si="4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1"/>
        <v>0</v>
      </c>
      <c r="O46" s="100">
        <v>0</v>
      </c>
      <c r="P46" s="100">
        <v>0</v>
      </c>
      <c r="Q46" s="100">
        <v>0</v>
      </c>
      <c r="R46" s="100">
        <f t="shared" si="10"/>
        <v>0</v>
      </c>
      <c r="S46" s="100">
        <v>0</v>
      </c>
      <c r="T46" s="100">
        <v>0</v>
      </c>
      <c r="U46" s="100">
        <v>0</v>
      </c>
      <c r="V46" s="121">
        <v>1</v>
      </c>
      <c r="W46" s="121">
        <v>1</v>
      </c>
      <c r="X46" s="121">
        <v>1</v>
      </c>
      <c r="Y46" s="122">
        <f t="shared" si="2"/>
        <v>100</v>
      </c>
      <c r="Z46" s="123">
        <v>121.8</v>
      </c>
      <c r="AA46" s="122">
        <v>121.8</v>
      </c>
      <c r="AB46" s="122">
        <f t="shared" si="8"/>
        <v>100</v>
      </c>
      <c r="AC46" s="122">
        <v>121.8</v>
      </c>
      <c r="AD46" s="122">
        <f t="shared" si="3"/>
        <v>100</v>
      </c>
      <c r="AE46" s="122">
        <v>0</v>
      </c>
      <c r="AF46" s="122">
        <f t="shared" si="4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1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0"/>
        <v>29395.079999999998</v>
      </c>
      <c r="S47" s="100">
        <f t="shared" si="7"/>
        <v>100</v>
      </c>
      <c r="T47" s="100">
        <v>0</v>
      </c>
      <c r="U47" s="100">
        <v>0</v>
      </c>
      <c r="V47" s="121">
        <v>9</v>
      </c>
      <c r="W47" s="121">
        <v>12</v>
      </c>
      <c r="X47" s="121">
        <v>5</v>
      </c>
      <c r="Y47" s="122">
        <f t="shared" si="2"/>
        <v>24.324324324324326</v>
      </c>
      <c r="Z47" s="123">
        <v>7141.97</v>
      </c>
      <c r="AA47" s="122">
        <f>Z47</f>
        <v>7141.97</v>
      </c>
      <c r="AB47" s="122">
        <f t="shared" si="8"/>
        <v>100</v>
      </c>
      <c r="AC47" s="122">
        <v>7141.97</v>
      </c>
      <c r="AD47" s="122">
        <f t="shared" si="3"/>
        <v>100</v>
      </c>
      <c r="AE47" s="122">
        <f>AA47-AC47</f>
        <v>0</v>
      </c>
      <c r="AF47" s="122">
        <f t="shared" si="4"/>
        <v>0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1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0"/>
        <v>13283.6</v>
      </c>
      <c r="S48" s="100">
        <f t="shared" si="7"/>
        <v>100</v>
      </c>
      <c r="T48" s="100">
        <v>0</v>
      </c>
      <c r="U48" s="100">
        <v>0</v>
      </c>
      <c r="V48" s="121">
        <v>9</v>
      </c>
      <c r="W48" s="121">
        <v>11</v>
      </c>
      <c r="X48" s="121">
        <v>3</v>
      </c>
      <c r="Y48" s="122">
        <f t="shared" si="2"/>
        <v>14.0625</v>
      </c>
      <c r="Z48" s="123">
        <v>16877.34</v>
      </c>
      <c r="AA48" s="122">
        <v>16877.34</v>
      </c>
      <c r="AB48" s="122">
        <f t="shared" si="8"/>
        <v>100</v>
      </c>
      <c r="AC48" s="122">
        <v>16877.34</v>
      </c>
      <c r="AD48" s="122">
        <f t="shared" si="3"/>
        <v>100</v>
      </c>
      <c r="AE48" s="122">
        <v>0</v>
      </c>
      <c r="AF48" s="122">
        <f t="shared" si="4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1"/>
        <v>0</v>
      </c>
      <c r="O49" s="100">
        <v>0</v>
      </c>
      <c r="P49" s="100">
        <v>0</v>
      </c>
      <c r="Q49" s="100">
        <v>0</v>
      </c>
      <c r="R49" s="100">
        <f t="shared" si="10"/>
        <v>0</v>
      </c>
      <c r="S49" s="100">
        <v>0</v>
      </c>
      <c r="T49" s="100">
        <v>0</v>
      </c>
      <c r="U49" s="100">
        <v>0</v>
      </c>
      <c r="V49" s="121">
        <v>1</v>
      </c>
      <c r="W49" s="121">
        <v>1</v>
      </c>
      <c r="X49" s="121">
        <v>0</v>
      </c>
      <c r="Y49" s="122">
        <f t="shared" si="2"/>
        <v>33.333333333333329</v>
      </c>
      <c r="Z49" s="123">
        <v>522.52</v>
      </c>
      <c r="AA49" s="122">
        <v>522.52</v>
      </c>
      <c r="AB49" s="122">
        <f t="shared" si="8"/>
        <v>100</v>
      </c>
      <c r="AC49" s="122">
        <v>522.52</v>
      </c>
      <c r="AD49" s="122">
        <f t="shared" si="3"/>
        <v>100</v>
      </c>
      <c r="AE49" s="122">
        <v>0</v>
      </c>
      <c r="AF49" s="122">
        <f t="shared" si="4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1"/>
        <v>93.333333333333329</v>
      </c>
      <c r="O50" s="100">
        <v>28019.85</v>
      </c>
      <c r="P50" s="100">
        <v>28019.85</v>
      </c>
      <c r="Q50" s="100">
        <f t="shared" ref="Q50:Q61" si="14">P50/O50*100</f>
        <v>100</v>
      </c>
      <c r="R50" s="100">
        <f t="shared" si="10"/>
        <v>28019.85</v>
      </c>
      <c r="S50" s="100">
        <f t="shared" si="7"/>
        <v>100</v>
      </c>
      <c r="T50" s="100">
        <v>0</v>
      </c>
      <c r="U50" s="100">
        <v>0</v>
      </c>
      <c r="V50" s="121">
        <v>4</v>
      </c>
      <c r="W50" s="121">
        <v>6</v>
      </c>
      <c r="X50" s="121">
        <v>0</v>
      </c>
      <c r="Y50" s="122">
        <f t="shared" si="2"/>
        <v>8.8888888888888893</v>
      </c>
      <c r="Z50" s="123">
        <v>9696.89</v>
      </c>
      <c r="AA50" s="122">
        <v>9696.89</v>
      </c>
      <c r="AB50" s="122">
        <f t="shared" si="8"/>
        <v>100</v>
      </c>
      <c r="AC50" s="122">
        <v>9696.89</v>
      </c>
      <c r="AD50" s="122">
        <f t="shared" si="3"/>
        <v>100</v>
      </c>
      <c r="AE50" s="122">
        <v>0</v>
      </c>
      <c r="AF50" s="122">
        <f t="shared" si="4"/>
        <v>0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1"/>
        <v>74.285714285714292</v>
      </c>
      <c r="O51" s="100">
        <v>24374.81</v>
      </c>
      <c r="P51" s="100">
        <v>24374.81</v>
      </c>
      <c r="Q51" s="100">
        <f t="shared" si="14"/>
        <v>100</v>
      </c>
      <c r="R51" s="100">
        <f t="shared" si="10"/>
        <v>24374.81</v>
      </c>
      <c r="S51" s="100">
        <f t="shared" si="7"/>
        <v>100</v>
      </c>
      <c r="T51" s="100">
        <v>0</v>
      </c>
      <c r="U51" s="100">
        <v>0</v>
      </c>
      <c r="V51" s="121">
        <v>8</v>
      </c>
      <c r="W51" s="121">
        <v>10</v>
      </c>
      <c r="X51" s="121">
        <v>3</v>
      </c>
      <c r="Y51" s="122">
        <f t="shared" si="2"/>
        <v>22.857142857142858</v>
      </c>
      <c r="Z51" s="123">
        <v>3666.8500000000004</v>
      </c>
      <c r="AA51" s="122">
        <v>3666.8500000000004</v>
      </c>
      <c r="AB51" s="122">
        <f t="shared" si="8"/>
        <v>100</v>
      </c>
      <c r="AC51" s="122">
        <v>3666.8500000000004</v>
      </c>
      <c r="AD51" s="122">
        <f t="shared" si="3"/>
        <v>100</v>
      </c>
      <c r="AE51" s="122">
        <v>0</v>
      </c>
      <c r="AF51" s="122">
        <f t="shared" si="4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1"/>
        <v>80.952380952380949</v>
      </c>
      <c r="O52" s="100">
        <v>15413.759999999998</v>
      </c>
      <c r="P52" s="100">
        <v>15413.759999999998</v>
      </c>
      <c r="Q52" s="100">
        <f t="shared" si="14"/>
        <v>100</v>
      </c>
      <c r="R52" s="100">
        <f t="shared" si="10"/>
        <v>15413.759999999998</v>
      </c>
      <c r="S52" s="100">
        <f t="shared" si="7"/>
        <v>100</v>
      </c>
      <c r="T52" s="100">
        <v>0</v>
      </c>
      <c r="U52" s="100">
        <v>0</v>
      </c>
      <c r="V52" s="121">
        <v>4</v>
      </c>
      <c r="W52" s="121">
        <v>4</v>
      </c>
      <c r="X52" s="121">
        <v>0</v>
      </c>
      <c r="Y52" s="122">
        <f t="shared" si="2"/>
        <v>19.047619047619047</v>
      </c>
      <c r="Z52" s="123">
        <v>8087.98</v>
      </c>
      <c r="AA52" s="122">
        <v>8087.98</v>
      </c>
      <c r="AB52" s="122">
        <f t="shared" si="8"/>
        <v>100</v>
      </c>
      <c r="AC52" s="122">
        <v>8087.98</v>
      </c>
      <c r="AD52" s="122">
        <f t="shared" si="3"/>
        <v>100</v>
      </c>
      <c r="AE52" s="122">
        <v>0</v>
      </c>
      <c r="AF52" s="122">
        <f t="shared" si="4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1"/>
        <v>74.468085106382972</v>
      </c>
      <c r="O53" s="100">
        <v>42972.38</v>
      </c>
      <c r="P53" s="100">
        <v>42972.38</v>
      </c>
      <c r="Q53" s="100">
        <f t="shared" si="14"/>
        <v>100</v>
      </c>
      <c r="R53" s="100">
        <f t="shared" si="10"/>
        <v>42972.38</v>
      </c>
      <c r="S53" s="100">
        <f t="shared" si="7"/>
        <v>100</v>
      </c>
      <c r="T53" s="100">
        <v>0</v>
      </c>
      <c r="U53" s="100">
        <v>0</v>
      </c>
      <c r="V53" s="121">
        <v>10</v>
      </c>
      <c r="W53" s="121">
        <v>17</v>
      </c>
      <c r="X53" s="121">
        <v>2</v>
      </c>
      <c r="Y53" s="122">
        <f t="shared" si="2"/>
        <v>21.276595744680851</v>
      </c>
      <c r="Z53" s="123">
        <v>28041.56</v>
      </c>
      <c r="AA53" s="122">
        <v>28041.56</v>
      </c>
      <c r="AB53" s="122">
        <f t="shared" si="8"/>
        <v>100</v>
      </c>
      <c r="AC53" s="122">
        <v>28041.56</v>
      </c>
      <c r="AD53" s="122">
        <f t="shared" si="3"/>
        <v>100</v>
      </c>
      <c r="AE53" s="122">
        <v>0</v>
      </c>
      <c r="AF53" s="122">
        <f t="shared" si="4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1"/>
        <v>87.5</v>
      </c>
      <c r="O54" s="100">
        <v>11942.29</v>
      </c>
      <c r="P54" s="100">
        <v>11942.29</v>
      </c>
      <c r="Q54" s="100">
        <f t="shared" si="14"/>
        <v>100</v>
      </c>
      <c r="R54" s="100">
        <f t="shared" si="10"/>
        <v>11942.29</v>
      </c>
      <c r="S54" s="100">
        <f t="shared" si="7"/>
        <v>100</v>
      </c>
      <c r="T54" s="100">
        <v>0</v>
      </c>
      <c r="U54" s="100">
        <v>0</v>
      </c>
      <c r="V54" s="121">
        <v>6</v>
      </c>
      <c r="W54" s="121">
        <v>6</v>
      </c>
      <c r="X54" s="121">
        <v>1</v>
      </c>
      <c r="Y54" s="122">
        <f t="shared" si="2"/>
        <v>37.5</v>
      </c>
      <c r="Z54" s="123">
        <v>5155.3999999999996</v>
      </c>
      <c r="AA54" s="122">
        <v>5155.3999999999996</v>
      </c>
      <c r="AB54" s="122">
        <f t="shared" si="8"/>
        <v>100</v>
      </c>
      <c r="AC54" s="122">
        <v>5155.3999999999996</v>
      </c>
      <c r="AD54" s="122">
        <f t="shared" si="3"/>
        <v>100</v>
      </c>
      <c r="AE54" s="122">
        <v>0</v>
      </c>
      <c r="AF54" s="122">
        <f t="shared" si="4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1"/>
        <v>50</v>
      </c>
      <c r="O55" s="100">
        <v>2319.79</v>
      </c>
      <c r="P55" s="100">
        <v>2319.79</v>
      </c>
      <c r="Q55" s="100">
        <f t="shared" si="14"/>
        <v>100</v>
      </c>
      <c r="R55" s="100">
        <f t="shared" si="10"/>
        <v>2319.79</v>
      </c>
      <c r="S55" s="100">
        <f t="shared" si="7"/>
        <v>100</v>
      </c>
      <c r="T55" s="100">
        <v>0</v>
      </c>
      <c r="U55" s="100">
        <v>0</v>
      </c>
      <c r="V55" s="121">
        <v>6</v>
      </c>
      <c r="W55" s="121">
        <v>8</v>
      </c>
      <c r="X55" s="121">
        <v>4</v>
      </c>
      <c r="Y55" s="122">
        <f t="shared" si="2"/>
        <v>42.857142857142854</v>
      </c>
      <c r="Z55" s="123">
        <v>2339.0500000000002</v>
      </c>
      <c r="AA55" s="122">
        <v>2339.0500000000002</v>
      </c>
      <c r="AB55" s="122">
        <f t="shared" si="8"/>
        <v>100</v>
      </c>
      <c r="AC55" s="122">
        <v>2339.0500000000002</v>
      </c>
      <c r="AD55" s="122">
        <f t="shared" si="3"/>
        <v>100</v>
      </c>
      <c r="AE55" s="122">
        <v>0</v>
      </c>
      <c r="AF55" s="122">
        <f t="shared" si="4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1"/>
        <v>69.642857142857139</v>
      </c>
      <c r="O56" s="100">
        <v>33646.5</v>
      </c>
      <c r="P56" s="100">
        <v>33646.5</v>
      </c>
      <c r="Q56" s="100">
        <f t="shared" si="14"/>
        <v>100</v>
      </c>
      <c r="R56" s="100">
        <f t="shared" si="10"/>
        <v>33646.5</v>
      </c>
      <c r="S56" s="100">
        <f t="shared" si="7"/>
        <v>100</v>
      </c>
      <c r="T56" s="100">
        <v>0</v>
      </c>
      <c r="U56" s="100">
        <v>0</v>
      </c>
      <c r="V56" s="121">
        <v>15</v>
      </c>
      <c r="W56" s="121">
        <v>22</v>
      </c>
      <c r="X56" s="121">
        <v>4</v>
      </c>
      <c r="Y56" s="122">
        <f t="shared" si="2"/>
        <v>26.785714285714285</v>
      </c>
      <c r="Z56" s="123">
        <v>10925.3</v>
      </c>
      <c r="AA56" s="122">
        <v>10925.3</v>
      </c>
      <c r="AB56" s="122">
        <f t="shared" si="8"/>
        <v>100</v>
      </c>
      <c r="AC56" s="122">
        <v>10925.3</v>
      </c>
      <c r="AD56" s="122">
        <f t="shared" si="3"/>
        <v>100</v>
      </c>
      <c r="AE56" s="122">
        <v>0</v>
      </c>
      <c r="AF56" s="122">
        <f t="shared" si="4"/>
        <v>0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1"/>
        <v>94.117647058823522</v>
      </c>
      <c r="O57" s="100">
        <v>5389.26</v>
      </c>
      <c r="P57" s="100">
        <v>5389.26</v>
      </c>
      <c r="Q57" s="100">
        <f t="shared" si="14"/>
        <v>100</v>
      </c>
      <c r="R57" s="100">
        <f t="shared" si="10"/>
        <v>5389.26</v>
      </c>
      <c r="S57" s="100">
        <f t="shared" si="7"/>
        <v>100</v>
      </c>
      <c r="T57" s="100">
        <v>0</v>
      </c>
      <c r="U57" s="100">
        <v>0</v>
      </c>
      <c r="V57" s="121">
        <v>2</v>
      </c>
      <c r="W57" s="121">
        <v>2</v>
      </c>
      <c r="X57" s="121">
        <v>0</v>
      </c>
      <c r="Y57" s="122">
        <f t="shared" si="2"/>
        <v>11.76470588235294</v>
      </c>
      <c r="Z57" s="123">
        <v>1403.51</v>
      </c>
      <c r="AA57" s="122">
        <v>1403.51</v>
      </c>
      <c r="AB57" s="122">
        <f t="shared" si="8"/>
        <v>100</v>
      </c>
      <c r="AC57" s="122">
        <v>1403.51</v>
      </c>
      <c r="AD57" s="122">
        <f t="shared" si="3"/>
        <v>100</v>
      </c>
      <c r="AE57" s="122">
        <v>0</v>
      </c>
      <c r="AF57" s="122">
        <f t="shared" si="4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1"/>
        <v>76.271186440677965</v>
      </c>
      <c r="O58" s="100">
        <v>51157.919999999998</v>
      </c>
      <c r="P58" s="100">
        <v>51157.919999999998</v>
      </c>
      <c r="Q58" s="100">
        <f t="shared" si="14"/>
        <v>100</v>
      </c>
      <c r="R58" s="100">
        <f t="shared" si="10"/>
        <v>51157.919999999998</v>
      </c>
      <c r="S58" s="100">
        <f t="shared" si="7"/>
        <v>100</v>
      </c>
      <c r="T58" s="100">
        <v>0</v>
      </c>
      <c r="U58" s="100">
        <v>0</v>
      </c>
      <c r="V58" s="121">
        <v>16</v>
      </c>
      <c r="W58" s="121">
        <v>21</v>
      </c>
      <c r="X58" s="121">
        <v>9</v>
      </c>
      <c r="Y58" s="122">
        <f t="shared" si="2"/>
        <v>27.118644067796609</v>
      </c>
      <c r="Z58" s="123">
        <v>35954.089999999997</v>
      </c>
      <c r="AA58" s="122">
        <f>Z58</f>
        <v>35954.089999999997</v>
      </c>
      <c r="AB58" s="122">
        <f t="shared" si="8"/>
        <v>100</v>
      </c>
      <c r="AC58" s="122">
        <v>35954.089999999997</v>
      </c>
      <c r="AD58" s="122">
        <f t="shared" si="3"/>
        <v>100</v>
      </c>
      <c r="AE58" s="122">
        <f>AA58-AC58</f>
        <v>0</v>
      </c>
      <c r="AF58" s="122">
        <f t="shared" si="4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1"/>
        <v>51.724137931034484</v>
      </c>
      <c r="O59" s="100">
        <v>2869.51</v>
      </c>
      <c r="P59" s="100">
        <v>2869.51</v>
      </c>
      <c r="Q59" s="100">
        <f t="shared" si="14"/>
        <v>100</v>
      </c>
      <c r="R59" s="100">
        <f t="shared" si="10"/>
        <v>2869.51</v>
      </c>
      <c r="S59" s="100">
        <f t="shared" si="7"/>
        <v>100</v>
      </c>
      <c r="T59" s="100">
        <v>0</v>
      </c>
      <c r="U59" s="100">
        <v>0</v>
      </c>
      <c r="V59" s="121">
        <v>8</v>
      </c>
      <c r="W59" s="121">
        <v>12</v>
      </c>
      <c r="X59" s="121">
        <v>3</v>
      </c>
      <c r="Y59" s="122">
        <f t="shared" si="2"/>
        <v>27.586206896551722</v>
      </c>
      <c r="Z59" s="123">
        <v>9392.68</v>
      </c>
      <c r="AA59" s="122">
        <v>9392.68</v>
      </c>
      <c r="AB59" s="122">
        <f t="shared" si="8"/>
        <v>100</v>
      </c>
      <c r="AC59" s="122">
        <v>9392.68</v>
      </c>
      <c r="AD59" s="122">
        <f t="shared" si="3"/>
        <v>100</v>
      </c>
      <c r="AE59" s="122">
        <v>0</v>
      </c>
      <c r="AF59" s="122">
        <f t="shared" si="4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1"/>
        <v>91.525423728813564</v>
      </c>
      <c r="O60" s="100">
        <v>15158.790000000003</v>
      </c>
      <c r="P60" s="100">
        <v>15158.790000000003</v>
      </c>
      <c r="Q60" s="100">
        <f t="shared" si="14"/>
        <v>100</v>
      </c>
      <c r="R60" s="100">
        <f t="shared" si="10"/>
        <v>15158.790000000003</v>
      </c>
      <c r="S60" s="100">
        <f t="shared" si="7"/>
        <v>100</v>
      </c>
      <c r="T60" s="100">
        <v>0</v>
      </c>
      <c r="U60" s="100">
        <v>0</v>
      </c>
      <c r="V60" s="121">
        <v>0</v>
      </c>
      <c r="W60" s="121">
        <v>0</v>
      </c>
      <c r="X60" s="121">
        <v>0</v>
      </c>
      <c r="Y60" s="122">
        <f t="shared" si="2"/>
        <v>0</v>
      </c>
      <c r="Z60" s="123">
        <v>0</v>
      </c>
      <c r="AA60" s="122">
        <v>0</v>
      </c>
      <c r="AB60" s="122">
        <f t="shared" si="8"/>
        <v>0</v>
      </c>
      <c r="AC60" s="122">
        <v>0</v>
      </c>
      <c r="AD60" s="122">
        <f t="shared" si="3"/>
        <v>0</v>
      </c>
      <c r="AE60" s="122">
        <v>0</v>
      </c>
      <c r="AF60" s="122">
        <f t="shared" si="4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1"/>
        <v>67.901234567901241</v>
      </c>
      <c r="O61" s="100">
        <v>71249.460000000036</v>
      </c>
      <c r="P61" s="100">
        <v>71249.460000000036</v>
      </c>
      <c r="Q61" s="100">
        <f t="shared" si="14"/>
        <v>100</v>
      </c>
      <c r="R61" s="100">
        <f t="shared" si="10"/>
        <v>71249.460000000036</v>
      </c>
      <c r="S61" s="100">
        <f t="shared" si="7"/>
        <v>100</v>
      </c>
      <c r="T61" s="100">
        <v>0</v>
      </c>
      <c r="U61" s="100">
        <v>0</v>
      </c>
      <c r="V61" s="121">
        <v>34</v>
      </c>
      <c r="W61" s="121">
        <v>48</v>
      </c>
      <c r="X61" s="121">
        <v>18</v>
      </c>
      <c r="Y61" s="122">
        <f t="shared" si="2"/>
        <v>20.987654320987652</v>
      </c>
      <c r="Z61" s="123">
        <v>29291.72</v>
      </c>
      <c r="AA61" s="122">
        <v>29291.72</v>
      </c>
      <c r="AB61" s="122">
        <f t="shared" si="8"/>
        <v>100</v>
      </c>
      <c r="AC61" s="122">
        <v>29291.72</v>
      </c>
      <c r="AD61" s="122">
        <f t="shared" si="3"/>
        <v>100</v>
      </c>
      <c r="AE61" s="122">
        <v>0</v>
      </c>
      <c r="AF61" s="122">
        <f t="shared" si="4"/>
        <v>0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0"/>
        <v>0</v>
      </c>
      <c r="S62" s="100">
        <v>0</v>
      </c>
      <c r="T62" s="100">
        <v>0</v>
      </c>
      <c r="U62" s="100">
        <v>0</v>
      </c>
      <c r="V62" s="121">
        <v>0</v>
      </c>
      <c r="W62" s="121">
        <v>0</v>
      </c>
      <c r="X62" s="121">
        <v>0</v>
      </c>
      <c r="Y62" s="122">
        <f t="shared" si="2"/>
        <v>0</v>
      </c>
      <c r="Z62" s="123">
        <v>0</v>
      </c>
      <c r="AA62" s="122">
        <v>0</v>
      </c>
      <c r="AB62" s="122">
        <f t="shared" si="8"/>
        <v>0</v>
      </c>
      <c r="AC62" s="122">
        <v>0</v>
      </c>
      <c r="AD62" s="122">
        <f t="shared" si="3"/>
        <v>0</v>
      </c>
      <c r="AE62" s="122">
        <v>0</v>
      </c>
      <c r="AF62" s="122">
        <f t="shared" si="4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5">K63/H63*100</f>
        <v>0</v>
      </c>
      <c r="O63" s="100">
        <v>0</v>
      </c>
      <c r="P63" s="100">
        <v>0</v>
      </c>
      <c r="Q63" s="100">
        <v>0</v>
      </c>
      <c r="R63" s="100">
        <f t="shared" si="10"/>
        <v>0</v>
      </c>
      <c r="S63" s="100">
        <v>0</v>
      </c>
      <c r="T63" s="100">
        <v>0</v>
      </c>
      <c r="U63" s="100">
        <v>0</v>
      </c>
      <c r="V63" s="121">
        <v>1</v>
      </c>
      <c r="W63" s="121">
        <v>2</v>
      </c>
      <c r="X63" s="121">
        <v>0</v>
      </c>
      <c r="Y63" s="122">
        <f t="shared" si="2"/>
        <v>3.5714285714285712</v>
      </c>
      <c r="Z63" s="123">
        <v>6711.8899999999994</v>
      </c>
      <c r="AA63" s="122">
        <f>Z63</f>
        <v>6711.8899999999994</v>
      </c>
      <c r="AB63" s="122">
        <f t="shared" si="8"/>
        <v>100</v>
      </c>
      <c r="AC63" s="122">
        <v>6711.8899999999994</v>
      </c>
      <c r="AD63" s="122">
        <f t="shared" si="3"/>
        <v>100</v>
      </c>
      <c r="AE63" s="122">
        <f>AA63-AC63</f>
        <v>0</v>
      </c>
      <c r="AF63" s="122">
        <f t="shared" si="4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5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0"/>
        <v>8254.4500000000007</v>
      </c>
      <c r="S64" s="100">
        <f t="shared" si="7"/>
        <v>100</v>
      </c>
      <c r="T64" s="100">
        <v>0</v>
      </c>
      <c r="U64" s="100">
        <v>0</v>
      </c>
      <c r="V64" s="121">
        <v>0</v>
      </c>
      <c r="W64" s="121">
        <v>0</v>
      </c>
      <c r="X64" s="121">
        <v>0</v>
      </c>
      <c r="Y64" s="122">
        <f t="shared" si="2"/>
        <v>0</v>
      </c>
      <c r="Z64" s="123">
        <v>0</v>
      </c>
      <c r="AA64" s="122">
        <v>0</v>
      </c>
      <c r="AB64" s="122">
        <f t="shared" si="8"/>
        <v>0</v>
      </c>
      <c r="AC64" s="122">
        <v>0</v>
      </c>
      <c r="AD64" s="122">
        <f t="shared" si="3"/>
        <v>0</v>
      </c>
      <c r="AE64" s="122">
        <v>0</v>
      </c>
      <c r="AF64" s="122">
        <f t="shared" si="4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5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0"/>
        <v>16142.51</v>
      </c>
      <c r="S65" s="100">
        <f t="shared" si="7"/>
        <v>100</v>
      </c>
      <c r="T65" s="100">
        <v>0</v>
      </c>
      <c r="U65" s="100">
        <v>0</v>
      </c>
      <c r="V65" s="121">
        <v>9</v>
      </c>
      <c r="W65" s="121">
        <v>9</v>
      </c>
      <c r="X65" s="121">
        <v>2</v>
      </c>
      <c r="Y65" s="122">
        <f t="shared" si="2"/>
        <v>25.714285714285712</v>
      </c>
      <c r="Z65" s="123">
        <v>9548.6</v>
      </c>
      <c r="AA65" s="122">
        <v>9548.6</v>
      </c>
      <c r="AB65" s="122">
        <f t="shared" si="8"/>
        <v>100</v>
      </c>
      <c r="AC65" s="122">
        <v>9548.6</v>
      </c>
      <c r="AD65" s="122">
        <f t="shared" si="3"/>
        <v>100</v>
      </c>
      <c r="AE65" s="122">
        <v>0</v>
      </c>
      <c r="AF65" s="122">
        <f t="shared" si="4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5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0"/>
        <v>94844.19</v>
      </c>
      <c r="S66" s="100">
        <f t="shared" si="7"/>
        <v>100</v>
      </c>
      <c r="T66" s="100">
        <v>0</v>
      </c>
      <c r="U66" s="100">
        <v>0</v>
      </c>
      <c r="V66" s="121">
        <v>15</v>
      </c>
      <c r="W66" s="121">
        <v>19</v>
      </c>
      <c r="X66" s="121">
        <v>5</v>
      </c>
      <c r="Y66" s="122">
        <f t="shared" si="2"/>
        <v>17.045454545454543</v>
      </c>
      <c r="Z66" s="123">
        <v>19583.16</v>
      </c>
      <c r="AA66" s="122">
        <v>16219.15</v>
      </c>
      <c r="AB66" s="122">
        <f t="shared" si="8"/>
        <v>82.821924551502406</v>
      </c>
      <c r="AC66" s="122">
        <v>16219.15</v>
      </c>
      <c r="AD66" s="122">
        <f t="shared" si="3"/>
        <v>100</v>
      </c>
      <c r="AE66" s="122">
        <v>0</v>
      </c>
      <c r="AF66" s="122">
        <f t="shared" si="4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5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0"/>
        <v>1370.25</v>
      </c>
      <c r="S67" s="100">
        <f t="shared" si="7"/>
        <v>100</v>
      </c>
      <c r="T67" s="100">
        <v>0</v>
      </c>
      <c r="U67" s="100">
        <v>0</v>
      </c>
      <c r="V67" s="121">
        <v>0</v>
      </c>
      <c r="W67" s="121">
        <v>0</v>
      </c>
      <c r="X67" s="121">
        <v>0</v>
      </c>
      <c r="Y67" s="122">
        <f t="shared" si="2"/>
        <v>0</v>
      </c>
      <c r="Z67" s="123">
        <v>0</v>
      </c>
      <c r="AA67" s="122">
        <v>0</v>
      </c>
      <c r="AB67" s="122">
        <f t="shared" si="8"/>
        <v>0</v>
      </c>
      <c r="AC67" s="122">
        <v>0</v>
      </c>
      <c r="AD67" s="122">
        <f t="shared" si="3"/>
        <v>0</v>
      </c>
      <c r="AE67" s="122">
        <f>AA67-AC67</f>
        <v>0</v>
      </c>
      <c r="AF67" s="122">
        <f t="shared" si="4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5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0"/>
        <v>62158.37</v>
      </c>
      <c r="S68" s="100">
        <f t="shared" si="7"/>
        <v>100</v>
      </c>
      <c r="T68" s="100">
        <v>0</v>
      </c>
      <c r="U68" s="100">
        <v>0</v>
      </c>
      <c r="V68" s="121">
        <v>14</v>
      </c>
      <c r="W68" s="121">
        <v>15</v>
      </c>
      <c r="X68" s="121">
        <v>2</v>
      </c>
      <c r="Y68" s="122">
        <f t="shared" si="2"/>
        <v>29.787234042553191</v>
      </c>
      <c r="Z68" s="123">
        <v>29432.28</v>
      </c>
      <c r="AA68" s="122">
        <v>29432.28</v>
      </c>
      <c r="AB68" s="122">
        <f t="shared" si="8"/>
        <v>100</v>
      </c>
      <c r="AC68" s="122">
        <f>AA68-AE68</f>
        <v>29432.28</v>
      </c>
      <c r="AD68" s="122">
        <f t="shared" si="3"/>
        <v>100</v>
      </c>
      <c r="AE68" s="122">
        <v>0</v>
      </c>
      <c r="AF68" s="122">
        <f t="shared" si="4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5"/>
        <v>0</v>
      </c>
      <c r="O69" s="100">
        <v>0</v>
      </c>
      <c r="P69" s="100">
        <v>0</v>
      </c>
      <c r="Q69" s="100">
        <v>0</v>
      </c>
      <c r="R69" s="100">
        <f t="shared" si="10"/>
        <v>0</v>
      </c>
      <c r="S69" s="100">
        <v>0</v>
      </c>
      <c r="T69" s="100">
        <v>0</v>
      </c>
      <c r="U69" s="100">
        <v>0</v>
      </c>
      <c r="V69" s="121">
        <v>0</v>
      </c>
      <c r="W69" s="121">
        <v>0</v>
      </c>
      <c r="X69" s="121">
        <v>0</v>
      </c>
      <c r="Y69" s="122">
        <f t="shared" si="2"/>
        <v>0</v>
      </c>
      <c r="Z69" s="123">
        <v>0</v>
      </c>
      <c r="AA69" s="122">
        <v>0</v>
      </c>
      <c r="AB69" s="122">
        <f t="shared" si="8"/>
        <v>0</v>
      </c>
      <c r="AC69" s="122">
        <v>0</v>
      </c>
      <c r="AD69" s="122">
        <f t="shared" si="3"/>
        <v>0</v>
      </c>
      <c r="AE69" s="122">
        <v>0</v>
      </c>
      <c r="AF69" s="122">
        <f t="shared" si="4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5"/>
        <v>79.411764705882348</v>
      </c>
      <c r="O70" s="100">
        <v>27386.58</v>
      </c>
      <c r="P70" s="100">
        <v>27386.58</v>
      </c>
      <c r="Q70" s="100">
        <f t="shared" ref="Q70:Q75" si="16">P70/O70*100</f>
        <v>100</v>
      </c>
      <c r="R70" s="100">
        <f t="shared" si="10"/>
        <v>27386.58</v>
      </c>
      <c r="S70" s="100">
        <f t="shared" si="7"/>
        <v>100</v>
      </c>
      <c r="T70" s="100">
        <v>0</v>
      </c>
      <c r="U70" s="100">
        <v>0</v>
      </c>
      <c r="V70" s="121">
        <v>10</v>
      </c>
      <c r="W70" s="121">
        <v>13</v>
      </c>
      <c r="X70" s="121">
        <v>2</v>
      </c>
      <c r="Y70" s="122">
        <f t="shared" si="2"/>
        <v>29.411764705882355</v>
      </c>
      <c r="Z70" s="123">
        <v>10671.74</v>
      </c>
      <c r="AA70" s="122">
        <f t="shared" ref="AA70:AA71" si="17">Z70</f>
        <v>10671.74</v>
      </c>
      <c r="AB70" s="122">
        <f t="shared" si="8"/>
        <v>100</v>
      </c>
      <c r="AC70" s="122">
        <v>10671.74</v>
      </c>
      <c r="AD70" s="122">
        <f t="shared" si="3"/>
        <v>100</v>
      </c>
      <c r="AE70" s="122">
        <f t="shared" ref="AE70:AE71" si="18">AA70-AC70</f>
        <v>0</v>
      </c>
      <c r="AF70" s="122">
        <f t="shared" si="4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5"/>
        <v>61.904761904761905</v>
      </c>
      <c r="O71" s="100">
        <v>7195.07</v>
      </c>
      <c r="P71" s="100">
        <v>7195.07</v>
      </c>
      <c r="Q71" s="100">
        <f t="shared" si="16"/>
        <v>100</v>
      </c>
      <c r="R71" s="100">
        <f t="shared" si="10"/>
        <v>7195.07</v>
      </c>
      <c r="S71" s="100">
        <f t="shared" si="7"/>
        <v>100</v>
      </c>
      <c r="T71" s="100">
        <v>0</v>
      </c>
      <c r="U71" s="100">
        <v>0</v>
      </c>
      <c r="V71" s="121">
        <v>6</v>
      </c>
      <c r="W71" s="121">
        <v>10</v>
      </c>
      <c r="X71" s="121">
        <v>1</v>
      </c>
      <c r="Y71" s="122">
        <f t="shared" ref="Y71:Y102" si="19">IF(H71=0,0,V71/H71)*100</f>
        <v>28.571428571428569</v>
      </c>
      <c r="Z71" s="123">
        <v>12906.26</v>
      </c>
      <c r="AA71" s="122">
        <f t="shared" si="17"/>
        <v>12906.26</v>
      </c>
      <c r="AB71" s="122">
        <f t="shared" si="8"/>
        <v>100</v>
      </c>
      <c r="AC71" s="122">
        <v>12906.26</v>
      </c>
      <c r="AD71" s="122">
        <f t="shared" ref="AD71:AD102" si="20">IF(AA71=0,0,AC71/AA71)*100</f>
        <v>100</v>
      </c>
      <c r="AE71" s="122">
        <f t="shared" si="18"/>
        <v>0</v>
      </c>
      <c r="AF71" s="122">
        <f t="shared" ref="AF71:AF102" si="21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5"/>
        <v>77.89473684210526</v>
      </c>
      <c r="O72" s="100">
        <v>52440.76</v>
      </c>
      <c r="P72" s="100">
        <v>52440.76</v>
      </c>
      <c r="Q72" s="100">
        <f t="shared" si="16"/>
        <v>100</v>
      </c>
      <c r="R72" s="100">
        <f t="shared" si="10"/>
        <v>52440.76</v>
      </c>
      <c r="S72" s="100">
        <f t="shared" ref="S72:S102" si="22">R72/P72*100</f>
        <v>100</v>
      </c>
      <c r="T72" s="100">
        <v>0</v>
      </c>
      <c r="U72" s="100">
        <v>0</v>
      </c>
      <c r="V72" s="121">
        <v>20</v>
      </c>
      <c r="W72" s="121">
        <v>35</v>
      </c>
      <c r="X72" s="121">
        <v>3</v>
      </c>
      <c r="Y72" s="122">
        <f t="shared" si="19"/>
        <v>21.052631578947366</v>
      </c>
      <c r="Z72" s="123">
        <v>54995.08</v>
      </c>
      <c r="AA72" s="122">
        <v>54995.08</v>
      </c>
      <c r="AB72" s="122">
        <f t="shared" ref="AB72:AB102" si="23">IF((Z72+T72)=0,0,AA72/(Z72+T72)*100)</f>
        <v>100</v>
      </c>
      <c r="AC72" s="122">
        <v>54995.08</v>
      </c>
      <c r="AD72" s="122">
        <f t="shared" si="20"/>
        <v>100</v>
      </c>
      <c r="AE72" s="122">
        <v>0</v>
      </c>
      <c r="AF72" s="122">
        <f t="shared" si="21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5"/>
        <v>78.94736842105263</v>
      </c>
      <c r="O73" s="100">
        <v>26374.26</v>
      </c>
      <c r="P73" s="100">
        <v>26374.26</v>
      </c>
      <c r="Q73" s="100">
        <f t="shared" si="16"/>
        <v>100</v>
      </c>
      <c r="R73" s="100">
        <f t="shared" si="10"/>
        <v>26374.26</v>
      </c>
      <c r="S73" s="100">
        <f t="shared" si="22"/>
        <v>100</v>
      </c>
      <c r="T73" s="100">
        <v>0</v>
      </c>
      <c r="U73" s="100">
        <v>0</v>
      </c>
      <c r="V73" s="121">
        <v>7</v>
      </c>
      <c r="W73" s="121">
        <v>11</v>
      </c>
      <c r="X73" s="121">
        <v>1</v>
      </c>
      <c r="Y73" s="122">
        <f t="shared" si="19"/>
        <v>18.421052631578945</v>
      </c>
      <c r="Z73" s="123">
        <v>5975.11</v>
      </c>
      <c r="AA73" s="122">
        <v>5975.11</v>
      </c>
      <c r="AB73" s="122">
        <f t="shared" si="23"/>
        <v>100</v>
      </c>
      <c r="AC73" s="122">
        <v>5975.11</v>
      </c>
      <c r="AD73" s="122">
        <f t="shared" si="20"/>
        <v>100</v>
      </c>
      <c r="AE73" s="122">
        <v>0</v>
      </c>
      <c r="AF73" s="122">
        <f t="shared" si="21"/>
        <v>0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5"/>
        <v>96.875</v>
      </c>
      <c r="O74" s="100">
        <v>28592.3</v>
      </c>
      <c r="P74" s="100">
        <v>28592.3</v>
      </c>
      <c r="Q74" s="100">
        <f t="shared" si="16"/>
        <v>100</v>
      </c>
      <c r="R74" s="100">
        <f t="shared" si="10"/>
        <v>28592.3</v>
      </c>
      <c r="S74" s="100">
        <f t="shared" si="22"/>
        <v>100</v>
      </c>
      <c r="T74" s="100">
        <v>0</v>
      </c>
      <c r="U74" s="100">
        <v>0</v>
      </c>
      <c r="V74" s="121">
        <v>6</v>
      </c>
      <c r="W74" s="121">
        <v>8</v>
      </c>
      <c r="X74" s="121">
        <v>1</v>
      </c>
      <c r="Y74" s="122">
        <f t="shared" si="19"/>
        <v>18.75</v>
      </c>
      <c r="Z74" s="123">
        <v>12418.06</v>
      </c>
      <c r="AA74" s="122">
        <v>12418.06</v>
      </c>
      <c r="AB74" s="122">
        <f t="shared" si="23"/>
        <v>100</v>
      </c>
      <c r="AC74" s="122">
        <v>12418.06</v>
      </c>
      <c r="AD74" s="122">
        <f t="shared" si="20"/>
        <v>100</v>
      </c>
      <c r="AE74" s="122">
        <v>0</v>
      </c>
      <c r="AF74" s="122">
        <f t="shared" si="21"/>
        <v>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5"/>
        <v>66.666666666666657</v>
      </c>
      <c r="O75" s="100">
        <v>1981.3</v>
      </c>
      <c r="P75" s="100">
        <v>1981.3</v>
      </c>
      <c r="Q75" s="100">
        <f t="shared" si="16"/>
        <v>100</v>
      </c>
      <c r="R75" s="100">
        <f t="shared" si="10"/>
        <v>1981.3</v>
      </c>
      <c r="S75" s="100">
        <f t="shared" si="22"/>
        <v>100</v>
      </c>
      <c r="T75" s="100">
        <v>0</v>
      </c>
      <c r="U75" s="100">
        <v>0</v>
      </c>
      <c r="V75" s="121">
        <v>0</v>
      </c>
      <c r="W75" s="121">
        <v>0</v>
      </c>
      <c r="X75" s="121">
        <v>0</v>
      </c>
      <c r="Y75" s="122">
        <f t="shared" si="19"/>
        <v>0</v>
      </c>
      <c r="Z75" s="123">
        <v>0</v>
      </c>
      <c r="AA75" s="122">
        <v>0</v>
      </c>
      <c r="AB75" s="122">
        <f t="shared" si="23"/>
        <v>0</v>
      </c>
      <c r="AC75" s="122">
        <v>0</v>
      </c>
      <c r="AD75" s="122">
        <f t="shared" si="20"/>
        <v>0</v>
      </c>
      <c r="AE75" s="122">
        <v>0</v>
      </c>
      <c r="AF75" s="122">
        <f t="shared" si="21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5"/>
        <v>0</v>
      </c>
      <c r="O76" s="100">
        <v>0</v>
      </c>
      <c r="P76" s="100">
        <v>0</v>
      </c>
      <c r="Q76" s="100">
        <v>0</v>
      </c>
      <c r="R76" s="100">
        <f t="shared" si="10"/>
        <v>0</v>
      </c>
      <c r="S76" s="100">
        <v>0</v>
      </c>
      <c r="T76" s="100">
        <v>0</v>
      </c>
      <c r="U76" s="100">
        <v>0</v>
      </c>
      <c r="V76" s="121">
        <v>2</v>
      </c>
      <c r="W76" s="121">
        <v>3</v>
      </c>
      <c r="X76" s="121">
        <v>1</v>
      </c>
      <c r="Y76" s="122">
        <f t="shared" si="19"/>
        <v>66.666666666666657</v>
      </c>
      <c r="Z76" s="123">
        <v>916.43000000000006</v>
      </c>
      <c r="AA76" s="122">
        <v>916.43000000000006</v>
      </c>
      <c r="AB76" s="122">
        <f t="shared" si="23"/>
        <v>100</v>
      </c>
      <c r="AC76" s="122">
        <v>916.43000000000006</v>
      </c>
      <c r="AD76" s="122">
        <f t="shared" si="20"/>
        <v>100</v>
      </c>
      <c r="AE76" s="122">
        <v>0</v>
      </c>
      <c r="AF76" s="122">
        <f t="shared" si="21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5"/>
        <v>0</v>
      </c>
      <c r="O77" s="100">
        <v>0</v>
      </c>
      <c r="P77" s="100">
        <v>0</v>
      </c>
      <c r="Q77" s="100">
        <v>0</v>
      </c>
      <c r="R77" s="100">
        <f t="shared" si="10"/>
        <v>0</v>
      </c>
      <c r="S77" s="100">
        <v>0</v>
      </c>
      <c r="T77" s="100">
        <v>0</v>
      </c>
      <c r="U77" s="100">
        <v>0</v>
      </c>
      <c r="V77" s="121">
        <v>0</v>
      </c>
      <c r="W77" s="121">
        <v>0</v>
      </c>
      <c r="X77" s="121">
        <v>0</v>
      </c>
      <c r="Y77" s="122">
        <f t="shared" si="19"/>
        <v>0</v>
      </c>
      <c r="Z77" s="123">
        <v>0</v>
      </c>
      <c r="AA77" s="122">
        <v>0</v>
      </c>
      <c r="AB77" s="122">
        <f t="shared" si="23"/>
        <v>0</v>
      </c>
      <c r="AC77" s="122">
        <v>0</v>
      </c>
      <c r="AD77" s="122">
        <f t="shared" si="20"/>
        <v>0</v>
      </c>
      <c r="AE77" s="122">
        <v>0</v>
      </c>
      <c r="AF77" s="122">
        <f t="shared" si="21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5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0"/>
        <v>3715.8299999999995</v>
      </c>
      <c r="S78" s="100">
        <f t="shared" si="22"/>
        <v>100</v>
      </c>
      <c r="T78" s="100">
        <v>0</v>
      </c>
      <c r="U78" s="100">
        <v>0</v>
      </c>
      <c r="V78" s="121">
        <v>3</v>
      </c>
      <c r="W78" s="121">
        <v>5</v>
      </c>
      <c r="X78" s="121">
        <v>1</v>
      </c>
      <c r="Y78" s="122">
        <f t="shared" si="19"/>
        <v>23.076923076923077</v>
      </c>
      <c r="Z78" s="123">
        <v>6047.81</v>
      </c>
      <c r="AA78" s="122">
        <v>6047.81</v>
      </c>
      <c r="AB78" s="122">
        <f t="shared" si="23"/>
        <v>100</v>
      </c>
      <c r="AC78" s="122">
        <v>6047.81</v>
      </c>
      <c r="AD78" s="122">
        <f t="shared" si="20"/>
        <v>100</v>
      </c>
      <c r="AE78" s="122">
        <v>0</v>
      </c>
      <c r="AF78" s="122">
        <f t="shared" si="21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0"/>
        <v>0</v>
      </c>
      <c r="S79" s="100">
        <v>0</v>
      </c>
      <c r="T79" s="100">
        <v>0</v>
      </c>
      <c r="U79" s="100">
        <v>0</v>
      </c>
      <c r="V79" s="121">
        <v>0</v>
      </c>
      <c r="W79" s="121">
        <v>0</v>
      </c>
      <c r="X79" s="121">
        <v>0</v>
      </c>
      <c r="Y79" s="122">
        <f t="shared" si="19"/>
        <v>0</v>
      </c>
      <c r="Z79" s="123">
        <v>0</v>
      </c>
      <c r="AA79" s="122">
        <v>0</v>
      </c>
      <c r="AB79" s="122">
        <f t="shared" si="23"/>
        <v>0</v>
      </c>
      <c r="AC79" s="122">
        <v>0</v>
      </c>
      <c r="AD79" s="122">
        <f t="shared" si="20"/>
        <v>0</v>
      </c>
      <c r="AE79" s="122">
        <v>0</v>
      </c>
      <c r="AF79" s="122">
        <f t="shared" si="21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4">K80/H80*100</f>
        <v>0</v>
      </c>
      <c r="O80" s="100">
        <v>0</v>
      </c>
      <c r="P80" s="100">
        <v>0</v>
      </c>
      <c r="Q80" s="100">
        <v>0</v>
      </c>
      <c r="R80" s="100">
        <f t="shared" si="10"/>
        <v>0</v>
      </c>
      <c r="S80" s="100">
        <v>0</v>
      </c>
      <c r="T80" s="100">
        <v>0</v>
      </c>
      <c r="U80" s="100">
        <v>0</v>
      </c>
      <c r="V80" s="121">
        <v>0</v>
      </c>
      <c r="W80" s="121">
        <v>0</v>
      </c>
      <c r="X80" s="121">
        <v>0</v>
      </c>
      <c r="Y80" s="122">
        <f t="shared" si="19"/>
        <v>0</v>
      </c>
      <c r="Z80" s="123">
        <v>0</v>
      </c>
      <c r="AA80" s="122">
        <v>0</v>
      </c>
      <c r="AB80" s="122">
        <f t="shared" si="23"/>
        <v>0</v>
      </c>
      <c r="AC80" s="122">
        <v>0</v>
      </c>
      <c r="AD80" s="122">
        <f t="shared" si="20"/>
        <v>0</v>
      </c>
      <c r="AE80" s="122">
        <v>0</v>
      </c>
      <c r="AF80" s="122">
        <f t="shared" si="21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4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0"/>
        <v>2194.65</v>
      </c>
      <c r="S81" s="100">
        <f t="shared" si="22"/>
        <v>100</v>
      </c>
      <c r="T81" s="100">
        <v>0</v>
      </c>
      <c r="U81" s="100">
        <v>0</v>
      </c>
      <c r="V81" s="121">
        <v>10</v>
      </c>
      <c r="W81" s="121">
        <v>13</v>
      </c>
      <c r="X81" s="121">
        <v>5</v>
      </c>
      <c r="Y81" s="122">
        <f t="shared" si="19"/>
        <v>71.428571428571431</v>
      </c>
      <c r="Z81" s="123">
        <v>8414.75</v>
      </c>
      <c r="AA81" s="122">
        <v>8414.75</v>
      </c>
      <c r="AB81" s="122">
        <f t="shared" si="23"/>
        <v>100</v>
      </c>
      <c r="AC81" s="122">
        <v>8414.75</v>
      </c>
      <c r="AD81" s="122">
        <f t="shared" si="20"/>
        <v>100</v>
      </c>
      <c r="AE81" s="122">
        <v>0</v>
      </c>
      <c r="AF81" s="122">
        <f t="shared" si="21"/>
        <v>0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4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0"/>
        <v>2991.8400000000006</v>
      </c>
      <c r="S82" s="100">
        <f t="shared" si="22"/>
        <v>100</v>
      </c>
      <c r="T82" s="100">
        <v>0</v>
      </c>
      <c r="U82" s="100">
        <v>0</v>
      </c>
      <c r="V82" s="121">
        <v>0</v>
      </c>
      <c r="W82" s="121">
        <v>0</v>
      </c>
      <c r="X82" s="121">
        <v>0</v>
      </c>
      <c r="Y82" s="122">
        <f t="shared" si="19"/>
        <v>0</v>
      </c>
      <c r="Z82" s="123">
        <v>0</v>
      </c>
      <c r="AA82" s="122">
        <v>0</v>
      </c>
      <c r="AB82" s="122">
        <f t="shared" si="23"/>
        <v>0</v>
      </c>
      <c r="AC82" s="122">
        <v>0</v>
      </c>
      <c r="AD82" s="122">
        <f t="shared" si="20"/>
        <v>0</v>
      </c>
      <c r="AE82" s="122">
        <v>0</v>
      </c>
      <c r="AF82" s="122">
        <f t="shared" si="21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4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0"/>
        <v>2291.38</v>
      </c>
      <c r="S83" s="100">
        <f t="shared" si="22"/>
        <v>100</v>
      </c>
      <c r="T83" s="100">
        <v>0</v>
      </c>
      <c r="U83" s="100">
        <v>0</v>
      </c>
      <c r="V83" s="121">
        <v>4</v>
      </c>
      <c r="W83" s="121">
        <v>5</v>
      </c>
      <c r="X83" s="121">
        <v>2</v>
      </c>
      <c r="Y83" s="122">
        <f t="shared" si="19"/>
        <v>33.333333333333329</v>
      </c>
      <c r="Z83" s="123">
        <v>2361.4</v>
      </c>
      <c r="AA83" s="122">
        <v>2361.4</v>
      </c>
      <c r="AB83" s="122">
        <f t="shared" si="23"/>
        <v>100</v>
      </c>
      <c r="AC83" s="122">
        <v>2361.4</v>
      </c>
      <c r="AD83" s="122">
        <f t="shared" si="20"/>
        <v>100</v>
      </c>
      <c r="AE83" s="122">
        <v>0</v>
      </c>
      <c r="AF83" s="122">
        <f t="shared" si="21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4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0"/>
        <v>48671.73</v>
      </c>
      <c r="S84" s="100">
        <f t="shared" si="22"/>
        <v>100</v>
      </c>
      <c r="T84" s="100">
        <v>0</v>
      </c>
      <c r="U84" s="100">
        <v>0</v>
      </c>
      <c r="V84" s="121">
        <v>11</v>
      </c>
      <c r="W84" s="121">
        <v>17</v>
      </c>
      <c r="X84" s="121">
        <v>1</v>
      </c>
      <c r="Y84" s="122">
        <f t="shared" si="19"/>
        <v>16.417910447761194</v>
      </c>
      <c r="Z84" s="123">
        <v>29885.83</v>
      </c>
      <c r="AA84" s="122">
        <f>Z84</f>
        <v>29885.83</v>
      </c>
      <c r="AB84" s="122">
        <f t="shared" si="23"/>
        <v>100</v>
      </c>
      <c r="AC84" s="122">
        <v>29885.83</v>
      </c>
      <c r="AD84" s="122">
        <f t="shared" si="20"/>
        <v>100</v>
      </c>
      <c r="AE84" s="122">
        <f>AA84-AC84</f>
        <v>0</v>
      </c>
      <c r="AF84" s="122">
        <f t="shared" si="21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4"/>
        <v>0</v>
      </c>
      <c r="O85" s="100">
        <v>0</v>
      </c>
      <c r="P85" s="100">
        <v>0</v>
      </c>
      <c r="Q85" s="100">
        <v>0</v>
      </c>
      <c r="R85" s="100">
        <f t="shared" si="10"/>
        <v>0</v>
      </c>
      <c r="S85" s="100">
        <v>0</v>
      </c>
      <c r="T85" s="100">
        <v>0</v>
      </c>
      <c r="U85" s="100">
        <v>0</v>
      </c>
      <c r="V85" s="121">
        <v>0</v>
      </c>
      <c r="W85" s="121">
        <v>0</v>
      </c>
      <c r="X85" s="121">
        <v>0</v>
      </c>
      <c r="Y85" s="122">
        <f t="shared" si="19"/>
        <v>0</v>
      </c>
      <c r="Z85" s="123">
        <v>0</v>
      </c>
      <c r="AA85" s="122">
        <v>0</v>
      </c>
      <c r="AB85" s="122">
        <f t="shared" si="23"/>
        <v>0</v>
      </c>
      <c r="AC85" s="122">
        <v>0</v>
      </c>
      <c r="AD85" s="122">
        <f t="shared" si="20"/>
        <v>0</v>
      </c>
      <c r="AE85" s="122">
        <v>0</v>
      </c>
      <c r="AF85" s="122">
        <f t="shared" si="21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4"/>
        <v>0</v>
      </c>
      <c r="O86" s="100">
        <v>0</v>
      </c>
      <c r="P86" s="100">
        <v>0</v>
      </c>
      <c r="Q86" s="100">
        <v>0</v>
      </c>
      <c r="R86" s="100">
        <f t="shared" ref="R86:R102" si="25">P86</f>
        <v>0</v>
      </c>
      <c r="S86" s="100">
        <v>0</v>
      </c>
      <c r="T86" s="100">
        <v>0</v>
      </c>
      <c r="U86" s="100">
        <v>0</v>
      </c>
      <c r="V86" s="121">
        <v>0</v>
      </c>
      <c r="W86" s="121">
        <v>0</v>
      </c>
      <c r="X86" s="121">
        <v>0</v>
      </c>
      <c r="Y86" s="122">
        <f t="shared" si="19"/>
        <v>0</v>
      </c>
      <c r="Z86" s="123">
        <v>0</v>
      </c>
      <c r="AA86" s="122">
        <v>0</v>
      </c>
      <c r="AB86" s="122">
        <f t="shared" si="23"/>
        <v>0</v>
      </c>
      <c r="AC86" s="122">
        <v>0</v>
      </c>
      <c r="AD86" s="122">
        <f t="shared" si="20"/>
        <v>0</v>
      </c>
      <c r="AE86" s="122">
        <v>0</v>
      </c>
      <c r="AF86" s="122">
        <f t="shared" si="21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4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25"/>
        <v>27394.17</v>
      </c>
      <c r="S87" s="100">
        <f t="shared" si="22"/>
        <v>100</v>
      </c>
      <c r="T87" s="100">
        <v>0</v>
      </c>
      <c r="U87" s="100">
        <v>0</v>
      </c>
      <c r="V87" s="121">
        <v>9</v>
      </c>
      <c r="W87" s="121">
        <v>9</v>
      </c>
      <c r="X87" s="121">
        <v>3</v>
      </c>
      <c r="Y87" s="122">
        <f t="shared" si="19"/>
        <v>27.27272727272727</v>
      </c>
      <c r="Z87" s="123">
        <v>5929.48</v>
      </c>
      <c r="AA87" s="122">
        <v>5929.48</v>
      </c>
      <c r="AB87" s="122">
        <f t="shared" si="23"/>
        <v>100</v>
      </c>
      <c r="AC87" s="122">
        <v>5929.48</v>
      </c>
      <c r="AD87" s="122">
        <f t="shared" si="20"/>
        <v>100</v>
      </c>
      <c r="AE87" s="122">
        <v>0</v>
      </c>
      <c r="AF87" s="122">
        <f t="shared" si="21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4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25"/>
        <v>7948</v>
      </c>
      <c r="S88" s="100">
        <f t="shared" si="22"/>
        <v>100</v>
      </c>
      <c r="T88" s="100">
        <v>0</v>
      </c>
      <c r="U88" s="100">
        <v>0</v>
      </c>
      <c r="V88" s="121">
        <v>1</v>
      </c>
      <c r="W88" s="121">
        <v>1</v>
      </c>
      <c r="X88" s="121">
        <v>0</v>
      </c>
      <c r="Y88" s="122">
        <f t="shared" si="19"/>
        <v>8.3333333333333321</v>
      </c>
      <c r="Z88" s="123">
        <v>301.45999999999998</v>
      </c>
      <c r="AA88" s="122">
        <v>301.45999999999998</v>
      </c>
      <c r="AB88" s="122">
        <f t="shared" si="23"/>
        <v>100</v>
      </c>
      <c r="AC88" s="122">
        <v>301.45999999999998</v>
      </c>
      <c r="AD88" s="122">
        <f t="shared" si="20"/>
        <v>100</v>
      </c>
      <c r="AE88" s="122">
        <v>0</v>
      </c>
      <c r="AF88" s="122">
        <f t="shared" si="21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4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25"/>
        <v>25249.41</v>
      </c>
      <c r="S89" s="100">
        <f t="shared" si="22"/>
        <v>100</v>
      </c>
      <c r="T89" s="100">
        <v>0</v>
      </c>
      <c r="U89" s="100">
        <v>0</v>
      </c>
      <c r="V89" s="121">
        <v>13</v>
      </c>
      <c r="W89" s="121">
        <v>14</v>
      </c>
      <c r="X89" s="121">
        <v>6</v>
      </c>
      <c r="Y89" s="122">
        <f t="shared" si="19"/>
        <v>26</v>
      </c>
      <c r="Z89" s="123">
        <f>934.51+8956.71</f>
        <v>9891.2199999999993</v>
      </c>
      <c r="AA89" s="122">
        <v>9891.2199999999993</v>
      </c>
      <c r="AB89" s="122">
        <f t="shared" si="23"/>
        <v>100</v>
      </c>
      <c r="AC89" s="122">
        <v>9891.2199999999993</v>
      </c>
      <c r="AD89" s="122">
        <f t="shared" si="20"/>
        <v>100</v>
      </c>
      <c r="AE89" s="122">
        <v>0</v>
      </c>
      <c r="AF89" s="122">
        <f t="shared" si="21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4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25"/>
        <v>16467.23</v>
      </c>
      <c r="S90" s="100">
        <f t="shared" si="22"/>
        <v>100</v>
      </c>
      <c r="T90" s="100">
        <v>0</v>
      </c>
      <c r="U90" s="100">
        <v>0</v>
      </c>
      <c r="V90" s="121">
        <v>12</v>
      </c>
      <c r="W90" s="121">
        <v>15</v>
      </c>
      <c r="X90" s="121">
        <v>5</v>
      </c>
      <c r="Y90" s="122">
        <f t="shared" si="19"/>
        <v>50</v>
      </c>
      <c r="Z90" s="123">
        <v>12679.38</v>
      </c>
      <c r="AA90" s="122">
        <f>Z90</f>
        <v>12679.38</v>
      </c>
      <c r="AB90" s="122">
        <f t="shared" si="23"/>
        <v>100</v>
      </c>
      <c r="AC90" s="122">
        <v>12679.38</v>
      </c>
      <c r="AD90" s="122">
        <f t="shared" si="20"/>
        <v>100</v>
      </c>
      <c r="AE90" s="122">
        <f>AA90-AC90</f>
        <v>0</v>
      </c>
      <c r="AF90" s="122">
        <f t="shared" si="21"/>
        <v>0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4"/>
        <v>0</v>
      </c>
      <c r="O91" s="100">
        <v>0</v>
      </c>
      <c r="P91" s="100">
        <v>0</v>
      </c>
      <c r="Q91" s="100">
        <v>0</v>
      </c>
      <c r="R91" s="100">
        <f t="shared" si="25"/>
        <v>0</v>
      </c>
      <c r="S91" s="100">
        <v>0</v>
      </c>
      <c r="T91" s="100">
        <v>0</v>
      </c>
      <c r="U91" s="100">
        <v>0</v>
      </c>
      <c r="V91" s="121">
        <v>4</v>
      </c>
      <c r="W91" s="121">
        <v>5</v>
      </c>
      <c r="X91" s="121">
        <v>3</v>
      </c>
      <c r="Y91" s="122">
        <f t="shared" si="19"/>
        <v>100</v>
      </c>
      <c r="Z91" s="123">
        <f>1302.43+839.08</f>
        <v>2141.5100000000002</v>
      </c>
      <c r="AA91" s="122">
        <v>2141.5100000000002</v>
      </c>
      <c r="AB91" s="122">
        <f t="shared" si="23"/>
        <v>100</v>
      </c>
      <c r="AC91" s="122">
        <f>AA91-AE91</f>
        <v>2141.5100000000002</v>
      </c>
      <c r="AD91" s="122">
        <f t="shared" si="20"/>
        <v>100</v>
      </c>
      <c r="AE91" s="122">
        <v>0</v>
      </c>
      <c r="AF91" s="122">
        <f t="shared" si="21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4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25"/>
        <v>9389.1600000000017</v>
      </c>
      <c r="S92" s="100">
        <f t="shared" si="22"/>
        <v>100</v>
      </c>
      <c r="T92" s="100">
        <v>0</v>
      </c>
      <c r="U92" s="100">
        <v>0</v>
      </c>
      <c r="V92" s="121">
        <v>3</v>
      </c>
      <c r="W92" s="121">
        <v>6</v>
      </c>
      <c r="X92" s="121">
        <v>0</v>
      </c>
      <c r="Y92" s="122">
        <f t="shared" si="19"/>
        <v>6.25</v>
      </c>
      <c r="Z92" s="123">
        <v>8718.14</v>
      </c>
      <c r="AA92" s="122">
        <v>8718.14</v>
      </c>
      <c r="AB92" s="122">
        <f t="shared" si="23"/>
        <v>100</v>
      </c>
      <c r="AC92" s="122">
        <v>8718.14</v>
      </c>
      <c r="AD92" s="122">
        <f t="shared" si="20"/>
        <v>100</v>
      </c>
      <c r="AE92" s="122">
        <v>0</v>
      </c>
      <c r="AF92" s="122">
        <f t="shared" si="21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4"/>
        <v>0</v>
      </c>
      <c r="O93" s="100">
        <v>0</v>
      </c>
      <c r="P93" s="100">
        <v>0</v>
      </c>
      <c r="Q93" s="100">
        <v>0</v>
      </c>
      <c r="R93" s="100">
        <f t="shared" si="25"/>
        <v>0</v>
      </c>
      <c r="S93" s="100">
        <v>0</v>
      </c>
      <c r="T93" s="100">
        <v>0</v>
      </c>
      <c r="U93" s="100">
        <v>0</v>
      </c>
      <c r="V93" s="121">
        <v>0</v>
      </c>
      <c r="W93" s="121">
        <v>0</v>
      </c>
      <c r="X93" s="121">
        <v>0</v>
      </c>
      <c r="Y93" s="122">
        <f t="shared" si="19"/>
        <v>0</v>
      </c>
      <c r="Z93" s="123">
        <v>0</v>
      </c>
      <c r="AA93" s="122">
        <v>0</v>
      </c>
      <c r="AB93" s="122">
        <f t="shared" si="23"/>
        <v>0</v>
      </c>
      <c r="AC93" s="122">
        <v>0</v>
      </c>
      <c r="AD93" s="122">
        <f t="shared" si="20"/>
        <v>0</v>
      </c>
      <c r="AE93" s="122">
        <v>0</v>
      </c>
      <c r="AF93" s="122">
        <f t="shared" si="21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4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25"/>
        <v>12376.46</v>
      </c>
      <c r="S94" s="100">
        <f t="shared" si="22"/>
        <v>100</v>
      </c>
      <c r="T94" s="100">
        <v>0</v>
      </c>
      <c r="U94" s="100">
        <v>0</v>
      </c>
      <c r="V94" s="121">
        <v>7</v>
      </c>
      <c r="W94" s="121">
        <v>9</v>
      </c>
      <c r="X94" s="121">
        <v>1</v>
      </c>
      <c r="Y94" s="122">
        <f t="shared" si="19"/>
        <v>35</v>
      </c>
      <c r="Z94" s="123">
        <v>6937.44</v>
      </c>
      <c r="AA94" s="122">
        <v>6937.44</v>
      </c>
      <c r="AB94" s="122">
        <f t="shared" si="23"/>
        <v>100</v>
      </c>
      <c r="AC94" s="122">
        <v>6937.44</v>
      </c>
      <c r="AD94" s="122">
        <f t="shared" si="20"/>
        <v>100</v>
      </c>
      <c r="AE94" s="122">
        <v>0</v>
      </c>
      <c r="AF94" s="122">
        <f t="shared" si="21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4"/>
        <v>0</v>
      </c>
      <c r="O95" s="100">
        <v>0</v>
      </c>
      <c r="P95" s="100">
        <v>0</v>
      </c>
      <c r="Q95" s="100">
        <v>0</v>
      </c>
      <c r="R95" s="100">
        <f t="shared" si="25"/>
        <v>0</v>
      </c>
      <c r="S95" s="100">
        <v>0</v>
      </c>
      <c r="T95" s="100">
        <v>0</v>
      </c>
      <c r="U95" s="100">
        <v>0</v>
      </c>
      <c r="V95" s="121">
        <v>0</v>
      </c>
      <c r="W95" s="121">
        <v>0</v>
      </c>
      <c r="X95" s="121">
        <v>0</v>
      </c>
      <c r="Y95" s="122">
        <f t="shared" si="19"/>
        <v>0</v>
      </c>
      <c r="Z95" s="123">
        <v>0</v>
      </c>
      <c r="AA95" s="122">
        <v>0</v>
      </c>
      <c r="AB95" s="122">
        <f t="shared" si="23"/>
        <v>0</v>
      </c>
      <c r="AC95" s="122">
        <v>0</v>
      </c>
      <c r="AD95" s="122">
        <f t="shared" si="20"/>
        <v>0</v>
      </c>
      <c r="AE95" s="122">
        <v>0</v>
      </c>
      <c r="AF95" s="122">
        <f t="shared" si="21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4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25"/>
        <v>24507.16</v>
      </c>
      <c r="S96" s="100">
        <f t="shared" si="22"/>
        <v>100</v>
      </c>
      <c r="T96" s="100">
        <v>0</v>
      </c>
      <c r="U96" s="100">
        <v>0</v>
      </c>
      <c r="V96" s="121">
        <v>0</v>
      </c>
      <c r="W96" s="121">
        <v>0</v>
      </c>
      <c r="X96" s="121">
        <v>0</v>
      </c>
      <c r="Y96" s="122">
        <f t="shared" si="19"/>
        <v>0</v>
      </c>
      <c r="Z96" s="123">
        <v>0</v>
      </c>
      <c r="AA96" s="122">
        <v>0</v>
      </c>
      <c r="AB96" s="122">
        <f t="shared" si="23"/>
        <v>0</v>
      </c>
      <c r="AC96" s="122">
        <v>0</v>
      </c>
      <c r="AD96" s="122">
        <f t="shared" si="20"/>
        <v>0</v>
      </c>
      <c r="AE96" s="122">
        <v>0</v>
      </c>
      <c r="AF96" s="122">
        <f t="shared" si="21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4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25"/>
        <v>5946.55</v>
      </c>
      <c r="S97" s="100">
        <f t="shared" si="22"/>
        <v>100</v>
      </c>
      <c r="T97" s="100">
        <v>0</v>
      </c>
      <c r="U97" s="100">
        <v>0</v>
      </c>
      <c r="V97" s="121">
        <v>2</v>
      </c>
      <c r="W97" s="121">
        <v>2</v>
      </c>
      <c r="X97" s="121">
        <v>0</v>
      </c>
      <c r="Y97" s="122">
        <f t="shared" si="19"/>
        <v>22.222222222222221</v>
      </c>
      <c r="Z97" s="123">
        <v>1930.88</v>
      </c>
      <c r="AA97" s="122">
        <v>1930.88</v>
      </c>
      <c r="AB97" s="122">
        <f t="shared" si="23"/>
        <v>100</v>
      </c>
      <c r="AC97" s="122">
        <v>1930.88</v>
      </c>
      <c r="AD97" s="122">
        <f t="shared" si="20"/>
        <v>100</v>
      </c>
      <c r="AE97" s="122">
        <v>0</v>
      </c>
      <c r="AF97" s="122">
        <f t="shared" si="21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4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25"/>
        <v>3487.89</v>
      </c>
      <c r="S98" s="100">
        <f t="shared" si="22"/>
        <v>100</v>
      </c>
      <c r="T98" s="100">
        <v>0</v>
      </c>
      <c r="U98" s="100">
        <v>0</v>
      </c>
      <c r="V98" s="121">
        <v>0</v>
      </c>
      <c r="W98" s="121">
        <v>0</v>
      </c>
      <c r="X98" s="121">
        <v>0</v>
      </c>
      <c r="Y98" s="122">
        <f t="shared" si="19"/>
        <v>0</v>
      </c>
      <c r="Z98" s="123">
        <v>0</v>
      </c>
      <c r="AA98" s="122">
        <v>0</v>
      </c>
      <c r="AB98" s="122">
        <f t="shared" si="23"/>
        <v>0</v>
      </c>
      <c r="AC98" s="122">
        <v>0</v>
      </c>
      <c r="AD98" s="122">
        <f t="shared" si="20"/>
        <v>0</v>
      </c>
      <c r="AE98" s="122">
        <v>0</v>
      </c>
      <c r="AF98" s="122">
        <f t="shared" si="21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4"/>
        <v>0</v>
      </c>
      <c r="O99" s="100">
        <v>0</v>
      </c>
      <c r="P99" s="100">
        <v>0</v>
      </c>
      <c r="Q99" s="100">
        <v>0</v>
      </c>
      <c r="R99" s="100">
        <f t="shared" si="25"/>
        <v>0</v>
      </c>
      <c r="S99" s="100">
        <v>0</v>
      </c>
      <c r="T99" s="100">
        <v>0</v>
      </c>
      <c r="U99" s="100">
        <v>0</v>
      </c>
      <c r="V99" s="121">
        <v>3</v>
      </c>
      <c r="W99" s="121">
        <v>3</v>
      </c>
      <c r="X99" s="121">
        <v>2</v>
      </c>
      <c r="Y99" s="122">
        <f t="shared" si="19"/>
        <v>100</v>
      </c>
      <c r="Z99" s="123">
        <v>4662.01</v>
      </c>
      <c r="AA99" s="122">
        <f>Z99</f>
        <v>4662.01</v>
      </c>
      <c r="AB99" s="122">
        <f t="shared" si="23"/>
        <v>100</v>
      </c>
      <c r="AC99" s="122">
        <v>4662.01</v>
      </c>
      <c r="AD99" s="122">
        <f t="shared" si="20"/>
        <v>100</v>
      </c>
      <c r="AE99" s="122">
        <f>AA99-AC99</f>
        <v>0</v>
      </c>
      <c r="AF99" s="122">
        <f t="shared" si="21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4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25"/>
        <v>18749.07</v>
      </c>
      <c r="S100" s="100">
        <f t="shared" si="22"/>
        <v>100</v>
      </c>
      <c r="T100" s="100">
        <v>0</v>
      </c>
      <c r="U100" s="100">
        <v>0</v>
      </c>
      <c r="V100" s="121">
        <v>13</v>
      </c>
      <c r="W100" s="121">
        <v>18</v>
      </c>
      <c r="X100" s="121">
        <v>8</v>
      </c>
      <c r="Y100" s="122">
        <f t="shared" si="19"/>
        <v>34.210526315789473</v>
      </c>
      <c r="Z100" s="123">
        <v>13065.46</v>
      </c>
      <c r="AA100" s="122">
        <v>12567.05</v>
      </c>
      <c r="AB100" s="122">
        <f t="shared" si="23"/>
        <v>96.185285477893629</v>
      </c>
      <c r="AC100" s="122">
        <v>12567.05</v>
      </c>
      <c r="AD100" s="122">
        <f t="shared" si="20"/>
        <v>100</v>
      </c>
      <c r="AE100" s="122">
        <v>0</v>
      </c>
      <c r="AF100" s="122">
        <f t="shared" si="21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4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25"/>
        <v>336.17</v>
      </c>
      <c r="S101" s="100">
        <f t="shared" si="22"/>
        <v>100</v>
      </c>
      <c r="T101" s="100">
        <v>0</v>
      </c>
      <c r="U101" s="100">
        <v>0</v>
      </c>
      <c r="V101" s="121">
        <v>0</v>
      </c>
      <c r="W101" s="121">
        <v>0</v>
      </c>
      <c r="X101" s="121">
        <v>0</v>
      </c>
      <c r="Y101" s="122">
        <f t="shared" si="19"/>
        <v>0</v>
      </c>
      <c r="Z101" s="123">
        <v>4147.71</v>
      </c>
      <c r="AA101" s="122">
        <v>4147.71</v>
      </c>
      <c r="AB101" s="122">
        <f t="shared" si="23"/>
        <v>100</v>
      </c>
      <c r="AC101" s="122">
        <v>4147.71</v>
      </c>
      <c r="AD101" s="122">
        <f t="shared" si="20"/>
        <v>100</v>
      </c>
      <c r="AE101" s="122">
        <v>0</v>
      </c>
      <c r="AF101" s="122">
        <f t="shared" si="21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4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25"/>
        <v>19670.13</v>
      </c>
      <c r="S102" s="100">
        <f t="shared" si="22"/>
        <v>100</v>
      </c>
      <c r="T102" s="100">
        <v>0</v>
      </c>
      <c r="U102" s="100">
        <v>0</v>
      </c>
      <c r="V102" s="121">
        <v>0</v>
      </c>
      <c r="W102" s="121">
        <v>0</v>
      </c>
      <c r="X102" s="121">
        <v>0</v>
      </c>
      <c r="Y102" s="122">
        <f t="shared" si="19"/>
        <v>0</v>
      </c>
      <c r="Z102" s="123">
        <v>0</v>
      </c>
      <c r="AA102" s="122">
        <v>0</v>
      </c>
      <c r="AB102" s="122">
        <f t="shared" si="23"/>
        <v>0</v>
      </c>
      <c r="AC102" s="122">
        <v>0</v>
      </c>
      <c r="AD102" s="122">
        <f t="shared" si="20"/>
        <v>0</v>
      </c>
      <c r="AE102" s="122">
        <v>0</v>
      </c>
      <c r="AF102" s="122">
        <f t="shared" si="21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4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26">T103/P103*100</f>
        <v>0</v>
      </c>
      <c r="V103" s="89">
        <f t="shared" ref="V103:AC103" si="27">SUM(V7:V102)</f>
        <v>548</v>
      </c>
      <c r="W103" s="89">
        <f t="shared" si="27"/>
        <v>729</v>
      </c>
      <c r="X103" s="89">
        <f>SUM(X7:X102)</f>
        <v>184</v>
      </c>
      <c r="Y103" s="91">
        <f>X103/H103*100</f>
        <v>6.4403220161008052</v>
      </c>
      <c r="Z103" s="91">
        <f>SUM(Z7:Z102)</f>
        <v>793956.96</v>
      </c>
      <c r="AA103" s="91">
        <f t="shared" si="27"/>
        <v>790094.54</v>
      </c>
      <c r="AB103" s="90">
        <f t="shared" ref="AB103" si="28">IF((Z103+T103)=0,0,AA103/(Z103+T103)*100)</f>
        <v>99.513522748134875</v>
      </c>
      <c r="AC103" s="91">
        <f t="shared" si="27"/>
        <v>790094.54</v>
      </c>
      <c r="AD103" s="90">
        <f t="shared" ref="AD103" si="29">IF(AA103=0,0,AC103/AA103)*100</f>
        <v>100</v>
      </c>
      <c r="AE103" s="91">
        <f>SUM(AE7:AE102)</f>
        <v>0</v>
      </c>
      <c r="AF103" s="90">
        <f t="shared" ref="AF103" si="30">IF(AA103=0,0,AE103/AA103)*100</f>
        <v>0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workbookViewId="0">
      <selection activeCell="E117" sqref="E117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9" width="13.140625" style="93" customWidth="1"/>
    <col min="10" max="10" width="9.28515625" style="93" customWidth="1"/>
    <col min="11" max="13" width="6.7109375" style="106" customWidth="1"/>
    <col min="14" max="14" width="9.140625" style="106" customWidth="1"/>
    <col min="15" max="15" width="16.42578125" style="107" customWidth="1"/>
    <col min="16" max="16" width="13.7109375" style="107" customWidth="1"/>
    <col min="17" max="17" width="11" style="107" customWidth="1"/>
    <col min="18" max="18" width="12.85546875" style="107" customWidth="1"/>
    <col min="19" max="19" width="10.42578125" style="107" customWidth="1"/>
    <col min="20" max="20" width="12.28515625" style="107" customWidth="1"/>
    <col min="21" max="21" width="15.42578125" style="107" customWidth="1"/>
    <col min="22" max="24" width="9.28515625" style="106" customWidth="1"/>
    <col min="25" max="25" width="12.57031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2.85546875" style="106" customWidth="1"/>
    <col min="30" max="30" width="14" style="106" customWidth="1"/>
    <col min="31" max="31" width="11.85546875" style="106" customWidth="1"/>
    <col min="32" max="32" width="14.285156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270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30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34.25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 t="shared" si="0"/>
        <v>5</v>
      </c>
      <c r="F6" s="6">
        <f t="shared" si="0"/>
        <v>6</v>
      </c>
      <c r="G6" s="119"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121">
        <v>0</v>
      </c>
      <c r="W7" s="121">
        <v>0</v>
      </c>
      <c r="X7" s="121">
        <v>0</v>
      </c>
      <c r="Y7" s="122">
        <f t="shared" ref="Y7:Y70" si="2">IF(H7=0,0,V7/H7)*100</f>
        <v>0</v>
      </c>
      <c r="Z7" s="123">
        <v>0</v>
      </c>
      <c r="AA7" s="122">
        <f>Z7</f>
        <v>0</v>
      </c>
      <c r="AB7" s="122">
        <f>IF((Z7+T7)=0,0,AA7/(Z7+T7)*100)</f>
        <v>0</v>
      </c>
      <c r="AC7" s="122">
        <f>AA7</f>
        <v>0</v>
      </c>
      <c r="AD7" s="122">
        <f>IF(AA7=0,0,AC7/AA7)*100</f>
        <v>0</v>
      </c>
      <c r="AE7" s="122">
        <f>AA7-AC7</f>
        <v>0</v>
      </c>
      <c r="AF7" s="122">
        <f t="shared" ref="AF7:AF70" si="3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4">P8/O8*100</f>
        <v>100</v>
      </c>
      <c r="R8" s="100">
        <f t="shared" ref="R8:R20" si="5">P8</f>
        <v>8664.0299999999988</v>
      </c>
      <c r="S8" s="100">
        <f t="shared" ref="S8:S71" si="6">R8/P8*100</f>
        <v>100</v>
      </c>
      <c r="T8" s="100">
        <v>0</v>
      </c>
      <c r="U8" s="100">
        <v>0</v>
      </c>
      <c r="V8" s="121">
        <v>6</v>
      </c>
      <c r="W8" s="121">
        <v>7</v>
      </c>
      <c r="X8" s="121">
        <v>2</v>
      </c>
      <c r="Y8" s="122">
        <f t="shared" si="2"/>
        <v>30</v>
      </c>
      <c r="Z8" s="123">
        <v>5085.78</v>
      </c>
      <c r="AA8" s="122">
        <f t="shared" ref="AA8:AA71" si="7">Z8</f>
        <v>5085.78</v>
      </c>
      <c r="AB8" s="122">
        <f t="shared" ref="AB8:AB71" si="8">IF((Z8+T8)=0,0,AA8/(Z8+T8)*100)</f>
        <v>100</v>
      </c>
      <c r="AC8" s="122">
        <f t="shared" ref="AC8:AC71" si="9">AA8</f>
        <v>5085.78</v>
      </c>
      <c r="AD8" s="122">
        <f t="shared" ref="AD8:AD71" si="10">IF(AA8=0,0,AC8/AA8)*100</f>
        <v>100</v>
      </c>
      <c r="AE8" s="122">
        <f t="shared" ref="AE8:AE71" si="11">AA8-AC8</f>
        <v>0</v>
      </c>
      <c r="AF8" s="122">
        <f t="shared" si="3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4"/>
        <v>100</v>
      </c>
      <c r="R9" s="100">
        <f t="shared" si="5"/>
        <v>20412.350000000002</v>
      </c>
      <c r="S9" s="100">
        <f t="shared" si="6"/>
        <v>100</v>
      </c>
      <c r="T9" s="100">
        <v>0</v>
      </c>
      <c r="U9" s="100">
        <v>0</v>
      </c>
      <c r="V9" s="121">
        <v>1</v>
      </c>
      <c r="W9" s="121">
        <v>1</v>
      </c>
      <c r="X9" s="121">
        <v>1</v>
      </c>
      <c r="Y9" s="122">
        <f t="shared" si="2"/>
        <v>8.3333333333333321</v>
      </c>
      <c r="Z9" s="123">
        <v>142.03</v>
      </c>
      <c r="AA9" s="122">
        <f t="shared" si="7"/>
        <v>142.03</v>
      </c>
      <c r="AB9" s="122">
        <f t="shared" si="8"/>
        <v>100</v>
      </c>
      <c r="AC9" s="122">
        <f t="shared" si="9"/>
        <v>142.03</v>
      </c>
      <c r="AD9" s="122">
        <f t="shared" si="10"/>
        <v>100</v>
      </c>
      <c r="AE9" s="122">
        <f t="shared" si="11"/>
        <v>0</v>
      </c>
      <c r="AF9" s="122">
        <f t="shared" si="3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4"/>
        <v>100</v>
      </c>
      <c r="R10" s="100">
        <f t="shared" si="5"/>
        <v>58.36</v>
      </c>
      <c r="S10" s="100">
        <f t="shared" si="6"/>
        <v>100</v>
      </c>
      <c r="T10" s="100">
        <v>0</v>
      </c>
      <c r="U10" s="100">
        <v>0</v>
      </c>
      <c r="V10" s="121">
        <v>0</v>
      </c>
      <c r="W10" s="121">
        <v>0</v>
      </c>
      <c r="X10" s="121">
        <v>0</v>
      </c>
      <c r="Y10" s="122">
        <f t="shared" si="2"/>
        <v>0</v>
      </c>
      <c r="Z10" s="123">
        <v>0</v>
      </c>
      <c r="AA10" s="122">
        <f t="shared" si="7"/>
        <v>0</v>
      </c>
      <c r="AB10" s="122">
        <f t="shared" si="8"/>
        <v>0</v>
      </c>
      <c r="AC10" s="122">
        <f t="shared" si="9"/>
        <v>0</v>
      </c>
      <c r="AD10" s="122">
        <f t="shared" si="10"/>
        <v>0</v>
      </c>
      <c r="AE10" s="122">
        <f t="shared" si="11"/>
        <v>0</v>
      </c>
      <c r="AF10" s="122">
        <f t="shared" si="3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4"/>
        <v>100</v>
      </c>
      <c r="R11" s="100">
        <f t="shared" si="5"/>
        <v>7226.18</v>
      </c>
      <c r="S11" s="100">
        <f t="shared" si="6"/>
        <v>100</v>
      </c>
      <c r="T11" s="100">
        <v>0</v>
      </c>
      <c r="U11" s="100">
        <v>0</v>
      </c>
      <c r="V11" s="121">
        <v>5</v>
      </c>
      <c r="W11" s="121">
        <v>5</v>
      </c>
      <c r="X11" s="121">
        <v>0</v>
      </c>
      <c r="Y11" s="122">
        <f t="shared" si="2"/>
        <v>29.411764705882355</v>
      </c>
      <c r="Z11" s="123">
        <v>9546.4500000000007</v>
      </c>
      <c r="AA11" s="122">
        <f t="shared" si="7"/>
        <v>9546.4500000000007</v>
      </c>
      <c r="AB11" s="122">
        <f t="shared" si="8"/>
        <v>100</v>
      </c>
      <c r="AC11" s="122">
        <f t="shared" si="9"/>
        <v>9546.4500000000007</v>
      </c>
      <c r="AD11" s="122">
        <f t="shared" si="10"/>
        <v>100</v>
      </c>
      <c r="AE11" s="122">
        <f t="shared" si="11"/>
        <v>0</v>
      </c>
      <c r="AF11" s="122">
        <f t="shared" si="3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4"/>
        <v>100</v>
      </c>
      <c r="R12" s="100">
        <f t="shared" si="5"/>
        <v>10060.76</v>
      </c>
      <c r="S12" s="100">
        <f t="shared" si="6"/>
        <v>100</v>
      </c>
      <c r="T12" s="100">
        <v>0</v>
      </c>
      <c r="U12" s="100">
        <v>0</v>
      </c>
      <c r="V12" s="121">
        <v>3</v>
      </c>
      <c r="W12" s="121">
        <v>4</v>
      </c>
      <c r="X12" s="121">
        <v>0</v>
      </c>
      <c r="Y12" s="122">
        <f t="shared" si="2"/>
        <v>17.647058823529413</v>
      </c>
      <c r="Z12" s="123">
        <v>5969.86</v>
      </c>
      <c r="AA12" s="122">
        <f t="shared" si="7"/>
        <v>5969.86</v>
      </c>
      <c r="AB12" s="122">
        <f t="shared" si="8"/>
        <v>100</v>
      </c>
      <c r="AC12" s="122">
        <f t="shared" si="9"/>
        <v>5969.86</v>
      </c>
      <c r="AD12" s="122">
        <f t="shared" si="10"/>
        <v>100</v>
      </c>
      <c r="AE12" s="122">
        <f t="shared" si="11"/>
        <v>0</v>
      </c>
      <c r="AF12" s="122">
        <f t="shared" si="3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4"/>
        <v>100</v>
      </c>
      <c r="R13" s="100">
        <f t="shared" si="5"/>
        <v>2679.6</v>
      </c>
      <c r="S13" s="100">
        <f t="shared" si="6"/>
        <v>100</v>
      </c>
      <c r="T13" s="100">
        <v>0</v>
      </c>
      <c r="U13" s="100">
        <v>0</v>
      </c>
      <c r="V13" s="121">
        <v>2</v>
      </c>
      <c r="W13" s="121">
        <v>2</v>
      </c>
      <c r="X13" s="121">
        <v>0</v>
      </c>
      <c r="Y13" s="122">
        <f t="shared" si="2"/>
        <v>66.666666666666657</v>
      </c>
      <c r="Z13" s="123">
        <v>10148.719999999999</v>
      </c>
      <c r="AA13" s="122">
        <f t="shared" si="7"/>
        <v>10148.719999999999</v>
      </c>
      <c r="AB13" s="122">
        <f t="shared" si="8"/>
        <v>100</v>
      </c>
      <c r="AC13" s="122">
        <f t="shared" si="9"/>
        <v>10148.719999999999</v>
      </c>
      <c r="AD13" s="122">
        <f t="shared" si="10"/>
        <v>100</v>
      </c>
      <c r="AE13" s="122">
        <f t="shared" si="11"/>
        <v>0</v>
      </c>
      <c r="AF13" s="122">
        <f t="shared" si="3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5"/>
        <v>0</v>
      </c>
      <c r="S14" s="100">
        <v>0</v>
      </c>
      <c r="T14" s="100">
        <v>0</v>
      </c>
      <c r="U14" s="100">
        <v>0</v>
      </c>
      <c r="V14" s="121">
        <v>0</v>
      </c>
      <c r="W14" s="121">
        <v>0</v>
      </c>
      <c r="X14" s="121">
        <v>0</v>
      </c>
      <c r="Y14" s="122">
        <f t="shared" si="2"/>
        <v>0</v>
      </c>
      <c r="Z14" s="123">
        <v>0</v>
      </c>
      <c r="AA14" s="122">
        <f t="shared" si="7"/>
        <v>0</v>
      </c>
      <c r="AB14" s="122">
        <f t="shared" si="8"/>
        <v>0</v>
      </c>
      <c r="AC14" s="122">
        <f t="shared" si="9"/>
        <v>0</v>
      </c>
      <c r="AD14" s="122">
        <f t="shared" si="10"/>
        <v>0</v>
      </c>
      <c r="AE14" s="122">
        <f t="shared" si="11"/>
        <v>0</v>
      </c>
      <c r="AF14" s="122">
        <f t="shared" si="3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2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5"/>
        <v>51732.32</v>
      </c>
      <c r="S15" s="100">
        <f t="shared" si="6"/>
        <v>100</v>
      </c>
      <c r="T15" s="100">
        <v>0</v>
      </c>
      <c r="U15" s="100">
        <v>0</v>
      </c>
      <c r="V15" s="121">
        <v>12</v>
      </c>
      <c r="W15" s="121">
        <v>14</v>
      </c>
      <c r="X15" s="121">
        <v>3</v>
      </c>
      <c r="Y15" s="122">
        <f t="shared" si="2"/>
        <v>14.457831325301203</v>
      </c>
      <c r="Z15" s="123">
        <v>15948.59</v>
      </c>
      <c r="AA15" s="122">
        <f t="shared" si="7"/>
        <v>15948.59</v>
      </c>
      <c r="AB15" s="122">
        <f t="shared" si="8"/>
        <v>100</v>
      </c>
      <c r="AC15" s="122">
        <f t="shared" si="9"/>
        <v>15948.59</v>
      </c>
      <c r="AD15" s="122">
        <f t="shared" si="10"/>
        <v>100</v>
      </c>
      <c r="AE15" s="122">
        <f t="shared" si="11"/>
        <v>0</v>
      </c>
      <c r="AF15" s="122">
        <f t="shared" si="3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2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5"/>
        <v>12706.95</v>
      </c>
      <c r="S16" s="100">
        <f t="shared" si="6"/>
        <v>100</v>
      </c>
      <c r="T16" s="100">
        <v>0</v>
      </c>
      <c r="U16" s="100">
        <v>0</v>
      </c>
      <c r="V16" s="121">
        <v>0</v>
      </c>
      <c r="W16" s="121">
        <v>0</v>
      </c>
      <c r="X16" s="121">
        <v>0</v>
      </c>
      <c r="Y16" s="122">
        <f t="shared" si="2"/>
        <v>0</v>
      </c>
      <c r="Z16" s="123">
        <v>0</v>
      </c>
      <c r="AA16" s="122">
        <f t="shared" si="7"/>
        <v>0</v>
      </c>
      <c r="AB16" s="122">
        <f t="shared" si="8"/>
        <v>0</v>
      </c>
      <c r="AC16" s="122">
        <f t="shared" si="9"/>
        <v>0</v>
      </c>
      <c r="AD16" s="122">
        <f t="shared" si="10"/>
        <v>0</v>
      </c>
      <c r="AE16" s="122">
        <f t="shared" si="11"/>
        <v>0</v>
      </c>
      <c r="AF16" s="122">
        <f t="shared" si="3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2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5"/>
        <v>32504.67</v>
      </c>
      <c r="S17" s="100">
        <f t="shared" si="6"/>
        <v>100</v>
      </c>
      <c r="T17" s="100">
        <v>0</v>
      </c>
      <c r="U17" s="100">
        <v>0</v>
      </c>
      <c r="V17" s="121">
        <v>11</v>
      </c>
      <c r="W17" s="121">
        <v>18</v>
      </c>
      <c r="X17" s="121">
        <v>1</v>
      </c>
      <c r="Y17" s="122">
        <f t="shared" si="2"/>
        <v>22.448979591836736</v>
      </c>
      <c r="Z17" s="123">
        <v>37062.15</v>
      </c>
      <c r="AA17" s="122">
        <f t="shared" si="7"/>
        <v>37062.15</v>
      </c>
      <c r="AB17" s="122">
        <f t="shared" si="8"/>
        <v>100</v>
      </c>
      <c r="AC17" s="122">
        <f t="shared" si="9"/>
        <v>37062.15</v>
      </c>
      <c r="AD17" s="122">
        <f t="shared" si="10"/>
        <v>100</v>
      </c>
      <c r="AE17" s="122">
        <f t="shared" si="11"/>
        <v>0</v>
      </c>
      <c r="AF17" s="122">
        <f t="shared" si="3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2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5"/>
        <v>15821.75</v>
      </c>
      <c r="S18" s="100">
        <f t="shared" si="6"/>
        <v>100</v>
      </c>
      <c r="T18" s="100">
        <v>0</v>
      </c>
      <c r="U18" s="100">
        <v>0</v>
      </c>
      <c r="V18" s="121">
        <v>4</v>
      </c>
      <c r="W18" s="121">
        <v>4</v>
      </c>
      <c r="X18" s="121">
        <v>0</v>
      </c>
      <c r="Y18" s="122">
        <f t="shared" si="2"/>
        <v>15.384615384615385</v>
      </c>
      <c r="Z18" s="123">
        <v>3496.6</v>
      </c>
      <c r="AA18" s="122">
        <f t="shared" si="7"/>
        <v>3496.6</v>
      </c>
      <c r="AB18" s="122">
        <f t="shared" si="8"/>
        <v>100</v>
      </c>
      <c r="AC18" s="122">
        <f t="shared" si="9"/>
        <v>3496.6</v>
      </c>
      <c r="AD18" s="122">
        <f t="shared" si="10"/>
        <v>100</v>
      </c>
      <c r="AE18" s="122">
        <f t="shared" si="11"/>
        <v>0</v>
      </c>
      <c r="AF18" s="122">
        <f t="shared" si="3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2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5"/>
        <v>46398.919999999991</v>
      </c>
      <c r="S19" s="100">
        <f t="shared" si="6"/>
        <v>100</v>
      </c>
      <c r="T19" s="100">
        <v>0</v>
      </c>
      <c r="U19" s="100">
        <v>0</v>
      </c>
      <c r="V19" s="121">
        <v>14</v>
      </c>
      <c r="W19" s="121">
        <v>17</v>
      </c>
      <c r="X19" s="121">
        <v>3</v>
      </c>
      <c r="Y19" s="122">
        <f t="shared" si="2"/>
        <v>24.137931034482758</v>
      </c>
      <c r="Z19" s="123">
        <v>24807.99</v>
      </c>
      <c r="AA19" s="122">
        <f t="shared" si="7"/>
        <v>24807.99</v>
      </c>
      <c r="AB19" s="122">
        <f t="shared" si="8"/>
        <v>100</v>
      </c>
      <c r="AC19" s="122">
        <f t="shared" si="9"/>
        <v>24807.99</v>
      </c>
      <c r="AD19" s="122">
        <f t="shared" si="10"/>
        <v>100</v>
      </c>
      <c r="AE19" s="122">
        <f t="shared" si="11"/>
        <v>0</v>
      </c>
      <c r="AF19" s="122">
        <f t="shared" si="3"/>
        <v>0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2"/>
        <v>0</v>
      </c>
      <c r="O20" s="100">
        <v>0</v>
      </c>
      <c r="P20" s="100">
        <v>0</v>
      </c>
      <c r="Q20" s="100">
        <v>0</v>
      </c>
      <c r="R20" s="100">
        <f t="shared" si="5"/>
        <v>0</v>
      </c>
      <c r="S20" s="100">
        <v>0</v>
      </c>
      <c r="T20" s="100">
        <v>0</v>
      </c>
      <c r="U20" s="100">
        <v>0</v>
      </c>
      <c r="V20" s="121">
        <v>0</v>
      </c>
      <c r="W20" s="121">
        <v>0</v>
      </c>
      <c r="X20" s="121">
        <v>0</v>
      </c>
      <c r="Y20" s="122">
        <f t="shared" si="2"/>
        <v>0</v>
      </c>
      <c r="Z20" s="123">
        <v>0</v>
      </c>
      <c r="AA20" s="122">
        <f t="shared" si="7"/>
        <v>0</v>
      </c>
      <c r="AB20" s="122">
        <f t="shared" si="8"/>
        <v>0</v>
      </c>
      <c r="AC20" s="122">
        <f t="shared" si="9"/>
        <v>0</v>
      </c>
      <c r="AD20" s="122">
        <f t="shared" si="10"/>
        <v>0</v>
      </c>
      <c r="AE20" s="122">
        <f t="shared" si="11"/>
        <v>0</v>
      </c>
      <c r="AF20" s="122">
        <f t="shared" si="3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2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 t="shared" si="6"/>
        <v>100</v>
      </c>
      <c r="T21" s="100">
        <v>0</v>
      </c>
      <c r="U21" s="100">
        <v>0</v>
      </c>
      <c r="V21" s="121">
        <v>0</v>
      </c>
      <c r="W21" s="121">
        <v>0</v>
      </c>
      <c r="X21" s="121">
        <v>0</v>
      </c>
      <c r="Y21" s="122">
        <f t="shared" si="2"/>
        <v>0</v>
      </c>
      <c r="Z21" s="123">
        <v>0</v>
      </c>
      <c r="AA21" s="122">
        <f t="shared" si="7"/>
        <v>0</v>
      </c>
      <c r="AB21" s="122">
        <f t="shared" si="8"/>
        <v>0</v>
      </c>
      <c r="AC21" s="122">
        <f t="shared" si="9"/>
        <v>0</v>
      </c>
      <c r="AD21" s="122">
        <f t="shared" si="10"/>
        <v>0</v>
      </c>
      <c r="AE21" s="122">
        <f t="shared" si="11"/>
        <v>0</v>
      </c>
      <c r="AF21" s="122">
        <f t="shared" si="3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2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3">P22</f>
        <v>19091.53</v>
      </c>
      <c r="S22" s="100">
        <f t="shared" si="6"/>
        <v>100</v>
      </c>
      <c r="T22" s="100">
        <v>0</v>
      </c>
      <c r="U22" s="100">
        <v>0</v>
      </c>
      <c r="V22" s="121">
        <v>2</v>
      </c>
      <c r="W22" s="121">
        <v>3</v>
      </c>
      <c r="X22" s="121">
        <v>0</v>
      </c>
      <c r="Y22" s="122">
        <f t="shared" si="2"/>
        <v>4.8780487804878048</v>
      </c>
      <c r="Z22" s="123">
        <v>6177.02</v>
      </c>
      <c r="AA22" s="122">
        <f t="shared" si="7"/>
        <v>6177.02</v>
      </c>
      <c r="AB22" s="122">
        <f t="shared" si="8"/>
        <v>100</v>
      </c>
      <c r="AC22" s="122">
        <f t="shared" si="9"/>
        <v>6177.02</v>
      </c>
      <c r="AD22" s="122">
        <f t="shared" si="10"/>
        <v>100</v>
      </c>
      <c r="AE22" s="122">
        <f t="shared" si="11"/>
        <v>0</v>
      </c>
      <c r="AF22" s="122">
        <f t="shared" si="3"/>
        <v>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2"/>
        <v>0</v>
      </c>
      <c r="O23" s="100">
        <v>0</v>
      </c>
      <c r="P23" s="100">
        <v>0</v>
      </c>
      <c r="Q23" s="100">
        <v>0</v>
      </c>
      <c r="R23" s="100">
        <f t="shared" si="13"/>
        <v>0</v>
      </c>
      <c r="S23" s="100">
        <v>0</v>
      </c>
      <c r="T23" s="100">
        <v>0</v>
      </c>
      <c r="U23" s="100">
        <v>0</v>
      </c>
      <c r="V23" s="121">
        <v>0</v>
      </c>
      <c r="W23" s="121">
        <v>0</v>
      </c>
      <c r="X23" s="121">
        <v>0</v>
      </c>
      <c r="Y23" s="122">
        <f t="shared" si="2"/>
        <v>0</v>
      </c>
      <c r="Z23" s="123">
        <v>0</v>
      </c>
      <c r="AA23" s="122">
        <f t="shared" si="7"/>
        <v>0</v>
      </c>
      <c r="AB23" s="122">
        <f t="shared" si="8"/>
        <v>0</v>
      </c>
      <c r="AC23" s="122">
        <f t="shared" si="9"/>
        <v>0</v>
      </c>
      <c r="AD23" s="122">
        <f t="shared" si="10"/>
        <v>0</v>
      </c>
      <c r="AE23" s="122">
        <f t="shared" si="11"/>
        <v>0</v>
      </c>
      <c r="AF23" s="122">
        <f t="shared" si="3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2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3"/>
        <v>31605.72</v>
      </c>
      <c r="S24" s="100">
        <f t="shared" si="6"/>
        <v>100</v>
      </c>
      <c r="T24" s="100">
        <v>0</v>
      </c>
      <c r="U24" s="100">
        <v>0</v>
      </c>
      <c r="V24" s="121">
        <v>31</v>
      </c>
      <c r="W24" s="121">
        <v>41</v>
      </c>
      <c r="X24" s="121">
        <v>21</v>
      </c>
      <c r="Y24" s="122">
        <f t="shared" si="2"/>
        <v>43.661971830985912</v>
      </c>
      <c r="Z24" s="123">
        <v>28306.48</v>
      </c>
      <c r="AA24" s="122">
        <f t="shared" si="7"/>
        <v>28306.48</v>
      </c>
      <c r="AB24" s="122">
        <f t="shared" si="8"/>
        <v>100</v>
      </c>
      <c r="AC24" s="122">
        <f t="shared" si="9"/>
        <v>28306.48</v>
      </c>
      <c r="AD24" s="122">
        <f t="shared" si="10"/>
        <v>100</v>
      </c>
      <c r="AE24" s="122">
        <f t="shared" si="11"/>
        <v>0</v>
      </c>
      <c r="AF24" s="122">
        <f t="shared" si="3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2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3"/>
        <v>43809.06</v>
      </c>
      <c r="S25" s="100">
        <f t="shared" si="6"/>
        <v>100</v>
      </c>
      <c r="T25" s="100">
        <v>0</v>
      </c>
      <c r="U25" s="100">
        <v>0</v>
      </c>
      <c r="V25" s="121">
        <v>24</v>
      </c>
      <c r="W25" s="121">
        <v>35</v>
      </c>
      <c r="X25" s="121">
        <v>7</v>
      </c>
      <c r="Y25" s="122">
        <f t="shared" si="2"/>
        <v>11.650485436893204</v>
      </c>
      <c r="Z25" s="123">
        <f>3668.08+27767.72</f>
        <v>31435.800000000003</v>
      </c>
      <c r="AA25" s="122">
        <f t="shared" si="7"/>
        <v>31435.800000000003</v>
      </c>
      <c r="AB25" s="122">
        <f t="shared" si="8"/>
        <v>100</v>
      </c>
      <c r="AC25" s="122">
        <f t="shared" si="9"/>
        <v>31435.800000000003</v>
      </c>
      <c r="AD25" s="122">
        <f t="shared" si="10"/>
        <v>100</v>
      </c>
      <c r="AE25" s="122">
        <f t="shared" si="11"/>
        <v>0</v>
      </c>
      <c r="AF25" s="122">
        <f t="shared" si="3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2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3"/>
        <v>13200.15</v>
      </c>
      <c r="S26" s="100">
        <f t="shared" si="6"/>
        <v>100</v>
      </c>
      <c r="T26" s="100">
        <v>0</v>
      </c>
      <c r="U26" s="100">
        <v>0</v>
      </c>
      <c r="V26" s="121">
        <v>6</v>
      </c>
      <c r="W26" s="121">
        <v>8</v>
      </c>
      <c r="X26" s="121">
        <v>1</v>
      </c>
      <c r="Y26" s="122">
        <f t="shared" si="2"/>
        <v>25</v>
      </c>
      <c r="Z26" s="123">
        <v>9861.17</v>
      </c>
      <c r="AA26" s="122">
        <f t="shared" si="7"/>
        <v>9861.17</v>
      </c>
      <c r="AB26" s="122">
        <f t="shared" si="8"/>
        <v>100</v>
      </c>
      <c r="AC26" s="122">
        <f t="shared" si="9"/>
        <v>9861.17</v>
      </c>
      <c r="AD26" s="122">
        <f t="shared" si="10"/>
        <v>100</v>
      </c>
      <c r="AE26" s="122">
        <f t="shared" si="11"/>
        <v>0</v>
      </c>
      <c r="AF26" s="122">
        <f t="shared" si="3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2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3"/>
        <v>12723.78</v>
      </c>
      <c r="S27" s="100">
        <f t="shared" si="6"/>
        <v>100</v>
      </c>
      <c r="T27" s="100">
        <v>0</v>
      </c>
      <c r="U27" s="100">
        <v>0</v>
      </c>
      <c r="V27" s="121">
        <v>4</v>
      </c>
      <c r="W27" s="121">
        <v>6</v>
      </c>
      <c r="X27" s="121">
        <v>1</v>
      </c>
      <c r="Y27" s="122">
        <f t="shared" si="2"/>
        <v>25</v>
      </c>
      <c r="Z27" s="123">
        <v>3466.92</v>
      </c>
      <c r="AA27" s="122">
        <f t="shared" si="7"/>
        <v>3466.92</v>
      </c>
      <c r="AB27" s="122">
        <f t="shared" si="8"/>
        <v>100</v>
      </c>
      <c r="AC27" s="122">
        <f t="shared" si="9"/>
        <v>3466.92</v>
      </c>
      <c r="AD27" s="122">
        <f t="shared" si="10"/>
        <v>100</v>
      </c>
      <c r="AE27" s="122">
        <f t="shared" si="11"/>
        <v>0</v>
      </c>
      <c r="AF27" s="122">
        <f t="shared" si="3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2"/>
        <v>0</v>
      </c>
      <c r="O28" s="100">
        <v>0</v>
      </c>
      <c r="P28" s="100">
        <v>0</v>
      </c>
      <c r="Q28" s="100">
        <v>0</v>
      </c>
      <c r="R28" s="100">
        <f t="shared" si="13"/>
        <v>0</v>
      </c>
      <c r="S28" s="100">
        <v>0</v>
      </c>
      <c r="T28" s="100">
        <v>0</v>
      </c>
      <c r="U28" s="100">
        <v>0</v>
      </c>
      <c r="V28" s="121">
        <v>5</v>
      </c>
      <c r="W28" s="121">
        <v>6</v>
      </c>
      <c r="X28" s="121">
        <v>4</v>
      </c>
      <c r="Y28" s="122">
        <f t="shared" si="2"/>
        <v>55.555555555555557</v>
      </c>
      <c r="Z28" s="123">
        <v>3007.13</v>
      </c>
      <c r="AA28" s="122">
        <f t="shared" si="7"/>
        <v>3007.13</v>
      </c>
      <c r="AB28" s="122">
        <f t="shared" si="8"/>
        <v>100</v>
      </c>
      <c r="AC28" s="122">
        <f t="shared" si="9"/>
        <v>3007.13</v>
      </c>
      <c r="AD28" s="122">
        <f t="shared" si="10"/>
        <v>100</v>
      </c>
      <c r="AE28" s="122">
        <f t="shared" si="11"/>
        <v>0</v>
      </c>
      <c r="AF28" s="122">
        <f t="shared" si="3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2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3"/>
        <v>5460.41</v>
      </c>
      <c r="S29" s="100">
        <f t="shared" si="6"/>
        <v>100</v>
      </c>
      <c r="T29" s="100">
        <v>0</v>
      </c>
      <c r="U29" s="100">
        <v>0</v>
      </c>
      <c r="V29" s="121">
        <v>3</v>
      </c>
      <c r="W29" s="121">
        <v>5</v>
      </c>
      <c r="X29" s="121">
        <v>0</v>
      </c>
      <c r="Y29" s="122">
        <f t="shared" si="2"/>
        <v>37.5</v>
      </c>
      <c r="Z29" s="123">
        <v>2108.6999999999998</v>
      </c>
      <c r="AA29" s="122">
        <f t="shared" si="7"/>
        <v>2108.6999999999998</v>
      </c>
      <c r="AB29" s="122">
        <f t="shared" si="8"/>
        <v>100</v>
      </c>
      <c r="AC29" s="122">
        <f t="shared" si="9"/>
        <v>2108.6999999999998</v>
      </c>
      <c r="AD29" s="122">
        <f t="shared" si="10"/>
        <v>100</v>
      </c>
      <c r="AE29" s="122">
        <f t="shared" si="11"/>
        <v>0</v>
      </c>
      <c r="AF29" s="122">
        <f t="shared" si="3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3"/>
        <v>0</v>
      </c>
      <c r="S30" s="100">
        <v>0</v>
      </c>
      <c r="T30" s="100">
        <v>0</v>
      </c>
      <c r="U30" s="100">
        <v>0</v>
      </c>
      <c r="V30" s="121">
        <v>0</v>
      </c>
      <c r="W30" s="121">
        <v>0</v>
      </c>
      <c r="X30" s="121">
        <v>0</v>
      </c>
      <c r="Y30" s="122">
        <f t="shared" si="2"/>
        <v>0</v>
      </c>
      <c r="Z30" s="123">
        <v>0</v>
      </c>
      <c r="AA30" s="122">
        <f t="shared" si="7"/>
        <v>0</v>
      </c>
      <c r="AB30" s="122">
        <f t="shared" si="8"/>
        <v>0</v>
      </c>
      <c r="AC30" s="122">
        <f t="shared" si="9"/>
        <v>0</v>
      </c>
      <c r="AD30" s="122">
        <f t="shared" si="10"/>
        <v>0</v>
      </c>
      <c r="AE30" s="122">
        <f t="shared" si="11"/>
        <v>0</v>
      </c>
      <c r="AF30" s="122">
        <f t="shared" si="3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4">K31/H31*100</f>
        <v>88.043478260869563</v>
      </c>
      <c r="O31" s="100">
        <v>84151.14</v>
      </c>
      <c r="P31" s="100">
        <v>84151.14</v>
      </c>
      <c r="Q31" s="100">
        <f t="shared" ref="Q31:Q38" si="15">P31/O31*100</f>
        <v>100</v>
      </c>
      <c r="R31" s="100">
        <f t="shared" si="13"/>
        <v>84151.14</v>
      </c>
      <c r="S31" s="100">
        <f t="shared" si="6"/>
        <v>100</v>
      </c>
      <c r="T31" s="100">
        <v>0</v>
      </c>
      <c r="U31" s="100">
        <v>0</v>
      </c>
      <c r="V31" s="121">
        <v>19</v>
      </c>
      <c r="W31" s="121">
        <v>26</v>
      </c>
      <c r="X31" s="121">
        <v>3</v>
      </c>
      <c r="Y31" s="122">
        <f t="shared" si="2"/>
        <v>20.652173913043477</v>
      </c>
      <c r="Z31" s="123">
        <v>33045.99</v>
      </c>
      <c r="AA31" s="122">
        <f t="shared" si="7"/>
        <v>33045.99</v>
      </c>
      <c r="AB31" s="122">
        <f t="shared" si="8"/>
        <v>100</v>
      </c>
      <c r="AC31" s="122">
        <f t="shared" si="9"/>
        <v>33045.99</v>
      </c>
      <c r="AD31" s="122">
        <f t="shared" si="10"/>
        <v>100</v>
      </c>
      <c r="AE31" s="122">
        <f t="shared" si="11"/>
        <v>0</v>
      </c>
      <c r="AF31" s="122">
        <f t="shared" si="3"/>
        <v>0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4"/>
        <v>45</v>
      </c>
      <c r="O32" s="100">
        <v>3061.7499999999995</v>
      </c>
      <c r="P32" s="100">
        <v>3061.7499999999995</v>
      </c>
      <c r="Q32" s="100">
        <f t="shared" si="15"/>
        <v>100</v>
      </c>
      <c r="R32" s="100">
        <f t="shared" si="13"/>
        <v>3061.7499999999995</v>
      </c>
      <c r="S32" s="100">
        <f t="shared" si="6"/>
        <v>100</v>
      </c>
      <c r="T32" s="100">
        <v>0</v>
      </c>
      <c r="U32" s="100">
        <v>0</v>
      </c>
      <c r="V32" s="121">
        <v>0</v>
      </c>
      <c r="W32" s="121">
        <v>0</v>
      </c>
      <c r="X32" s="121">
        <v>0</v>
      </c>
      <c r="Y32" s="122">
        <f t="shared" si="2"/>
        <v>0</v>
      </c>
      <c r="Z32" s="123">
        <v>0</v>
      </c>
      <c r="AA32" s="122">
        <f t="shared" si="7"/>
        <v>0</v>
      </c>
      <c r="AB32" s="122">
        <f t="shared" si="8"/>
        <v>0</v>
      </c>
      <c r="AC32" s="122">
        <f t="shared" si="9"/>
        <v>0</v>
      </c>
      <c r="AD32" s="122">
        <f t="shared" si="10"/>
        <v>0</v>
      </c>
      <c r="AE32" s="122">
        <f t="shared" si="11"/>
        <v>0</v>
      </c>
      <c r="AF32" s="122">
        <f t="shared" si="3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4"/>
        <v>50</v>
      </c>
      <c r="O33" s="100">
        <v>215.69</v>
      </c>
      <c r="P33" s="100">
        <v>215.69</v>
      </c>
      <c r="Q33" s="100">
        <f t="shared" si="15"/>
        <v>100</v>
      </c>
      <c r="R33" s="100">
        <f t="shared" si="13"/>
        <v>215.69</v>
      </c>
      <c r="S33" s="100">
        <f t="shared" si="6"/>
        <v>100</v>
      </c>
      <c r="T33" s="100">
        <v>0</v>
      </c>
      <c r="U33" s="100">
        <v>0</v>
      </c>
      <c r="V33" s="121">
        <v>2</v>
      </c>
      <c r="W33" s="121">
        <v>4</v>
      </c>
      <c r="X33" s="121">
        <v>0</v>
      </c>
      <c r="Y33" s="122">
        <f t="shared" si="2"/>
        <v>50</v>
      </c>
      <c r="Z33" s="123">
        <v>3317.11</v>
      </c>
      <c r="AA33" s="122">
        <f t="shared" si="7"/>
        <v>3317.11</v>
      </c>
      <c r="AB33" s="122">
        <f t="shared" si="8"/>
        <v>100</v>
      </c>
      <c r="AC33" s="122">
        <f t="shared" si="9"/>
        <v>3317.11</v>
      </c>
      <c r="AD33" s="122">
        <f t="shared" si="10"/>
        <v>100</v>
      </c>
      <c r="AE33" s="122">
        <f t="shared" si="11"/>
        <v>0</v>
      </c>
      <c r="AF33" s="122">
        <f t="shared" si="3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4"/>
        <v>80.769230769230774</v>
      </c>
      <c r="O34" s="100">
        <v>17458.7</v>
      </c>
      <c r="P34" s="100">
        <v>17458.7</v>
      </c>
      <c r="Q34" s="100">
        <f t="shared" si="15"/>
        <v>100</v>
      </c>
      <c r="R34" s="100">
        <f t="shared" si="13"/>
        <v>17458.7</v>
      </c>
      <c r="S34" s="100">
        <f t="shared" si="6"/>
        <v>100</v>
      </c>
      <c r="T34" s="100">
        <v>0</v>
      </c>
      <c r="U34" s="100">
        <v>0</v>
      </c>
      <c r="V34" s="121">
        <v>1</v>
      </c>
      <c r="W34" s="121">
        <v>1</v>
      </c>
      <c r="X34" s="121">
        <v>1</v>
      </c>
      <c r="Y34" s="122">
        <f t="shared" si="2"/>
        <v>1.9230769230769231</v>
      </c>
      <c r="Z34" s="123">
        <v>182.7</v>
      </c>
      <c r="AA34" s="122">
        <f t="shared" si="7"/>
        <v>182.7</v>
      </c>
      <c r="AB34" s="122">
        <f t="shared" si="8"/>
        <v>100</v>
      </c>
      <c r="AC34" s="122">
        <f t="shared" si="9"/>
        <v>182.7</v>
      </c>
      <c r="AD34" s="122">
        <f t="shared" si="10"/>
        <v>100</v>
      </c>
      <c r="AE34" s="122">
        <f t="shared" si="11"/>
        <v>0</v>
      </c>
      <c r="AF34" s="122">
        <f t="shared" si="3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4"/>
        <v>75.862068965517238</v>
      </c>
      <c r="O35" s="100">
        <v>31182.29</v>
      </c>
      <c r="P35" s="100">
        <v>31182.29</v>
      </c>
      <c r="Q35" s="100">
        <f t="shared" si="15"/>
        <v>100</v>
      </c>
      <c r="R35" s="100">
        <f t="shared" si="13"/>
        <v>31182.29</v>
      </c>
      <c r="S35" s="100">
        <f t="shared" si="6"/>
        <v>100</v>
      </c>
      <c r="T35" s="100">
        <v>0</v>
      </c>
      <c r="U35" s="100">
        <v>0</v>
      </c>
      <c r="V35" s="121">
        <v>14</v>
      </c>
      <c r="W35" s="121">
        <v>21</v>
      </c>
      <c r="X35" s="121">
        <v>2</v>
      </c>
      <c r="Y35" s="122">
        <f t="shared" si="2"/>
        <v>24.137931034482758</v>
      </c>
      <c r="Z35" s="123">
        <v>20128.939999999999</v>
      </c>
      <c r="AA35" s="122">
        <f t="shared" si="7"/>
        <v>20128.939999999999</v>
      </c>
      <c r="AB35" s="122">
        <f t="shared" si="8"/>
        <v>100</v>
      </c>
      <c r="AC35" s="122">
        <v>16847.43</v>
      </c>
      <c r="AD35" s="122">
        <f t="shared" si="10"/>
        <v>83.697551883010235</v>
      </c>
      <c r="AE35" s="122">
        <f t="shared" si="11"/>
        <v>3281.5099999999984</v>
      </c>
      <c r="AF35" s="122">
        <f t="shared" si="3"/>
        <v>16.302448116989758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4"/>
        <v>63.636363636363633</v>
      </c>
      <c r="O36" s="100">
        <v>837.48</v>
      </c>
      <c r="P36" s="100">
        <v>837.48</v>
      </c>
      <c r="Q36" s="100">
        <f t="shared" si="15"/>
        <v>100</v>
      </c>
      <c r="R36" s="100">
        <f t="shared" si="13"/>
        <v>837.48</v>
      </c>
      <c r="S36" s="100">
        <f t="shared" si="6"/>
        <v>100</v>
      </c>
      <c r="T36" s="100">
        <v>0</v>
      </c>
      <c r="U36" s="100">
        <v>0</v>
      </c>
      <c r="V36" s="121">
        <v>0</v>
      </c>
      <c r="W36" s="121">
        <v>0</v>
      </c>
      <c r="X36" s="121">
        <v>0</v>
      </c>
      <c r="Y36" s="122">
        <f t="shared" si="2"/>
        <v>0</v>
      </c>
      <c r="Z36" s="123">
        <v>0</v>
      </c>
      <c r="AA36" s="122">
        <f t="shared" si="7"/>
        <v>0</v>
      </c>
      <c r="AB36" s="122">
        <f t="shared" si="8"/>
        <v>0</v>
      </c>
      <c r="AC36" s="122">
        <f t="shared" si="9"/>
        <v>0</v>
      </c>
      <c r="AD36" s="122">
        <f t="shared" si="10"/>
        <v>0</v>
      </c>
      <c r="AE36" s="122">
        <f t="shared" si="11"/>
        <v>0</v>
      </c>
      <c r="AF36" s="122">
        <f t="shared" si="3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4"/>
        <v>93.333333333333329</v>
      </c>
      <c r="O37" s="100">
        <v>8820.61</v>
      </c>
      <c r="P37" s="100">
        <v>8820.61</v>
      </c>
      <c r="Q37" s="100">
        <f t="shared" si="15"/>
        <v>100</v>
      </c>
      <c r="R37" s="100">
        <f t="shared" si="13"/>
        <v>8820.61</v>
      </c>
      <c r="S37" s="100">
        <f t="shared" si="6"/>
        <v>100</v>
      </c>
      <c r="T37" s="100">
        <v>0</v>
      </c>
      <c r="U37" s="100">
        <v>0</v>
      </c>
      <c r="V37" s="121">
        <v>2</v>
      </c>
      <c r="W37" s="121">
        <v>2</v>
      </c>
      <c r="X37" s="121">
        <v>0</v>
      </c>
      <c r="Y37" s="122">
        <f t="shared" si="2"/>
        <v>13.333333333333334</v>
      </c>
      <c r="Z37" s="123">
        <v>2791.99</v>
      </c>
      <c r="AA37" s="122">
        <f t="shared" si="7"/>
        <v>2791.99</v>
      </c>
      <c r="AB37" s="122">
        <f t="shared" si="8"/>
        <v>100</v>
      </c>
      <c r="AC37" s="122">
        <f t="shared" si="9"/>
        <v>2791.99</v>
      </c>
      <c r="AD37" s="122">
        <f t="shared" si="10"/>
        <v>100</v>
      </c>
      <c r="AE37" s="122">
        <f t="shared" si="11"/>
        <v>0</v>
      </c>
      <c r="AF37" s="122">
        <f t="shared" si="3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4"/>
        <v>44.827586206896555</v>
      </c>
      <c r="O38" s="100">
        <v>17539.870000000003</v>
      </c>
      <c r="P38" s="100">
        <v>17539.870000000003</v>
      </c>
      <c r="Q38" s="100">
        <f t="shared" si="15"/>
        <v>100</v>
      </c>
      <c r="R38" s="100">
        <f t="shared" si="13"/>
        <v>17539.870000000003</v>
      </c>
      <c r="S38" s="100">
        <f t="shared" si="6"/>
        <v>100</v>
      </c>
      <c r="T38" s="100">
        <v>0</v>
      </c>
      <c r="U38" s="100">
        <v>0</v>
      </c>
      <c r="V38" s="121">
        <v>21</v>
      </c>
      <c r="W38" s="121">
        <v>26</v>
      </c>
      <c r="X38" s="121">
        <v>3</v>
      </c>
      <c r="Y38" s="122">
        <f t="shared" si="2"/>
        <v>72.41379310344827</v>
      </c>
      <c r="Z38" s="123">
        <v>30550.82</v>
      </c>
      <c r="AA38" s="122">
        <f t="shared" si="7"/>
        <v>30550.82</v>
      </c>
      <c r="AB38" s="122">
        <f t="shared" si="8"/>
        <v>100</v>
      </c>
      <c r="AC38" s="122">
        <f t="shared" si="9"/>
        <v>30550.82</v>
      </c>
      <c r="AD38" s="122">
        <f t="shared" si="10"/>
        <v>100</v>
      </c>
      <c r="AE38" s="122">
        <f t="shared" si="11"/>
        <v>0</v>
      </c>
      <c r="AF38" s="122">
        <f t="shared" si="3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4"/>
        <v>0</v>
      </c>
      <c r="O39" s="100">
        <v>0</v>
      </c>
      <c r="P39" s="100">
        <v>0</v>
      </c>
      <c r="Q39" s="100">
        <v>0</v>
      </c>
      <c r="R39" s="100">
        <f t="shared" si="13"/>
        <v>0</v>
      </c>
      <c r="S39" s="100">
        <v>0</v>
      </c>
      <c r="T39" s="100">
        <v>0</v>
      </c>
      <c r="U39" s="100">
        <v>0</v>
      </c>
      <c r="V39" s="121">
        <v>0</v>
      </c>
      <c r="W39" s="121">
        <v>0</v>
      </c>
      <c r="X39" s="121">
        <v>0</v>
      </c>
      <c r="Y39" s="122">
        <f t="shared" si="2"/>
        <v>0</v>
      </c>
      <c r="Z39" s="123">
        <v>0</v>
      </c>
      <c r="AA39" s="122">
        <f t="shared" si="7"/>
        <v>0</v>
      </c>
      <c r="AB39" s="122">
        <f t="shared" si="8"/>
        <v>0</v>
      </c>
      <c r="AC39" s="122">
        <f t="shared" si="9"/>
        <v>0</v>
      </c>
      <c r="AD39" s="122">
        <f t="shared" si="10"/>
        <v>0</v>
      </c>
      <c r="AE39" s="122">
        <f t="shared" si="11"/>
        <v>0</v>
      </c>
      <c r="AF39" s="122">
        <f t="shared" si="3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4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3"/>
        <v>81.2</v>
      </c>
      <c r="S40" s="100">
        <f t="shared" si="6"/>
        <v>100</v>
      </c>
      <c r="T40" s="100">
        <v>0</v>
      </c>
      <c r="U40" s="100">
        <v>0</v>
      </c>
      <c r="V40" s="121">
        <v>0</v>
      </c>
      <c r="W40" s="121">
        <v>0</v>
      </c>
      <c r="X40" s="121">
        <v>0</v>
      </c>
      <c r="Y40" s="122">
        <f t="shared" si="2"/>
        <v>0</v>
      </c>
      <c r="Z40" s="123">
        <v>0</v>
      </c>
      <c r="AA40" s="122">
        <f t="shared" si="7"/>
        <v>0</v>
      </c>
      <c r="AB40" s="122">
        <f t="shared" si="8"/>
        <v>0</v>
      </c>
      <c r="AC40" s="122">
        <f t="shared" si="9"/>
        <v>0</v>
      </c>
      <c r="AD40" s="122">
        <f t="shared" si="10"/>
        <v>0</v>
      </c>
      <c r="AE40" s="122">
        <f t="shared" si="11"/>
        <v>0</v>
      </c>
      <c r="AF40" s="122">
        <f t="shared" si="3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4"/>
        <v>0</v>
      </c>
      <c r="O41" s="100">
        <v>0</v>
      </c>
      <c r="P41" s="100">
        <v>0</v>
      </c>
      <c r="Q41" s="100">
        <v>0</v>
      </c>
      <c r="R41" s="100">
        <f t="shared" si="13"/>
        <v>0</v>
      </c>
      <c r="S41" s="100">
        <v>0</v>
      </c>
      <c r="T41" s="100">
        <v>0</v>
      </c>
      <c r="U41" s="100">
        <v>0</v>
      </c>
      <c r="V41" s="121">
        <v>1</v>
      </c>
      <c r="W41" s="121">
        <v>1</v>
      </c>
      <c r="X41" s="121">
        <v>1</v>
      </c>
      <c r="Y41" s="122">
        <f t="shared" si="2"/>
        <v>50</v>
      </c>
      <c r="Z41" s="123">
        <v>570.94000000000005</v>
      </c>
      <c r="AA41" s="122">
        <f t="shared" si="7"/>
        <v>570.94000000000005</v>
      </c>
      <c r="AB41" s="122">
        <f t="shared" si="8"/>
        <v>100</v>
      </c>
      <c r="AC41" s="122">
        <f t="shared" si="9"/>
        <v>570.94000000000005</v>
      </c>
      <c r="AD41" s="122">
        <f t="shared" si="10"/>
        <v>100</v>
      </c>
      <c r="AE41" s="122">
        <f t="shared" si="11"/>
        <v>0</v>
      </c>
      <c r="AF41" s="122">
        <f t="shared" si="3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4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3"/>
        <v>51486.1</v>
      </c>
      <c r="S42" s="100">
        <f t="shared" si="6"/>
        <v>100</v>
      </c>
      <c r="T42" s="100">
        <v>0</v>
      </c>
      <c r="U42" s="100">
        <v>0</v>
      </c>
      <c r="V42" s="121">
        <v>19</v>
      </c>
      <c r="W42" s="121">
        <v>35</v>
      </c>
      <c r="X42" s="121">
        <v>8</v>
      </c>
      <c r="Y42" s="122">
        <f t="shared" si="2"/>
        <v>35.849056603773583</v>
      </c>
      <c r="Z42" s="123">
        <v>42292.08</v>
      </c>
      <c r="AA42" s="122">
        <f t="shared" si="7"/>
        <v>42292.08</v>
      </c>
      <c r="AB42" s="122">
        <f t="shared" si="8"/>
        <v>100</v>
      </c>
      <c r="AC42" s="122">
        <f t="shared" si="9"/>
        <v>42292.08</v>
      </c>
      <c r="AD42" s="122">
        <f t="shared" si="10"/>
        <v>100</v>
      </c>
      <c r="AE42" s="122">
        <f t="shared" si="11"/>
        <v>0</v>
      </c>
      <c r="AF42" s="122">
        <f t="shared" si="3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4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3"/>
        <v>16141.45</v>
      </c>
      <c r="S43" s="100">
        <f t="shared" si="6"/>
        <v>100</v>
      </c>
      <c r="T43" s="100">
        <v>0</v>
      </c>
      <c r="U43" s="100">
        <v>0</v>
      </c>
      <c r="V43" s="121">
        <v>8</v>
      </c>
      <c r="W43" s="121">
        <v>9</v>
      </c>
      <c r="X43" s="121">
        <v>3</v>
      </c>
      <c r="Y43" s="122">
        <f t="shared" si="2"/>
        <v>28.571428571428569</v>
      </c>
      <c r="Z43" s="123">
        <v>7515.68</v>
      </c>
      <c r="AA43" s="122">
        <f t="shared" si="7"/>
        <v>7515.68</v>
      </c>
      <c r="AB43" s="122">
        <f t="shared" si="8"/>
        <v>100</v>
      </c>
      <c r="AC43" s="122">
        <f t="shared" si="9"/>
        <v>7515.68</v>
      </c>
      <c r="AD43" s="122">
        <f t="shared" si="10"/>
        <v>100</v>
      </c>
      <c r="AE43" s="122">
        <f t="shared" si="11"/>
        <v>0</v>
      </c>
      <c r="AF43" s="122">
        <f t="shared" si="3"/>
        <v>0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4"/>
        <v>0</v>
      </c>
      <c r="O44" s="100">
        <v>0</v>
      </c>
      <c r="P44" s="100">
        <v>0</v>
      </c>
      <c r="Q44" s="100">
        <v>0</v>
      </c>
      <c r="R44" s="100">
        <f t="shared" si="13"/>
        <v>0</v>
      </c>
      <c r="S44" s="100">
        <v>0</v>
      </c>
      <c r="T44" s="100">
        <v>0</v>
      </c>
      <c r="U44" s="100">
        <v>0</v>
      </c>
      <c r="V44" s="121">
        <v>0</v>
      </c>
      <c r="W44" s="121">
        <v>0</v>
      </c>
      <c r="X44" s="121">
        <v>0</v>
      </c>
      <c r="Y44" s="122">
        <f t="shared" si="2"/>
        <v>0</v>
      </c>
      <c r="Z44" s="123">
        <v>0</v>
      </c>
      <c r="AA44" s="122">
        <f t="shared" si="7"/>
        <v>0</v>
      </c>
      <c r="AB44" s="122">
        <f t="shared" si="8"/>
        <v>0</v>
      </c>
      <c r="AC44" s="122">
        <f t="shared" si="9"/>
        <v>0</v>
      </c>
      <c r="AD44" s="122">
        <f t="shared" si="10"/>
        <v>0</v>
      </c>
      <c r="AE44" s="122">
        <f t="shared" si="11"/>
        <v>0</v>
      </c>
      <c r="AF44" s="122">
        <f t="shared" si="3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4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3"/>
        <v>18630.71</v>
      </c>
      <c r="S45" s="100">
        <f t="shared" si="6"/>
        <v>100</v>
      </c>
      <c r="T45" s="100">
        <v>0</v>
      </c>
      <c r="U45" s="100">
        <v>0</v>
      </c>
      <c r="V45" s="121">
        <v>9</v>
      </c>
      <c r="W45" s="121">
        <v>9</v>
      </c>
      <c r="X45" s="121">
        <v>9</v>
      </c>
      <c r="Y45" s="122">
        <f t="shared" si="2"/>
        <v>42.857142857142854</v>
      </c>
      <c r="Z45" s="123">
        <v>12540.16</v>
      </c>
      <c r="AA45" s="122">
        <f t="shared" si="7"/>
        <v>12540.16</v>
      </c>
      <c r="AB45" s="122">
        <f t="shared" si="8"/>
        <v>100</v>
      </c>
      <c r="AC45" s="122">
        <f t="shared" si="9"/>
        <v>12540.16</v>
      </c>
      <c r="AD45" s="122">
        <f t="shared" si="10"/>
        <v>100</v>
      </c>
      <c r="AE45" s="122">
        <f t="shared" si="11"/>
        <v>0</v>
      </c>
      <c r="AF45" s="122">
        <f t="shared" si="3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4"/>
        <v>0</v>
      </c>
      <c r="O46" s="100">
        <v>0</v>
      </c>
      <c r="P46" s="100">
        <v>0</v>
      </c>
      <c r="Q46" s="100">
        <v>0</v>
      </c>
      <c r="R46" s="100">
        <f t="shared" si="13"/>
        <v>0</v>
      </c>
      <c r="S46" s="100">
        <v>0</v>
      </c>
      <c r="T46" s="100">
        <v>0</v>
      </c>
      <c r="U46" s="100">
        <v>0</v>
      </c>
      <c r="V46" s="121">
        <v>1</v>
      </c>
      <c r="W46" s="121">
        <v>1</v>
      </c>
      <c r="X46" s="121">
        <v>1</v>
      </c>
      <c r="Y46" s="122">
        <f t="shared" si="2"/>
        <v>100</v>
      </c>
      <c r="Z46" s="123">
        <v>121.8</v>
      </c>
      <c r="AA46" s="122">
        <f t="shared" si="7"/>
        <v>121.8</v>
      </c>
      <c r="AB46" s="122">
        <f t="shared" si="8"/>
        <v>100</v>
      </c>
      <c r="AC46" s="122">
        <f t="shared" si="9"/>
        <v>121.8</v>
      </c>
      <c r="AD46" s="122">
        <f t="shared" si="10"/>
        <v>100</v>
      </c>
      <c r="AE46" s="122">
        <f t="shared" si="11"/>
        <v>0</v>
      </c>
      <c r="AF46" s="122">
        <f t="shared" si="3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4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3"/>
        <v>29395.079999999998</v>
      </c>
      <c r="S47" s="100">
        <f t="shared" si="6"/>
        <v>100</v>
      </c>
      <c r="T47" s="100">
        <v>0</v>
      </c>
      <c r="U47" s="100">
        <v>0</v>
      </c>
      <c r="V47" s="121">
        <v>9</v>
      </c>
      <c r="W47" s="121">
        <v>12</v>
      </c>
      <c r="X47" s="121">
        <v>5</v>
      </c>
      <c r="Y47" s="122">
        <f t="shared" si="2"/>
        <v>24.324324324324326</v>
      </c>
      <c r="Z47" s="123">
        <v>7141.97</v>
      </c>
      <c r="AA47" s="122">
        <f t="shared" si="7"/>
        <v>7141.97</v>
      </c>
      <c r="AB47" s="122">
        <f t="shared" si="8"/>
        <v>100</v>
      </c>
      <c r="AC47" s="122">
        <f t="shared" si="9"/>
        <v>7141.97</v>
      </c>
      <c r="AD47" s="122">
        <f t="shared" si="10"/>
        <v>100</v>
      </c>
      <c r="AE47" s="122">
        <f t="shared" si="11"/>
        <v>0</v>
      </c>
      <c r="AF47" s="122">
        <f t="shared" si="3"/>
        <v>0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4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3"/>
        <v>13283.6</v>
      </c>
      <c r="S48" s="100">
        <f t="shared" si="6"/>
        <v>100</v>
      </c>
      <c r="T48" s="100">
        <v>0</v>
      </c>
      <c r="U48" s="100">
        <v>0</v>
      </c>
      <c r="V48" s="121">
        <v>9</v>
      </c>
      <c r="W48" s="121">
        <v>11</v>
      </c>
      <c r="X48" s="121">
        <v>3</v>
      </c>
      <c r="Y48" s="122">
        <f t="shared" si="2"/>
        <v>14.0625</v>
      </c>
      <c r="Z48" s="123">
        <v>16877.34</v>
      </c>
      <c r="AA48" s="122">
        <f t="shared" si="7"/>
        <v>16877.34</v>
      </c>
      <c r="AB48" s="122">
        <f t="shared" si="8"/>
        <v>100</v>
      </c>
      <c r="AC48" s="122">
        <f t="shared" si="9"/>
        <v>16877.34</v>
      </c>
      <c r="AD48" s="122">
        <f t="shared" si="10"/>
        <v>100</v>
      </c>
      <c r="AE48" s="122">
        <f t="shared" si="11"/>
        <v>0</v>
      </c>
      <c r="AF48" s="122">
        <f t="shared" si="3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4"/>
        <v>0</v>
      </c>
      <c r="O49" s="100">
        <v>0</v>
      </c>
      <c r="P49" s="100">
        <v>0</v>
      </c>
      <c r="Q49" s="100">
        <v>0</v>
      </c>
      <c r="R49" s="100">
        <f t="shared" si="13"/>
        <v>0</v>
      </c>
      <c r="S49" s="100">
        <v>0</v>
      </c>
      <c r="T49" s="100">
        <v>0</v>
      </c>
      <c r="U49" s="100">
        <v>0</v>
      </c>
      <c r="V49" s="121">
        <v>1</v>
      </c>
      <c r="W49" s="121">
        <v>1</v>
      </c>
      <c r="X49" s="121">
        <v>0</v>
      </c>
      <c r="Y49" s="122">
        <f t="shared" si="2"/>
        <v>33.333333333333329</v>
      </c>
      <c r="Z49" s="123">
        <v>522.52</v>
      </c>
      <c r="AA49" s="122">
        <f t="shared" si="7"/>
        <v>522.52</v>
      </c>
      <c r="AB49" s="122">
        <f t="shared" si="8"/>
        <v>100</v>
      </c>
      <c r="AC49" s="122">
        <f t="shared" si="9"/>
        <v>522.52</v>
      </c>
      <c r="AD49" s="122">
        <f t="shared" si="10"/>
        <v>100</v>
      </c>
      <c r="AE49" s="122">
        <f t="shared" si="11"/>
        <v>0</v>
      </c>
      <c r="AF49" s="122">
        <f t="shared" si="3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4"/>
        <v>93.333333333333329</v>
      </c>
      <c r="O50" s="100">
        <v>28019.85</v>
      </c>
      <c r="P50" s="100">
        <v>28019.85</v>
      </c>
      <c r="Q50" s="100">
        <f t="shared" ref="Q50:Q61" si="16">P50/O50*100</f>
        <v>100</v>
      </c>
      <c r="R50" s="100">
        <f t="shared" si="13"/>
        <v>28019.85</v>
      </c>
      <c r="S50" s="100">
        <f t="shared" si="6"/>
        <v>100</v>
      </c>
      <c r="T50" s="100">
        <v>0</v>
      </c>
      <c r="U50" s="100">
        <v>0</v>
      </c>
      <c r="V50" s="121">
        <v>5</v>
      </c>
      <c r="W50" s="121">
        <v>6</v>
      </c>
      <c r="X50" s="121">
        <v>0</v>
      </c>
      <c r="Y50" s="122">
        <f t="shared" si="2"/>
        <v>11.111111111111111</v>
      </c>
      <c r="Z50" s="123">
        <v>9696.89</v>
      </c>
      <c r="AA50" s="122">
        <f t="shared" si="7"/>
        <v>9696.89</v>
      </c>
      <c r="AB50" s="122">
        <f t="shared" si="8"/>
        <v>100</v>
      </c>
      <c r="AC50" s="122">
        <f t="shared" si="9"/>
        <v>9696.89</v>
      </c>
      <c r="AD50" s="122">
        <f t="shared" si="10"/>
        <v>100</v>
      </c>
      <c r="AE50" s="122">
        <f t="shared" si="11"/>
        <v>0</v>
      </c>
      <c r="AF50" s="122">
        <f t="shared" si="3"/>
        <v>0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4"/>
        <v>74.285714285714292</v>
      </c>
      <c r="O51" s="100">
        <v>24374.81</v>
      </c>
      <c r="P51" s="100">
        <v>24374.81</v>
      </c>
      <c r="Q51" s="100">
        <f t="shared" si="16"/>
        <v>100</v>
      </c>
      <c r="R51" s="100">
        <f t="shared" si="13"/>
        <v>24374.81</v>
      </c>
      <c r="S51" s="100">
        <f t="shared" si="6"/>
        <v>100</v>
      </c>
      <c r="T51" s="100">
        <v>0</v>
      </c>
      <c r="U51" s="100">
        <v>0</v>
      </c>
      <c r="V51" s="121">
        <v>10</v>
      </c>
      <c r="W51" s="121">
        <v>15</v>
      </c>
      <c r="X51" s="121">
        <v>3</v>
      </c>
      <c r="Y51" s="122">
        <f t="shared" si="2"/>
        <v>28.571428571428569</v>
      </c>
      <c r="Z51" s="123">
        <v>10543.6</v>
      </c>
      <c r="AA51" s="122">
        <f t="shared" si="7"/>
        <v>10543.6</v>
      </c>
      <c r="AB51" s="122">
        <f t="shared" si="8"/>
        <v>100</v>
      </c>
      <c r="AC51" s="122">
        <f t="shared" si="9"/>
        <v>10543.6</v>
      </c>
      <c r="AD51" s="122">
        <f t="shared" si="10"/>
        <v>100</v>
      </c>
      <c r="AE51" s="122">
        <f t="shared" si="11"/>
        <v>0</v>
      </c>
      <c r="AF51" s="122">
        <f t="shared" si="3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4"/>
        <v>80.952380952380949</v>
      </c>
      <c r="O52" s="100">
        <v>15413.759999999998</v>
      </c>
      <c r="P52" s="100">
        <v>15413.759999999998</v>
      </c>
      <c r="Q52" s="100">
        <f t="shared" si="16"/>
        <v>100</v>
      </c>
      <c r="R52" s="100">
        <f t="shared" si="13"/>
        <v>15413.759999999998</v>
      </c>
      <c r="S52" s="100">
        <f t="shared" si="6"/>
        <v>100</v>
      </c>
      <c r="T52" s="100">
        <v>0</v>
      </c>
      <c r="U52" s="100">
        <v>0</v>
      </c>
      <c r="V52" s="121">
        <v>3</v>
      </c>
      <c r="W52" s="121">
        <v>4</v>
      </c>
      <c r="X52" s="121">
        <v>0</v>
      </c>
      <c r="Y52" s="122">
        <f t="shared" si="2"/>
        <v>14.285714285714285</v>
      </c>
      <c r="Z52" s="123">
        <v>8087.98</v>
      </c>
      <c r="AA52" s="122">
        <f t="shared" si="7"/>
        <v>8087.98</v>
      </c>
      <c r="AB52" s="122">
        <f t="shared" si="8"/>
        <v>100</v>
      </c>
      <c r="AC52" s="122">
        <f t="shared" si="9"/>
        <v>8087.98</v>
      </c>
      <c r="AD52" s="122">
        <f t="shared" si="10"/>
        <v>100</v>
      </c>
      <c r="AE52" s="122">
        <f t="shared" si="11"/>
        <v>0</v>
      </c>
      <c r="AF52" s="122">
        <f t="shared" si="3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4"/>
        <v>74.468085106382972</v>
      </c>
      <c r="O53" s="100">
        <v>42972.38</v>
      </c>
      <c r="P53" s="100">
        <v>42972.38</v>
      </c>
      <c r="Q53" s="100">
        <f t="shared" si="16"/>
        <v>100</v>
      </c>
      <c r="R53" s="100">
        <f t="shared" si="13"/>
        <v>42972.38</v>
      </c>
      <c r="S53" s="100">
        <f t="shared" si="6"/>
        <v>100</v>
      </c>
      <c r="T53" s="100">
        <v>0</v>
      </c>
      <c r="U53" s="100">
        <v>0</v>
      </c>
      <c r="V53" s="121">
        <v>10</v>
      </c>
      <c r="W53" s="121">
        <v>17</v>
      </c>
      <c r="X53" s="121">
        <v>2</v>
      </c>
      <c r="Y53" s="122">
        <f t="shared" si="2"/>
        <v>21.276595744680851</v>
      </c>
      <c r="Z53" s="123">
        <v>32996.230000000003</v>
      </c>
      <c r="AA53" s="122">
        <f t="shared" si="7"/>
        <v>32996.230000000003</v>
      </c>
      <c r="AB53" s="122">
        <f t="shared" si="8"/>
        <v>100</v>
      </c>
      <c r="AC53" s="122">
        <f t="shared" si="9"/>
        <v>32996.230000000003</v>
      </c>
      <c r="AD53" s="122">
        <f t="shared" si="10"/>
        <v>100</v>
      </c>
      <c r="AE53" s="122">
        <f t="shared" si="11"/>
        <v>0</v>
      </c>
      <c r="AF53" s="122">
        <f t="shared" si="3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4"/>
        <v>87.5</v>
      </c>
      <c r="O54" s="100">
        <v>11942.29</v>
      </c>
      <c r="P54" s="100">
        <v>11942.29</v>
      </c>
      <c r="Q54" s="100">
        <f t="shared" si="16"/>
        <v>100</v>
      </c>
      <c r="R54" s="100">
        <f t="shared" si="13"/>
        <v>11942.29</v>
      </c>
      <c r="S54" s="100">
        <f t="shared" si="6"/>
        <v>100</v>
      </c>
      <c r="T54" s="100">
        <v>0</v>
      </c>
      <c r="U54" s="100">
        <v>0</v>
      </c>
      <c r="V54" s="121">
        <v>5</v>
      </c>
      <c r="W54" s="121">
        <v>6</v>
      </c>
      <c r="X54" s="121">
        <v>1</v>
      </c>
      <c r="Y54" s="122">
        <f t="shared" si="2"/>
        <v>31.25</v>
      </c>
      <c r="Z54" s="123">
        <v>5155.3999999999996</v>
      </c>
      <c r="AA54" s="122">
        <f t="shared" si="7"/>
        <v>5155.3999999999996</v>
      </c>
      <c r="AB54" s="122">
        <f t="shared" si="8"/>
        <v>100</v>
      </c>
      <c r="AC54" s="122">
        <f t="shared" si="9"/>
        <v>5155.3999999999996</v>
      </c>
      <c r="AD54" s="122">
        <f t="shared" si="10"/>
        <v>100</v>
      </c>
      <c r="AE54" s="122">
        <f t="shared" si="11"/>
        <v>0</v>
      </c>
      <c r="AF54" s="122">
        <f t="shared" si="3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4"/>
        <v>50</v>
      </c>
      <c r="O55" s="100">
        <v>2319.79</v>
      </c>
      <c r="P55" s="100">
        <v>2319.79</v>
      </c>
      <c r="Q55" s="100">
        <f t="shared" si="16"/>
        <v>100</v>
      </c>
      <c r="R55" s="100">
        <f t="shared" si="13"/>
        <v>2319.79</v>
      </c>
      <c r="S55" s="100">
        <f t="shared" si="6"/>
        <v>100</v>
      </c>
      <c r="T55" s="100">
        <v>0</v>
      </c>
      <c r="U55" s="100">
        <v>0</v>
      </c>
      <c r="V55" s="121">
        <v>6</v>
      </c>
      <c r="W55" s="121">
        <v>8</v>
      </c>
      <c r="X55" s="121">
        <v>4</v>
      </c>
      <c r="Y55" s="122">
        <f t="shared" si="2"/>
        <v>42.857142857142854</v>
      </c>
      <c r="Z55" s="123">
        <v>2339.0500000000002</v>
      </c>
      <c r="AA55" s="122">
        <f t="shared" si="7"/>
        <v>2339.0500000000002</v>
      </c>
      <c r="AB55" s="122">
        <f t="shared" si="8"/>
        <v>100</v>
      </c>
      <c r="AC55" s="122">
        <f t="shared" si="9"/>
        <v>2339.0500000000002</v>
      </c>
      <c r="AD55" s="122">
        <f t="shared" si="10"/>
        <v>100</v>
      </c>
      <c r="AE55" s="122">
        <f t="shared" si="11"/>
        <v>0</v>
      </c>
      <c r="AF55" s="122">
        <f t="shared" si="3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4"/>
        <v>69.642857142857139</v>
      </c>
      <c r="O56" s="100">
        <v>33646.5</v>
      </c>
      <c r="P56" s="100">
        <v>33646.5</v>
      </c>
      <c r="Q56" s="100">
        <f t="shared" si="16"/>
        <v>100</v>
      </c>
      <c r="R56" s="100">
        <f t="shared" si="13"/>
        <v>33646.5</v>
      </c>
      <c r="S56" s="100">
        <f t="shared" si="6"/>
        <v>100</v>
      </c>
      <c r="T56" s="100">
        <v>0</v>
      </c>
      <c r="U56" s="100">
        <v>0</v>
      </c>
      <c r="V56" s="121">
        <v>12</v>
      </c>
      <c r="W56" s="121">
        <v>17</v>
      </c>
      <c r="X56" s="121">
        <v>3</v>
      </c>
      <c r="Y56" s="122">
        <f t="shared" si="2"/>
        <v>21.428571428571427</v>
      </c>
      <c r="Z56" s="123">
        <v>10925.3</v>
      </c>
      <c r="AA56" s="122">
        <f t="shared" si="7"/>
        <v>10925.3</v>
      </c>
      <c r="AB56" s="122">
        <f t="shared" si="8"/>
        <v>100</v>
      </c>
      <c r="AC56" s="122">
        <f t="shared" si="9"/>
        <v>10925.3</v>
      </c>
      <c r="AD56" s="122">
        <f t="shared" si="10"/>
        <v>100</v>
      </c>
      <c r="AE56" s="122">
        <f t="shared" si="11"/>
        <v>0</v>
      </c>
      <c r="AF56" s="122">
        <f t="shared" si="3"/>
        <v>0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4"/>
        <v>94.117647058823522</v>
      </c>
      <c r="O57" s="100">
        <v>5389.26</v>
      </c>
      <c r="P57" s="100">
        <v>5389.26</v>
      </c>
      <c r="Q57" s="100">
        <f t="shared" si="16"/>
        <v>100</v>
      </c>
      <c r="R57" s="100">
        <f t="shared" si="13"/>
        <v>5389.26</v>
      </c>
      <c r="S57" s="100">
        <f t="shared" si="6"/>
        <v>100</v>
      </c>
      <c r="T57" s="100">
        <v>0</v>
      </c>
      <c r="U57" s="100">
        <v>0</v>
      </c>
      <c r="V57" s="121">
        <v>2</v>
      </c>
      <c r="W57" s="121">
        <v>2</v>
      </c>
      <c r="X57" s="121">
        <v>0</v>
      </c>
      <c r="Y57" s="122">
        <f t="shared" si="2"/>
        <v>11.76470588235294</v>
      </c>
      <c r="Z57" s="123">
        <v>1403.51</v>
      </c>
      <c r="AA57" s="122">
        <f t="shared" si="7"/>
        <v>1403.51</v>
      </c>
      <c r="AB57" s="122">
        <f t="shared" si="8"/>
        <v>100</v>
      </c>
      <c r="AC57" s="122">
        <f t="shared" si="9"/>
        <v>1403.51</v>
      </c>
      <c r="AD57" s="122">
        <f t="shared" si="10"/>
        <v>100</v>
      </c>
      <c r="AE57" s="122">
        <f t="shared" si="11"/>
        <v>0</v>
      </c>
      <c r="AF57" s="122">
        <f t="shared" si="3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4"/>
        <v>76.271186440677965</v>
      </c>
      <c r="O58" s="100">
        <v>51157.919999999998</v>
      </c>
      <c r="P58" s="100">
        <v>51157.919999999998</v>
      </c>
      <c r="Q58" s="100">
        <f t="shared" si="16"/>
        <v>100</v>
      </c>
      <c r="R58" s="100">
        <f t="shared" si="13"/>
        <v>51157.919999999998</v>
      </c>
      <c r="S58" s="100">
        <f t="shared" si="6"/>
        <v>100</v>
      </c>
      <c r="T58" s="100">
        <v>0</v>
      </c>
      <c r="U58" s="100">
        <v>0</v>
      </c>
      <c r="V58" s="121">
        <v>16</v>
      </c>
      <c r="W58" s="121">
        <v>21</v>
      </c>
      <c r="X58" s="121">
        <v>9</v>
      </c>
      <c r="Y58" s="122">
        <f t="shared" si="2"/>
        <v>27.118644067796609</v>
      </c>
      <c r="Z58" s="123">
        <v>35954.089999999997</v>
      </c>
      <c r="AA58" s="122">
        <f t="shared" si="7"/>
        <v>35954.089999999997</v>
      </c>
      <c r="AB58" s="122">
        <f t="shared" si="8"/>
        <v>100</v>
      </c>
      <c r="AC58" s="122">
        <f t="shared" si="9"/>
        <v>35954.089999999997</v>
      </c>
      <c r="AD58" s="122">
        <f t="shared" si="10"/>
        <v>100</v>
      </c>
      <c r="AE58" s="122">
        <f t="shared" si="11"/>
        <v>0</v>
      </c>
      <c r="AF58" s="122">
        <f t="shared" si="3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4"/>
        <v>51.724137931034484</v>
      </c>
      <c r="O59" s="100">
        <v>2869.51</v>
      </c>
      <c r="P59" s="100">
        <v>2869.51</v>
      </c>
      <c r="Q59" s="100">
        <f t="shared" si="16"/>
        <v>100</v>
      </c>
      <c r="R59" s="100">
        <f t="shared" si="13"/>
        <v>2869.51</v>
      </c>
      <c r="S59" s="100">
        <f t="shared" si="6"/>
        <v>100</v>
      </c>
      <c r="T59" s="100">
        <v>0</v>
      </c>
      <c r="U59" s="100">
        <v>0</v>
      </c>
      <c r="V59" s="121">
        <v>8</v>
      </c>
      <c r="W59" s="121">
        <v>12</v>
      </c>
      <c r="X59" s="121">
        <v>3</v>
      </c>
      <c r="Y59" s="122">
        <f t="shared" si="2"/>
        <v>27.586206896551722</v>
      </c>
      <c r="Z59" s="123">
        <v>9392.68</v>
      </c>
      <c r="AA59" s="122">
        <f t="shared" si="7"/>
        <v>9392.68</v>
      </c>
      <c r="AB59" s="122">
        <f t="shared" si="8"/>
        <v>100</v>
      </c>
      <c r="AC59" s="122">
        <f t="shared" si="9"/>
        <v>9392.68</v>
      </c>
      <c r="AD59" s="122">
        <f t="shared" si="10"/>
        <v>100</v>
      </c>
      <c r="AE59" s="122">
        <f t="shared" si="11"/>
        <v>0</v>
      </c>
      <c r="AF59" s="122">
        <f t="shared" si="3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4"/>
        <v>91.525423728813564</v>
      </c>
      <c r="O60" s="100">
        <v>15158.790000000003</v>
      </c>
      <c r="P60" s="100">
        <v>15158.790000000003</v>
      </c>
      <c r="Q60" s="100">
        <f t="shared" si="16"/>
        <v>100</v>
      </c>
      <c r="R60" s="100">
        <f t="shared" si="13"/>
        <v>15158.790000000003</v>
      </c>
      <c r="S60" s="100">
        <f t="shared" si="6"/>
        <v>100</v>
      </c>
      <c r="T60" s="100">
        <v>0</v>
      </c>
      <c r="U60" s="100">
        <v>0</v>
      </c>
      <c r="V60" s="121">
        <v>0</v>
      </c>
      <c r="W60" s="121">
        <v>0</v>
      </c>
      <c r="X60" s="121">
        <v>0</v>
      </c>
      <c r="Y60" s="122">
        <f t="shared" si="2"/>
        <v>0</v>
      </c>
      <c r="Z60" s="123">
        <v>0</v>
      </c>
      <c r="AA60" s="122">
        <f t="shared" si="7"/>
        <v>0</v>
      </c>
      <c r="AB60" s="122">
        <f t="shared" si="8"/>
        <v>0</v>
      </c>
      <c r="AC60" s="122">
        <f t="shared" si="9"/>
        <v>0</v>
      </c>
      <c r="AD60" s="122">
        <f t="shared" si="10"/>
        <v>0</v>
      </c>
      <c r="AE60" s="122">
        <f t="shared" si="11"/>
        <v>0</v>
      </c>
      <c r="AF60" s="122">
        <f t="shared" si="3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4"/>
        <v>67.901234567901241</v>
      </c>
      <c r="O61" s="100">
        <v>71249.460000000036</v>
      </c>
      <c r="P61" s="100">
        <v>71249.460000000036</v>
      </c>
      <c r="Q61" s="100">
        <f t="shared" si="16"/>
        <v>100</v>
      </c>
      <c r="R61" s="100">
        <f t="shared" si="13"/>
        <v>71249.460000000036</v>
      </c>
      <c r="S61" s="100">
        <f t="shared" si="6"/>
        <v>100</v>
      </c>
      <c r="T61" s="100">
        <v>0</v>
      </c>
      <c r="U61" s="100">
        <v>0</v>
      </c>
      <c r="V61" s="121">
        <v>34</v>
      </c>
      <c r="W61" s="121">
        <v>48</v>
      </c>
      <c r="X61" s="121">
        <v>18</v>
      </c>
      <c r="Y61" s="122">
        <f t="shared" si="2"/>
        <v>20.987654320987652</v>
      </c>
      <c r="Z61" s="123">
        <v>30397.06</v>
      </c>
      <c r="AA61" s="122">
        <f t="shared" si="7"/>
        <v>30397.06</v>
      </c>
      <c r="AB61" s="122">
        <f t="shared" si="8"/>
        <v>100</v>
      </c>
      <c r="AC61" s="122">
        <v>29291.72</v>
      </c>
      <c r="AD61" s="122">
        <f t="shared" si="10"/>
        <v>96.363661485683153</v>
      </c>
      <c r="AE61" s="122">
        <f t="shared" si="11"/>
        <v>1105.3400000000001</v>
      </c>
      <c r="AF61" s="122">
        <f t="shared" si="3"/>
        <v>3.6363385143168454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3"/>
        <v>0</v>
      </c>
      <c r="S62" s="100">
        <v>0</v>
      </c>
      <c r="T62" s="100">
        <v>0</v>
      </c>
      <c r="U62" s="100">
        <v>0</v>
      </c>
      <c r="V62" s="121">
        <v>0</v>
      </c>
      <c r="W62" s="121">
        <v>0</v>
      </c>
      <c r="X62" s="121">
        <v>0</v>
      </c>
      <c r="Y62" s="122">
        <f t="shared" si="2"/>
        <v>0</v>
      </c>
      <c r="Z62" s="123">
        <v>0</v>
      </c>
      <c r="AA62" s="122">
        <f t="shared" si="7"/>
        <v>0</v>
      </c>
      <c r="AB62" s="122">
        <f t="shared" si="8"/>
        <v>0</v>
      </c>
      <c r="AC62" s="122">
        <f t="shared" si="9"/>
        <v>0</v>
      </c>
      <c r="AD62" s="122">
        <f t="shared" si="10"/>
        <v>0</v>
      </c>
      <c r="AE62" s="122">
        <f t="shared" si="11"/>
        <v>0</v>
      </c>
      <c r="AF62" s="122">
        <f t="shared" si="3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7">K63/H63*100</f>
        <v>0</v>
      </c>
      <c r="O63" s="100">
        <v>0</v>
      </c>
      <c r="P63" s="100">
        <v>0</v>
      </c>
      <c r="Q63" s="100">
        <v>0</v>
      </c>
      <c r="R63" s="100">
        <f t="shared" si="13"/>
        <v>0</v>
      </c>
      <c r="S63" s="100">
        <v>0</v>
      </c>
      <c r="T63" s="100">
        <v>0</v>
      </c>
      <c r="U63" s="100">
        <v>0</v>
      </c>
      <c r="V63" s="121">
        <v>1</v>
      </c>
      <c r="W63" s="121">
        <v>2</v>
      </c>
      <c r="X63" s="121">
        <v>0</v>
      </c>
      <c r="Y63" s="122">
        <f t="shared" si="2"/>
        <v>3.5714285714285712</v>
      </c>
      <c r="Z63" s="123">
        <v>6711.8899999999994</v>
      </c>
      <c r="AA63" s="122">
        <f t="shared" si="7"/>
        <v>6711.8899999999994</v>
      </c>
      <c r="AB63" s="122">
        <f t="shared" si="8"/>
        <v>100</v>
      </c>
      <c r="AC63" s="122">
        <f t="shared" si="9"/>
        <v>6711.8899999999994</v>
      </c>
      <c r="AD63" s="122">
        <f t="shared" si="10"/>
        <v>100</v>
      </c>
      <c r="AE63" s="122">
        <f t="shared" si="11"/>
        <v>0</v>
      </c>
      <c r="AF63" s="122">
        <f t="shared" si="3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7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3"/>
        <v>8254.4500000000007</v>
      </c>
      <c r="S64" s="100">
        <f t="shared" si="6"/>
        <v>100</v>
      </c>
      <c r="T64" s="100">
        <v>0</v>
      </c>
      <c r="U64" s="100">
        <v>0</v>
      </c>
      <c r="V64" s="121">
        <v>0</v>
      </c>
      <c r="W64" s="121">
        <v>0</v>
      </c>
      <c r="X64" s="121">
        <v>0</v>
      </c>
      <c r="Y64" s="122">
        <f t="shared" si="2"/>
        <v>0</v>
      </c>
      <c r="Z64" s="123">
        <v>0</v>
      </c>
      <c r="AA64" s="122">
        <f t="shared" si="7"/>
        <v>0</v>
      </c>
      <c r="AB64" s="122">
        <f t="shared" si="8"/>
        <v>0</v>
      </c>
      <c r="AC64" s="122">
        <f t="shared" si="9"/>
        <v>0</v>
      </c>
      <c r="AD64" s="122">
        <f t="shared" si="10"/>
        <v>0</v>
      </c>
      <c r="AE64" s="122">
        <f t="shared" si="11"/>
        <v>0</v>
      </c>
      <c r="AF64" s="122">
        <f t="shared" si="3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7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3"/>
        <v>16142.51</v>
      </c>
      <c r="S65" s="100">
        <f t="shared" si="6"/>
        <v>100</v>
      </c>
      <c r="T65" s="100">
        <v>0</v>
      </c>
      <c r="U65" s="100">
        <v>0</v>
      </c>
      <c r="V65" s="121">
        <v>10</v>
      </c>
      <c r="W65" s="121">
        <v>10</v>
      </c>
      <c r="X65" s="121">
        <v>2</v>
      </c>
      <c r="Y65" s="122">
        <f t="shared" si="2"/>
        <v>28.571428571428569</v>
      </c>
      <c r="Z65" s="123">
        <v>9548.6</v>
      </c>
      <c r="AA65" s="122">
        <f t="shared" si="7"/>
        <v>9548.6</v>
      </c>
      <c r="AB65" s="122">
        <f t="shared" si="8"/>
        <v>100</v>
      </c>
      <c r="AC65" s="122">
        <f t="shared" si="9"/>
        <v>9548.6</v>
      </c>
      <c r="AD65" s="122">
        <f t="shared" si="10"/>
        <v>100</v>
      </c>
      <c r="AE65" s="122">
        <f t="shared" si="11"/>
        <v>0</v>
      </c>
      <c r="AF65" s="122">
        <f t="shared" si="3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7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3"/>
        <v>94844.19</v>
      </c>
      <c r="S66" s="100">
        <f t="shared" si="6"/>
        <v>100</v>
      </c>
      <c r="T66" s="100">
        <v>0</v>
      </c>
      <c r="U66" s="100">
        <v>0</v>
      </c>
      <c r="V66" s="121">
        <v>15</v>
      </c>
      <c r="W66" s="121">
        <v>19</v>
      </c>
      <c r="X66" s="121">
        <v>5</v>
      </c>
      <c r="Y66" s="122">
        <f t="shared" si="2"/>
        <v>17.045454545454543</v>
      </c>
      <c r="Z66" s="123">
        <v>19583.16</v>
      </c>
      <c r="AA66" s="122">
        <f t="shared" si="7"/>
        <v>19583.16</v>
      </c>
      <c r="AB66" s="122">
        <f t="shared" si="8"/>
        <v>100</v>
      </c>
      <c r="AC66" s="122">
        <f t="shared" si="9"/>
        <v>19583.16</v>
      </c>
      <c r="AD66" s="122">
        <f t="shared" si="10"/>
        <v>100</v>
      </c>
      <c r="AE66" s="122">
        <f t="shared" si="11"/>
        <v>0</v>
      </c>
      <c r="AF66" s="122">
        <f t="shared" si="3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7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3"/>
        <v>1370.25</v>
      </c>
      <c r="S67" s="100">
        <f t="shared" si="6"/>
        <v>100</v>
      </c>
      <c r="T67" s="100">
        <v>0</v>
      </c>
      <c r="U67" s="100">
        <v>0</v>
      </c>
      <c r="V67" s="121">
        <v>0</v>
      </c>
      <c r="W67" s="121">
        <v>0</v>
      </c>
      <c r="X67" s="121">
        <v>0</v>
      </c>
      <c r="Y67" s="122">
        <f t="shared" si="2"/>
        <v>0</v>
      </c>
      <c r="Z67" s="123">
        <v>0</v>
      </c>
      <c r="AA67" s="122">
        <f t="shared" si="7"/>
        <v>0</v>
      </c>
      <c r="AB67" s="122">
        <f t="shared" si="8"/>
        <v>0</v>
      </c>
      <c r="AC67" s="122">
        <f t="shared" si="9"/>
        <v>0</v>
      </c>
      <c r="AD67" s="122">
        <f t="shared" si="10"/>
        <v>0</v>
      </c>
      <c r="AE67" s="122">
        <f t="shared" si="11"/>
        <v>0</v>
      </c>
      <c r="AF67" s="122">
        <f t="shared" si="3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7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3"/>
        <v>62158.37</v>
      </c>
      <c r="S68" s="100">
        <f t="shared" si="6"/>
        <v>100</v>
      </c>
      <c r="T68" s="100">
        <v>0</v>
      </c>
      <c r="U68" s="100">
        <v>0</v>
      </c>
      <c r="V68" s="121">
        <v>14</v>
      </c>
      <c r="W68" s="121">
        <v>15</v>
      </c>
      <c r="X68" s="121">
        <v>2</v>
      </c>
      <c r="Y68" s="122">
        <f t="shared" si="2"/>
        <v>29.787234042553191</v>
      </c>
      <c r="Z68" s="123">
        <v>29432.28</v>
      </c>
      <c r="AA68" s="122">
        <f t="shared" si="7"/>
        <v>29432.28</v>
      </c>
      <c r="AB68" s="122">
        <f t="shared" si="8"/>
        <v>100</v>
      </c>
      <c r="AC68" s="122">
        <f t="shared" si="9"/>
        <v>29432.28</v>
      </c>
      <c r="AD68" s="122">
        <f t="shared" si="10"/>
        <v>100</v>
      </c>
      <c r="AE68" s="122">
        <f t="shared" si="11"/>
        <v>0</v>
      </c>
      <c r="AF68" s="122">
        <f t="shared" si="3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7"/>
        <v>0</v>
      </c>
      <c r="O69" s="100">
        <v>0</v>
      </c>
      <c r="P69" s="100">
        <v>0</v>
      </c>
      <c r="Q69" s="100">
        <v>0</v>
      </c>
      <c r="R69" s="100">
        <f t="shared" si="13"/>
        <v>0</v>
      </c>
      <c r="S69" s="100">
        <v>0</v>
      </c>
      <c r="T69" s="100">
        <v>0</v>
      </c>
      <c r="U69" s="100">
        <v>0</v>
      </c>
      <c r="V69" s="121">
        <v>0</v>
      </c>
      <c r="W69" s="121">
        <v>0</v>
      </c>
      <c r="X69" s="121">
        <v>0</v>
      </c>
      <c r="Y69" s="122">
        <f t="shared" si="2"/>
        <v>0</v>
      </c>
      <c r="Z69" s="123">
        <v>0</v>
      </c>
      <c r="AA69" s="122">
        <f t="shared" si="7"/>
        <v>0</v>
      </c>
      <c r="AB69" s="122">
        <f t="shared" si="8"/>
        <v>0</v>
      </c>
      <c r="AC69" s="122">
        <f t="shared" si="9"/>
        <v>0</v>
      </c>
      <c r="AD69" s="122">
        <f t="shared" si="10"/>
        <v>0</v>
      </c>
      <c r="AE69" s="122">
        <f t="shared" si="11"/>
        <v>0</v>
      </c>
      <c r="AF69" s="122">
        <f t="shared" si="3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7"/>
        <v>79.411764705882348</v>
      </c>
      <c r="O70" s="100">
        <v>27386.58</v>
      </c>
      <c r="P70" s="100">
        <v>27386.58</v>
      </c>
      <c r="Q70" s="100">
        <f t="shared" ref="Q70:Q75" si="18">P70/O70*100</f>
        <v>100</v>
      </c>
      <c r="R70" s="100">
        <f t="shared" si="13"/>
        <v>27386.58</v>
      </c>
      <c r="S70" s="100">
        <f t="shared" si="6"/>
        <v>100</v>
      </c>
      <c r="T70" s="100">
        <v>0</v>
      </c>
      <c r="U70" s="100">
        <v>0</v>
      </c>
      <c r="V70" s="121">
        <v>11</v>
      </c>
      <c r="W70" s="121">
        <v>14</v>
      </c>
      <c r="X70" s="121">
        <v>2</v>
      </c>
      <c r="Y70" s="122">
        <f t="shared" si="2"/>
        <v>32.352941176470587</v>
      </c>
      <c r="Z70" s="123">
        <v>10671.74</v>
      </c>
      <c r="AA70" s="122">
        <f t="shared" si="7"/>
        <v>10671.74</v>
      </c>
      <c r="AB70" s="122">
        <f t="shared" si="8"/>
        <v>100</v>
      </c>
      <c r="AC70" s="122">
        <f t="shared" si="9"/>
        <v>10671.74</v>
      </c>
      <c r="AD70" s="122">
        <f t="shared" si="10"/>
        <v>100</v>
      </c>
      <c r="AE70" s="122">
        <f t="shared" si="11"/>
        <v>0</v>
      </c>
      <c r="AF70" s="122">
        <f t="shared" si="3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7"/>
        <v>61.904761904761905</v>
      </c>
      <c r="O71" s="100">
        <v>7195.07</v>
      </c>
      <c r="P71" s="100">
        <v>7195.07</v>
      </c>
      <c r="Q71" s="100">
        <f t="shared" si="18"/>
        <v>100</v>
      </c>
      <c r="R71" s="100">
        <f t="shared" si="13"/>
        <v>7195.07</v>
      </c>
      <c r="S71" s="100">
        <f t="shared" si="6"/>
        <v>100</v>
      </c>
      <c r="T71" s="100">
        <v>0</v>
      </c>
      <c r="U71" s="100">
        <v>0</v>
      </c>
      <c r="V71" s="121">
        <v>6</v>
      </c>
      <c r="W71" s="121">
        <v>10</v>
      </c>
      <c r="X71" s="121">
        <v>1</v>
      </c>
      <c r="Y71" s="122">
        <f t="shared" ref="Y71:Y102" si="19">IF(H71=0,0,V71/H71)*100</f>
        <v>28.571428571428569</v>
      </c>
      <c r="Z71" s="123">
        <v>12906.26</v>
      </c>
      <c r="AA71" s="122">
        <f t="shared" si="7"/>
        <v>12906.26</v>
      </c>
      <c r="AB71" s="122">
        <f t="shared" si="8"/>
        <v>100</v>
      </c>
      <c r="AC71" s="122">
        <f t="shared" si="9"/>
        <v>12906.26</v>
      </c>
      <c r="AD71" s="122">
        <f t="shared" si="10"/>
        <v>100</v>
      </c>
      <c r="AE71" s="122">
        <f t="shared" si="11"/>
        <v>0</v>
      </c>
      <c r="AF71" s="122">
        <f t="shared" ref="AF71:AF102" si="20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7"/>
        <v>77.89473684210526</v>
      </c>
      <c r="O72" s="100">
        <v>52440.76</v>
      </c>
      <c r="P72" s="100">
        <v>52440.76</v>
      </c>
      <c r="Q72" s="100">
        <f t="shared" si="18"/>
        <v>100</v>
      </c>
      <c r="R72" s="100">
        <f t="shared" si="13"/>
        <v>52440.76</v>
      </c>
      <c r="S72" s="100">
        <f t="shared" ref="S72:S102" si="21">R72/P72*100</f>
        <v>100</v>
      </c>
      <c r="T72" s="100">
        <v>0</v>
      </c>
      <c r="U72" s="100">
        <v>0</v>
      </c>
      <c r="V72" s="121">
        <v>21</v>
      </c>
      <c r="W72" s="121">
        <v>37</v>
      </c>
      <c r="X72" s="121">
        <v>3</v>
      </c>
      <c r="Y72" s="122">
        <f t="shared" si="19"/>
        <v>22.105263157894736</v>
      </c>
      <c r="Z72" s="123">
        <v>58312.480000000003</v>
      </c>
      <c r="AA72" s="122">
        <f t="shared" ref="AA72:AA102" si="22">Z72</f>
        <v>58312.480000000003</v>
      </c>
      <c r="AB72" s="122">
        <f t="shared" ref="AB72:AB102" si="23">IF((Z72+T72)=0,0,AA72/(Z72+T72)*100)</f>
        <v>100</v>
      </c>
      <c r="AC72" s="122">
        <f t="shared" ref="AC72:AC102" si="24">AA72</f>
        <v>58312.480000000003</v>
      </c>
      <c r="AD72" s="122">
        <f t="shared" ref="AD72:AD102" si="25">IF(AA72=0,0,AC72/AA72)*100</f>
        <v>100</v>
      </c>
      <c r="AE72" s="122">
        <f t="shared" ref="AE72:AE102" si="26">AA72-AC72</f>
        <v>0</v>
      </c>
      <c r="AF72" s="122">
        <f t="shared" si="20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7"/>
        <v>78.94736842105263</v>
      </c>
      <c r="O73" s="100">
        <v>26374.26</v>
      </c>
      <c r="P73" s="100">
        <v>26374.26</v>
      </c>
      <c r="Q73" s="100">
        <f t="shared" si="18"/>
        <v>100</v>
      </c>
      <c r="R73" s="100">
        <f t="shared" si="13"/>
        <v>26374.26</v>
      </c>
      <c r="S73" s="100">
        <f t="shared" si="21"/>
        <v>100</v>
      </c>
      <c r="T73" s="100">
        <v>0</v>
      </c>
      <c r="U73" s="100">
        <v>0</v>
      </c>
      <c r="V73" s="121">
        <v>7</v>
      </c>
      <c r="W73" s="121">
        <v>11</v>
      </c>
      <c r="X73" s="121">
        <v>1</v>
      </c>
      <c r="Y73" s="122">
        <f t="shared" si="19"/>
        <v>18.421052631578945</v>
      </c>
      <c r="Z73" s="123">
        <v>6709.56</v>
      </c>
      <c r="AA73" s="122">
        <f t="shared" si="22"/>
        <v>6709.56</v>
      </c>
      <c r="AB73" s="122">
        <f t="shared" si="23"/>
        <v>100</v>
      </c>
      <c r="AC73" s="122">
        <v>5975.11</v>
      </c>
      <c r="AD73" s="122">
        <f t="shared" si="25"/>
        <v>89.053678631683738</v>
      </c>
      <c r="AE73" s="122">
        <f t="shared" si="26"/>
        <v>734.45000000000073</v>
      </c>
      <c r="AF73" s="122">
        <f t="shared" si="20"/>
        <v>10.946321368316262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7"/>
        <v>96.875</v>
      </c>
      <c r="O74" s="100">
        <v>28592.3</v>
      </c>
      <c r="P74" s="100">
        <v>28592.3</v>
      </c>
      <c r="Q74" s="100">
        <f t="shared" si="18"/>
        <v>100</v>
      </c>
      <c r="R74" s="100">
        <f t="shared" si="13"/>
        <v>28592.3</v>
      </c>
      <c r="S74" s="100">
        <f t="shared" si="21"/>
        <v>100</v>
      </c>
      <c r="T74" s="100">
        <v>0</v>
      </c>
      <c r="U74" s="100">
        <v>0</v>
      </c>
      <c r="V74" s="121">
        <v>6</v>
      </c>
      <c r="W74" s="121">
        <v>8</v>
      </c>
      <c r="X74" s="121">
        <v>1</v>
      </c>
      <c r="Y74" s="122">
        <f t="shared" si="19"/>
        <v>18.75</v>
      </c>
      <c r="Z74" s="123">
        <v>12418.06</v>
      </c>
      <c r="AA74" s="122">
        <f t="shared" si="22"/>
        <v>12418.06</v>
      </c>
      <c r="AB74" s="122">
        <f t="shared" si="23"/>
        <v>100</v>
      </c>
      <c r="AC74" s="122">
        <f t="shared" si="24"/>
        <v>12418.06</v>
      </c>
      <c r="AD74" s="122">
        <f t="shared" si="25"/>
        <v>100</v>
      </c>
      <c r="AE74" s="122">
        <f t="shared" si="26"/>
        <v>0</v>
      </c>
      <c r="AF74" s="122">
        <f t="shared" si="20"/>
        <v>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7"/>
        <v>66.666666666666657</v>
      </c>
      <c r="O75" s="100">
        <v>1981.3</v>
      </c>
      <c r="P75" s="100">
        <v>1981.3</v>
      </c>
      <c r="Q75" s="100">
        <f t="shared" si="18"/>
        <v>100</v>
      </c>
      <c r="R75" s="100">
        <f t="shared" si="13"/>
        <v>1981.3</v>
      </c>
      <c r="S75" s="100">
        <f t="shared" si="21"/>
        <v>100</v>
      </c>
      <c r="T75" s="100">
        <v>0</v>
      </c>
      <c r="U75" s="100">
        <v>0</v>
      </c>
      <c r="V75" s="121">
        <v>0</v>
      </c>
      <c r="W75" s="121">
        <v>0</v>
      </c>
      <c r="X75" s="121">
        <v>0</v>
      </c>
      <c r="Y75" s="122">
        <f t="shared" si="19"/>
        <v>0</v>
      </c>
      <c r="Z75" s="123">
        <v>0</v>
      </c>
      <c r="AA75" s="122">
        <f t="shared" si="22"/>
        <v>0</v>
      </c>
      <c r="AB75" s="122">
        <f t="shared" si="23"/>
        <v>0</v>
      </c>
      <c r="AC75" s="122">
        <f t="shared" si="24"/>
        <v>0</v>
      </c>
      <c r="AD75" s="122">
        <f t="shared" si="25"/>
        <v>0</v>
      </c>
      <c r="AE75" s="122">
        <f t="shared" si="26"/>
        <v>0</v>
      </c>
      <c r="AF75" s="122">
        <f t="shared" si="20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7"/>
        <v>0</v>
      </c>
      <c r="O76" s="100">
        <v>0</v>
      </c>
      <c r="P76" s="100">
        <v>0</v>
      </c>
      <c r="Q76" s="100">
        <v>0</v>
      </c>
      <c r="R76" s="100">
        <f t="shared" si="13"/>
        <v>0</v>
      </c>
      <c r="S76" s="100">
        <v>0</v>
      </c>
      <c r="T76" s="100">
        <v>0</v>
      </c>
      <c r="U76" s="100">
        <v>0</v>
      </c>
      <c r="V76" s="121">
        <v>2</v>
      </c>
      <c r="W76" s="121">
        <v>3</v>
      </c>
      <c r="X76" s="121">
        <v>1</v>
      </c>
      <c r="Y76" s="122">
        <f t="shared" si="19"/>
        <v>66.666666666666657</v>
      </c>
      <c r="Z76" s="123">
        <v>916.43000000000006</v>
      </c>
      <c r="AA76" s="122">
        <f t="shared" si="22"/>
        <v>916.43000000000006</v>
      </c>
      <c r="AB76" s="122">
        <f t="shared" si="23"/>
        <v>100</v>
      </c>
      <c r="AC76" s="122">
        <f t="shared" si="24"/>
        <v>916.43000000000006</v>
      </c>
      <c r="AD76" s="122">
        <f t="shared" si="25"/>
        <v>100</v>
      </c>
      <c r="AE76" s="122">
        <f t="shared" si="26"/>
        <v>0</v>
      </c>
      <c r="AF76" s="122">
        <f t="shared" si="20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7"/>
        <v>0</v>
      </c>
      <c r="O77" s="100">
        <v>0</v>
      </c>
      <c r="P77" s="100">
        <v>0</v>
      </c>
      <c r="Q77" s="100">
        <v>0</v>
      </c>
      <c r="R77" s="100">
        <f t="shared" si="13"/>
        <v>0</v>
      </c>
      <c r="S77" s="100">
        <v>0</v>
      </c>
      <c r="T77" s="100">
        <v>0</v>
      </c>
      <c r="U77" s="100">
        <v>0</v>
      </c>
      <c r="V77" s="121">
        <v>0</v>
      </c>
      <c r="W77" s="121">
        <v>0</v>
      </c>
      <c r="X77" s="121">
        <v>0</v>
      </c>
      <c r="Y77" s="122">
        <f t="shared" si="19"/>
        <v>0</v>
      </c>
      <c r="Z77" s="123">
        <v>0</v>
      </c>
      <c r="AA77" s="122">
        <f t="shared" si="22"/>
        <v>0</v>
      </c>
      <c r="AB77" s="122">
        <f t="shared" si="23"/>
        <v>0</v>
      </c>
      <c r="AC77" s="122">
        <f t="shared" si="24"/>
        <v>0</v>
      </c>
      <c r="AD77" s="122">
        <f t="shared" si="25"/>
        <v>0</v>
      </c>
      <c r="AE77" s="122">
        <f t="shared" si="26"/>
        <v>0</v>
      </c>
      <c r="AF77" s="122">
        <f t="shared" si="20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7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3"/>
        <v>3715.8299999999995</v>
      </c>
      <c r="S78" s="100">
        <f t="shared" si="21"/>
        <v>100</v>
      </c>
      <c r="T78" s="100">
        <v>0</v>
      </c>
      <c r="U78" s="100">
        <v>0</v>
      </c>
      <c r="V78" s="121">
        <v>3</v>
      </c>
      <c r="W78" s="121">
        <v>5</v>
      </c>
      <c r="X78" s="121">
        <v>1</v>
      </c>
      <c r="Y78" s="122">
        <f t="shared" si="19"/>
        <v>23.076923076923077</v>
      </c>
      <c r="Z78" s="123">
        <v>6047.81</v>
      </c>
      <c r="AA78" s="122">
        <f t="shared" si="22"/>
        <v>6047.81</v>
      </c>
      <c r="AB78" s="122">
        <f t="shared" si="23"/>
        <v>100</v>
      </c>
      <c r="AC78" s="122">
        <f t="shared" si="24"/>
        <v>6047.81</v>
      </c>
      <c r="AD78" s="122">
        <f t="shared" si="25"/>
        <v>100</v>
      </c>
      <c r="AE78" s="122">
        <f t="shared" si="26"/>
        <v>0</v>
      </c>
      <c r="AF78" s="122">
        <f t="shared" si="20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3"/>
        <v>0</v>
      </c>
      <c r="S79" s="100">
        <v>0</v>
      </c>
      <c r="T79" s="100">
        <v>0</v>
      </c>
      <c r="U79" s="100">
        <v>0</v>
      </c>
      <c r="V79" s="121">
        <v>0</v>
      </c>
      <c r="W79" s="121">
        <v>0</v>
      </c>
      <c r="X79" s="121">
        <v>0</v>
      </c>
      <c r="Y79" s="122">
        <f t="shared" si="19"/>
        <v>0</v>
      </c>
      <c r="Z79" s="123">
        <v>0</v>
      </c>
      <c r="AA79" s="122">
        <f t="shared" si="22"/>
        <v>0</v>
      </c>
      <c r="AB79" s="122">
        <f t="shared" si="23"/>
        <v>0</v>
      </c>
      <c r="AC79" s="122">
        <f t="shared" si="24"/>
        <v>0</v>
      </c>
      <c r="AD79" s="122">
        <f t="shared" si="25"/>
        <v>0</v>
      </c>
      <c r="AE79" s="122">
        <f t="shared" si="26"/>
        <v>0</v>
      </c>
      <c r="AF79" s="122">
        <f t="shared" si="20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7">K80/H80*100</f>
        <v>0</v>
      </c>
      <c r="O80" s="100">
        <v>0</v>
      </c>
      <c r="P80" s="100">
        <v>0</v>
      </c>
      <c r="Q80" s="100">
        <v>0</v>
      </c>
      <c r="R80" s="100">
        <f t="shared" si="13"/>
        <v>0</v>
      </c>
      <c r="S80" s="100">
        <v>0</v>
      </c>
      <c r="T80" s="100">
        <v>0</v>
      </c>
      <c r="U80" s="100">
        <v>0</v>
      </c>
      <c r="V80" s="121">
        <v>0</v>
      </c>
      <c r="W80" s="121">
        <v>0</v>
      </c>
      <c r="X80" s="121">
        <v>0</v>
      </c>
      <c r="Y80" s="122">
        <f t="shared" si="19"/>
        <v>0</v>
      </c>
      <c r="Z80" s="123">
        <v>0</v>
      </c>
      <c r="AA80" s="122">
        <f t="shared" si="22"/>
        <v>0</v>
      </c>
      <c r="AB80" s="122">
        <f t="shared" si="23"/>
        <v>0</v>
      </c>
      <c r="AC80" s="122">
        <f t="shared" si="24"/>
        <v>0</v>
      </c>
      <c r="AD80" s="122">
        <f t="shared" si="25"/>
        <v>0</v>
      </c>
      <c r="AE80" s="122">
        <f t="shared" si="26"/>
        <v>0</v>
      </c>
      <c r="AF80" s="122">
        <f t="shared" si="20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7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3"/>
        <v>2194.65</v>
      </c>
      <c r="S81" s="100">
        <f t="shared" si="21"/>
        <v>100</v>
      </c>
      <c r="T81" s="100">
        <v>0</v>
      </c>
      <c r="U81" s="100">
        <v>0</v>
      </c>
      <c r="V81" s="121">
        <v>10</v>
      </c>
      <c r="W81" s="121">
        <v>13</v>
      </c>
      <c r="X81" s="121">
        <v>5</v>
      </c>
      <c r="Y81" s="122">
        <f t="shared" si="19"/>
        <v>71.428571428571431</v>
      </c>
      <c r="Z81" s="123">
        <v>8414.75</v>
      </c>
      <c r="AA81" s="122">
        <f t="shared" si="22"/>
        <v>8414.75</v>
      </c>
      <c r="AB81" s="122">
        <f t="shared" si="23"/>
        <v>100</v>
      </c>
      <c r="AC81" s="122">
        <f t="shared" si="24"/>
        <v>8414.75</v>
      </c>
      <c r="AD81" s="122">
        <f t="shared" si="25"/>
        <v>100</v>
      </c>
      <c r="AE81" s="122">
        <f t="shared" si="26"/>
        <v>0</v>
      </c>
      <c r="AF81" s="122">
        <f t="shared" si="20"/>
        <v>0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7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3"/>
        <v>2991.8400000000006</v>
      </c>
      <c r="S82" s="100">
        <f t="shared" si="21"/>
        <v>100</v>
      </c>
      <c r="T82" s="100">
        <v>0</v>
      </c>
      <c r="U82" s="100">
        <v>0</v>
      </c>
      <c r="V82" s="121">
        <v>0</v>
      </c>
      <c r="W82" s="121">
        <v>0</v>
      </c>
      <c r="X82" s="121">
        <v>0</v>
      </c>
      <c r="Y82" s="122">
        <f t="shared" si="19"/>
        <v>0</v>
      </c>
      <c r="Z82" s="123">
        <v>0</v>
      </c>
      <c r="AA82" s="122">
        <f t="shared" si="22"/>
        <v>0</v>
      </c>
      <c r="AB82" s="122">
        <f t="shared" si="23"/>
        <v>0</v>
      </c>
      <c r="AC82" s="122">
        <f t="shared" si="24"/>
        <v>0</v>
      </c>
      <c r="AD82" s="122">
        <f t="shared" si="25"/>
        <v>0</v>
      </c>
      <c r="AE82" s="122">
        <f t="shared" si="26"/>
        <v>0</v>
      </c>
      <c r="AF82" s="122">
        <f t="shared" si="20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7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3"/>
        <v>2291.38</v>
      </c>
      <c r="S83" s="100">
        <f t="shared" si="21"/>
        <v>100</v>
      </c>
      <c r="T83" s="100">
        <v>0</v>
      </c>
      <c r="U83" s="100">
        <v>0</v>
      </c>
      <c r="V83" s="121">
        <v>4</v>
      </c>
      <c r="W83" s="121">
        <v>5</v>
      </c>
      <c r="X83" s="121">
        <v>2</v>
      </c>
      <c r="Y83" s="122">
        <f t="shared" si="19"/>
        <v>33.333333333333329</v>
      </c>
      <c r="Z83" s="123">
        <v>2361.4</v>
      </c>
      <c r="AA83" s="122">
        <f t="shared" si="22"/>
        <v>2361.4</v>
      </c>
      <c r="AB83" s="122">
        <f t="shared" si="23"/>
        <v>100</v>
      </c>
      <c r="AC83" s="122">
        <f t="shared" si="24"/>
        <v>2361.4</v>
      </c>
      <c r="AD83" s="122">
        <f t="shared" si="25"/>
        <v>100</v>
      </c>
      <c r="AE83" s="122">
        <f t="shared" si="26"/>
        <v>0</v>
      </c>
      <c r="AF83" s="122">
        <f t="shared" si="20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7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3"/>
        <v>48671.73</v>
      </c>
      <c r="S84" s="100">
        <f t="shared" si="21"/>
        <v>100</v>
      </c>
      <c r="T84" s="100">
        <v>0</v>
      </c>
      <c r="U84" s="100">
        <v>0</v>
      </c>
      <c r="V84" s="121">
        <v>11</v>
      </c>
      <c r="W84" s="121">
        <v>17</v>
      </c>
      <c r="X84" s="121">
        <v>1</v>
      </c>
      <c r="Y84" s="122">
        <f t="shared" si="19"/>
        <v>16.417910447761194</v>
      </c>
      <c r="Z84" s="123">
        <v>33017.14</v>
      </c>
      <c r="AA84" s="122">
        <f t="shared" si="22"/>
        <v>33017.14</v>
      </c>
      <c r="AB84" s="122">
        <f t="shared" si="23"/>
        <v>100</v>
      </c>
      <c r="AC84" s="122">
        <v>29885.83</v>
      </c>
      <c r="AD84" s="122">
        <f t="shared" si="25"/>
        <v>90.516107694367236</v>
      </c>
      <c r="AE84" s="122">
        <f t="shared" si="26"/>
        <v>3131.3099999999977</v>
      </c>
      <c r="AF84" s="122">
        <f t="shared" si="20"/>
        <v>9.4838923056327644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7"/>
        <v>0</v>
      </c>
      <c r="O85" s="100">
        <v>0</v>
      </c>
      <c r="P85" s="100">
        <v>0</v>
      </c>
      <c r="Q85" s="100">
        <v>0</v>
      </c>
      <c r="R85" s="100">
        <f t="shared" si="13"/>
        <v>0</v>
      </c>
      <c r="S85" s="100">
        <v>0</v>
      </c>
      <c r="T85" s="100">
        <v>0</v>
      </c>
      <c r="U85" s="100">
        <v>0</v>
      </c>
      <c r="V85" s="121">
        <v>0</v>
      </c>
      <c r="W85" s="121">
        <v>0</v>
      </c>
      <c r="X85" s="121">
        <v>0</v>
      </c>
      <c r="Y85" s="122">
        <f t="shared" si="19"/>
        <v>0</v>
      </c>
      <c r="Z85" s="123">
        <v>0</v>
      </c>
      <c r="AA85" s="122">
        <f t="shared" si="22"/>
        <v>0</v>
      </c>
      <c r="AB85" s="122">
        <f t="shared" si="23"/>
        <v>0</v>
      </c>
      <c r="AC85" s="122">
        <f t="shared" si="24"/>
        <v>0</v>
      </c>
      <c r="AD85" s="122">
        <f t="shared" si="25"/>
        <v>0</v>
      </c>
      <c r="AE85" s="122">
        <f t="shared" si="26"/>
        <v>0</v>
      </c>
      <c r="AF85" s="122">
        <f t="shared" si="20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7"/>
        <v>0</v>
      </c>
      <c r="O86" s="100">
        <v>0</v>
      </c>
      <c r="P86" s="100">
        <v>0</v>
      </c>
      <c r="Q86" s="100">
        <v>0</v>
      </c>
      <c r="R86" s="100">
        <f t="shared" ref="R86:R102" si="28">P86</f>
        <v>0</v>
      </c>
      <c r="S86" s="100">
        <v>0</v>
      </c>
      <c r="T86" s="100">
        <v>0</v>
      </c>
      <c r="U86" s="100">
        <v>0</v>
      </c>
      <c r="V86" s="121">
        <v>0</v>
      </c>
      <c r="W86" s="121">
        <v>0</v>
      </c>
      <c r="X86" s="121">
        <v>0</v>
      </c>
      <c r="Y86" s="122">
        <f t="shared" si="19"/>
        <v>0</v>
      </c>
      <c r="Z86" s="123">
        <v>0</v>
      </c>
      <c r="AA86" s="122">
        <f t="shared" si="22"/>
        <v>0</v>
      </c>
      <c r="AB86" s="122">
        <f t="shared" si="23"/>
        <v>0</v>
      </c>
      <c r="AC86" s="122">
        <f t="shared" si="24"/>
        <v>0</v>
      </c>
      <c r="AD86" s="122">
        <f t="shared" si="25"/>
        <v>0</v>
      </c>
      <c r="AE86" s="122">
        <f t="shared" si="26"/>
        <v>0</v>
      </c>
      <c r="AF86" s="122">
        <f t="shared" si="20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7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28"/>
        <v>27394.17</v>
      </c>
      <c r="S87" s="100">
        <f t="shared" si="21"/>
        <v>100</v>
      </c>
      <c r="T87" s="100">
        <v>0</v>
      </c>
      <c r="U87" s="100">
        <v>0</v>
      </c>
      <c r="V87" s="121">
        <v>9</v>
      </c>
      <c r="W87" s="121">
        <v>9</v>
      </c>
      <c r="X87" s="121">
        <v>3</v>
      </c>
      <c r="Y87" s="122">
        <f t="shared" si="19"/>
        <v>27.27272727272727</v>
      </c>
      <c r="Z87" s="123">
        <v>5929.48</v>
      </c>
      <c r="AA87" s="122">
        <f t="shared" si="22"/>
        <v>5929.48</v>
      </c>
      <c r="AB87" s="122">
        <f t="shared" si="23"/>
        <v>100</v>
      </c>
      <c r="AC87" s="122">
        <f t="shared" si="24"/>
        <v>5929.48</v>
      </c>
      <c r="AD87" s="122">
        <f t="shared" si="25"/>
        <v>100</v>
      </c>
      <c r="AE87" s="122">
        <f t="shared" si="26"/>
        <v>0</v>
      </c>
      <c r="AF87" s="122">
        <f t="shared" si="20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7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28"/>
        <v>7948</v>
      </c>
      <c r="S88" s="100">
        <f t="shared" si="21"/>
        <v>100</v>
      </c>
      <c r="T88" s="100">
        <v>0</v>
      </c>
      <c r="U88" s="100">
        <v>0</v>
      </c>
      <c r="V88" s="121">
        <v>1</v>
      </c>
      <c r="W88" s="121">
        <v>1</v>
      </c>
      <c r="X88" s="121">
        <v>0</v>
      </c>
      <c r="Y88" s="122">
        <f t="shared" si="19"/>
        <v>8.3333333333333321</v>
      </c>
      <c r="Z88" s="123">
        <v>301.45999999999998</v>
      </c>
      <c r="AA88" s="122">
        <f t="shared" si="22"/>
        <v>301.45999999999998</v>
      </c>
      <c r="AB88" s="122">
        <f t="shared" si="23"/>
        <v>100</v>
      </c>
      <c r="AC88" s="122">
        <f t="shared" si="24"/>
        <v>301.45999999999998</v>
      </c>
      <c r="AD88" s="122">
        <f t="shared" si="25"/>
        <v>100</v>
      </c>
      <c r="AE88" s="122">
        <f t="shared" si="26"/>
        <v>0</v>
      </c>
      <c r="AF88" s="122">
        <f t="shared" si="20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7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28"/>
        <v>25249.41</v>
      </c>
      <c r="S89" s="100">
        <f t="shared" si="21"/>
        <v>100</v>
      </c>
      <c r="T89" s="100">
        <v>0</v>
      </c>
      <c r="U89" s="100">
        <v>0</v>
      </c>
      <c r="V89" s="121">
        <v>12</v>
      </c>
      <c r="W89" s="121">
        <v>15</v>
      </c>
      <c r="X89" s="121">
        <v>5</v>
      </c>
      <c r="Y89" s="122">
        <f t="shared" si="19"/>
        <v>24</v>
      </c>
      <c r="Z89" s="123">
        <f>934.51+8956.71</f>
        <v>9891.2199999999993</v>
      </c>
      <c r="AA89" s="122">
        <f t="shared" si="22"/>
        <v>9891.2199999999993</v>
      </c>
      <c r="AB89" s="122">
        <f t="shared" si="23"/>
        <v>100</v>
      </c>
      <c r="AC89" s="122">
        <f t="shared" si="24"/>
        <v>9891.2199999999993</v>
      </c>
      <c r="AD89" s="122">
        <f t="shared" si="25"/>
        <v>100</v>
      </c>
      <c r="AE89" s="122">
        <f t="shared" si="26"/>
        <v>0</v>
      </c>
      <c r="AF89" s="122">
        <f t="shared" si="20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7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28"/>
        <v>16467.23</v>
      </c>
      <c r="S90" s="100">
        <f t="shared" si="21"/>
        <v>100</v>
      </c>
      <c r="T90" s="100">
        <v>0</v>
      </c>
      <c r="U90" s="100">
        <v>0</v>
      </c>
      <c r="V90" s="121">
        <v>12</v>
      </c>
      <c r="W90" s="121">
        <v>15</v>
      </c>
      <c r="X90" s="121">
        <v>5</v>
      </c>
      <c r="Y90" s="122">
        <f t="shared" si="19"/>
        <v>50</v>
      </c>
      <c r="Z90" s="123">
        <v>12679.38</v>
      </c>
      <c r="AA90" s="122">
        <f t="shared" si="22"/>
        <v>12679.38</v>
      </c>
      <c r="AB90" s="122">
        <f t="shared" si="23"/>
        <v>100</v>
      </c>
      <c r="AC90" s="122">
        <f t="shared" si="24"/>
        <v>12679.38</v>
      </c>
      <c r="AD90" s="122">
        <f t="shared" si="25"/>
        <v>100</v>
      </c>
      <c r="AE90" s="122">
        <f t="shared" si="26"/>
        <v>0</v>
      </c>
      <c r="AF90" s="122">
        <f t="shared" si="20"/>
        <v>0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7"/>
        <v>0</v>
      </c>
      <c r="O91" s="100">
        <v>0</v>
      </c>
      <c r="P91" s="100">
        <v>0</v>
      </c>
      <c r="Q91" s="100">
        <v>0</v>
      </c>
      <c r="R91" s="100">
        <f t="shared" si="28"/>
        <v>0</v>
      </c>
      <c r="S91" s="100">
        <v>0</v>
      </c>
      <c r="T91" s="100">
        <v>0</v>
      </c>
      <c r="U91" s="100">
        <v>0</v>
      </c>
      <c r="V91" s="121">
        <v>4</v>
      </c>
      <c r="W91" s="121">
        <v>5</v>
      </c>
      <c r="X91" s="121">
        <v>3</v>
      </c>
      <c r="Y91" s="122">
        <f t="shared" si="19"/>
        <v>100</v>
      </c>
      <c r="Z91" s="123">
        <f>1302.43+839.08</f>
        <v>2141.5100000000002</v>
      </c>
      <c r="AA91" s="122">
        <f t="shared" si="22"/>
        <v>2141.5100000000002</v>
      </c>
      <c r="AB91" s="122">
        <f t="shared" si="23"/>
        <v>100</v>
      </c>
      <c r="AC91" s="122">
        <f t="shared" si="24"/>
        <v>2141.5100000000002</v>
      </c>
      <c r="AD91" s="122">
        <f t="shared" si="25"/>
        <v>100</v>
      </c>
      <c r="AE91" s="122">
        <f t="shared" si="26"/>
        <v>0</v>
      </c>
      <c r="AF91" s="122">
        <f t="shared" si="20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7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28"/>
        <v>9389.1600000000017</v>
      </c>
      <c r="S92" s="100">
        <f t="shared" si="21"/>
        <v>100</v>
      </c>
      <c r="T92" s="100">
        <v>0</v>
      </c>
      <c r="U92" s="100">
        <v>0</v>
      </c>
      <c r="V92" s="121">
        <v>3</v>
      </c>
      <c r="W92" s="121">
        <v>6</v>
      </c>
      <c r="X92" s="121">
        <v>0</v>
      </c>
      <c r="Y92" s="122">
        <f t="shared" si="19"/>
        <v>6.25</v>
      </c>
      <c r="Z92" s="123">
        <v>8718.14</v>
      </c>
      <c r="AA92" s="122">
        <f t="shared" si="22"/>
        <v>8718.14</v>
      </c>
      <c r="AB92" s="122">
        <f t="shared" si="23"/>
        <v>100</v>
      </c>
      <c r="AC92" s="122">
        <f t="shared" si="24"/>
        <v>8718.14</v>
      </c>
      <c r="AD92" s="122">
        <f t="shared" si="25"/>
        <v>100</v>
      </c>
      <c r="AE92" s="122">
        <f t="shared" si="26"/>
        <v>0</v>
      </c>
      <c r="AF92" s="122">
        <f t="shared" si="20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7"/>
        <v>0</v>
      </c>
      <c r="O93" s="100">
        <v>0</v>
      </c>
      <c r="P93" s="100">
        <v>0</v>
      </c>
      <c r="Q93" s="100">
        <v>0</v>
      </c>
      <c r="R93" s="100">
        <f t="shared" si="28"/>
        <v>0</v>
      </c>
      <c r="S93" s="100">
        <v>0</v>
      </c>
      <c r="T93" s="100">
        <v>0</v>
      </c>
      <c r="U93" s="100">
        <v>0</v>
      </c>
      <c r="V93" s="121">
        <v>0</v>
      </c>
      <c r="W93" s="121">
        <v>0</v>
      </c>
      <c r="X93" s="121">
        <v>0</v>
      </c>
      <c r="Y93" s="122">
        <f t="shared" si="19"/>
        <v>0</v>
      </c>
      <c r="Z93" s="123">
        <v>0</v>
      </c>
      <c r="AA93" s="122">
        <f t="shared" si="22"/>
        <v>0</v>
      </c>
      <c r="AB93" s="122">
        <f t="shared" si="23"/>
        <v>0</v>
      </c>
      <c r="AC93" s="122">
        <f t="shared" si="24"/>
        <v>0</v>
      </c>
      <c r="AD93" s="122">
        <f t="shared" si="25"/>
        <v>0</v>
      </c>
      <c r="AE93" s="122">
        <f t="shared" si="26"/>
        <v>0</v>
      </c>
      <c r="AF93" s="122">
        <f t="shared" si="20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7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28"/>
        <v>12376.46</v>
      </c>
      <c r="S94" s="100">
        <f t="shared" si="21"/>
        <v>100</v>
      </c>
      <c r="T94" s="100">
        <v>0</v>
      </c>
      <c r="U94" s="100">
        <v>0</v>
      </c>
      <c r="V94" s="121">
        <v>5</v>
      </c>
      <c r="W94" s="121">
        <v>7</v>
      </c>
      <c r="X94" s="121">
        <v>1</v>
      </c>
      <c r="Y94" s="122">
        <f t="shared" si="19"/>
        <v>25</v>
      </c>
      <c r="Z94" s="123">
        <v>6937.44</v>
      </c>
      <c r="AA94" s="122">
        <f t="shared" si="22"/>
        <v>6937.44</v>
      </c>
      <c r="AB94" s="122">
        <f t="shared" si="23"/>
        <v>100</v>
      </c>
      <c r="AC94" s="122">
        <f t="shared" si="24"/>
        <v>6937.44</v>
      </c>
      <c r="AD94" s="122">
        <f t="shared" si="25"/>
        <v>100</v>
      </c>
      <c r="AE94" s="122">
        <f t="shared" si="26"/>
        <v>0</v>
      </c>
      <c r="AF94" s="122">
        <f t="shared" si="20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7"/>
        <v>0</v>
      </c>
      <c r="O95" s="100">
        <v>0</v>
      </c>
      <c r="P95" s="100">
        <v>0</v>
      </c>
      <c r="Q95" s="100">
        <v>0</v>
      </c>
      <c r="R95" s="100">
        <f t="shared" si="28"/>
        <v>0</v>
      </c>
      <c r="S95" s="100">
        <v>0</v>
      </c>
      <c r="T95" s="100">
        <v>0</v>
      </c>
      <c r="U95" s="100">
        <v>0</v>
      </c>
      <c r="V95" s="121">
        <v>0</v>
      </c>
      <c r="W95" s="121">
        <v>0</v>
      </c>
      <c r="X95" s="121">
        <v>0</v>
      </c>
      <c r="Y95" s="122">
        <f t="shared" si="19"/>
        <v>0</v>
      </c>
      <c r="Z95" s="123">
        <v>0</v>
      </c>
      <c r="AA95" s="122">
        <f t="shared" si="22"/>
        <v>0</v>
      </c>
      <c r="AB95" s="122">
        <f t="shared" si="23"/>
        <v>0</v>
      </c>
      <c r="AC95" s="122">
        <f t="shared" si="24"/>
        <v>0</v>
      </c>
      <c r="AD95" s="122">
        <f t="shared" si="25"/>
        <v>0</v>
      </c>
      <c r="AE95" s="122">
        <f t="shared" si="26"/>
        <v>0</v>
      </c>
      <c r="AF95" s="122">
        <f t="shared" si="20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7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28"/>
        <v>24507.16</v>
      </c>
      <c r="S96" s="100">
        <f t="shared" si="21"/>
        <v>100</v>
      </c>
      <c r="T96" s="100">
        <v>0</v>
      </c>
      <c r="U96" s="100">
        <v>0</v>
      </c>
      <c r="V96" s="121">
        <v>0</v>
      </c>
      <c r="W96" s="121">
        <v>0</v>
      </c>
      <c r="X96" s="121">
        <v>0</v>
      </c>
      <c r="Y96" s="122">
        <f t="shared" si="19"/>
        <v>0</v>
      </c>
      <c r="Z96" s="123">
        <v>0</v>
      </c>
      <c r="AA96" s="122">
        <f t="shared" si="22"/>
        <v>0</v>
      </c>
      <c r="AB96" s="122">
        <f t="shared" si="23"/>
        <v>0</v>
      </c>
      <c r="AC96" s="122">
        <f t="shared" si="24"/>
        <v>0</v>
      </c>
      <c r="AD96" s="122">
        <f t="shared" si="25"/>
        <v>0</v>
      </c>
      <c r="AE96" s="122">
        <f t="shared" si="26"/>
        <v>0</v>
      </c>
      <c r="AF96" s="122">
        <f t="shared" si="20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7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28"/>
        <v>5946.55</v>
      </c>
      <c r="S97" s="100">
        <f t="shared" si="21"/>
        <v>100</v>
      </c>
      <c r="T97" s="100">
        <v>0</v>
      </c>
      <c r="U97" s="100">
        <v>0</v>
      </c>
      <c r="V97" s="121">
        <v>2</v>
      </c>
      <c r="W97" s="121">
        <v>2</v>
      </c>
      <c r="X97" s="121">
        <v>0</v>
      </c>
      <c r="Y97" s="122">
        <f t="shared" si="19"/>
        <v>22.222222222222221</v>
      </c>
      <c r="Z97" s="123">
        <v>1930.88</v>
      </c>
      <c r="AA97" s="122">
        <f t="shared" si="22"/>
        <v>1930.88</v>
      </c>
      <c r="AB97" s="122">
        <f t="shared" si="23"/>
        <v>100</v>
      </c>
      <c r="AC97" s="122">
        <f t="shared" si="24"/>
        <v>1930.88</v>
      </c>
      <c r="AD97" s="122">
        <f t="shared" si="25"/>
        <v>100</v>
      </c>
      <c r="AE97" s="122">
        <f t="shared" si="26"/>
        <v>0</v>
      </c>
      <c r="AF97" s="122">
        <f t="shared" si="20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7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28"/>
        <v>3487.89</v>
      </c>
      <c r="S98" s="100">
        <f t="shared" si="21"/>
        <v>100</v>
      </c>
      <c r="T98" s="100">
        <v>0</v>
      </c>
      <c r="U98" s="100">
        <v>0</v>
      </c>
      <c r="V98" s="121">
        <v>0</v>
      </c>
      <c r="W98" s="121">
        <v>0</v>
      </c>
      <c r="X98" s="121">
        <v>0</v>
      </c>
      <c r="Y98" s="122">
        <f t="shared" si="19"/>
        <v>0</v>
      </c>
      <c r="Z98" s="123">
        <v>0</v>
      </c>
      <c r="AA98" s="122">
        <f t="shared" si="22"/>
        <v>0</v>
      </c>
      <c r="AB98" s="122">
        <f t="shared" si="23"/>
        <v>0</v>
      </c>
      <c r="AC98" s="122">
        <f t="shared" si="24"/>
        <v>0</v>
      </c>
      <c r="AD98" s="122">
        <f t="shared" si="25"/>
        <v>0</v>
      </c>
      <c r="AE98" s="122">
        <f t="shared" si="26"/>
        <v>0</v>
      </c>
      <c r="AF98" s="122">
        <f t="shared" si="20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7"/>
        <v>0</v>
      </c>
      <c r="O99" s="100">
        <v>0</v>
      </c>
      <c r="P99" s="100">
        <v>0</v>
      </c>
      <c r="Q99" s="100">
        <v>0</v>
      </c>
      <c r="R99" s="100">
        <f t="shared" si="28"/>
        <v>0</v>
      </c>
      <c r="S99" s="100">
        <v>0</v>
      </c>
      <c r="T99" s="100">
        <v>0</v>
      </c>
      <c r="U99" s="100">
        <v>0</v>
      </c>
      <c r="V99" s="121">
        <v>3</v>
      </c>
      <c r="W99" s="121">
        <v>3</v>
      </c>
      <c r="X99" s="121">
        <v>2</v>
      </c>
      <c r="Y99" s="122">
        <f t="shared" si="19"/>
        <v>100</v>
      </c>
      <c r="Z99" s="123">
        <v>4662.01</v>
      </c>
      <c r="AA99" s="122">
        <f t="shared" si="22"/>
        <v>4662.01</v>
      </c>
      <c r="AB99" s="122">
        <f t="shared" si="23"/>
        <v>100</v>
      </c>
      <c r="AC99" s="122">
        <f t="shared" si="24"/>
        <v>4662.01</v>
      </c>
      <c r="AD99" s="122">
        <f t="shared" si="25"/>
        <v>100</v>
      </c>
      <c r="AE99" s="122">
        <f t="shared" si="26"/>
        <v>0</v>
      </c>
      <c r="AF99" s="122">
        <f t="shared" si="20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7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28"/>
        <v>18749.07</v>
      </c>
      <c r="S100" s="100">
        <f t="shared" si="21"/>
        <v>100</v>
      </c>
      <c r="T100" s="100">
        <v>0</v>
      </c>
      <c r="U100" s="100">
        <v>0</v>
      </c>
      <c r="V100" s="121">
        <v>13</v>
      </c>
      <c r="W100" s="121">
        <v>18</v>
      </c>
      <c r="X100" s="121">
        <v>8</v>
      </c>
      <c r="Y100" s="122">
        <f t="shared" si="19"/>
        <v>34.210526315789473</v>
      </c>
      <c r="Z100" s="123">
        <v>13065.46</v>
      </c>
      <c r="AA100" s="122">
        <f t="shared" si="22"/>
        <v>13065.46</v>
      </c>
      <c r="AB100" s="122">
        <f t="shared" si="23"/>
        <v>100</v>
      </c>
      <c r="AC100" s="122">
        <f t="shared" si="24"/>
        <v>13065.46</v>
      </c>
      <c r="AD100" s="122">
        <f t="shared" si="25"/>
        <v>100</v>
      </c>
      <c r="AE100" s="122">
        <f t="shared" si="26"/>
        <v>0</v>
      </c>
      <c r="AF100" s="122">
        <f t="shared" si="20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7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28"/>
        <v>336.17</v>
      </c>
      <c r="S101" s="100">
        <f t="shared" si="21"/>
        <v>100</v>
      </c>
      <c r="T101" s="100">
        <v>0</v>
      </c>
      <c r="U101" s="100">
        <v>0</v>
      </c>
      <c r="V101" s="121">
        <v>2</v>
      </c>
      <c r="W101" s="121">
        <v>2</v>
      </c>
      <c r="X101" s="121">
        <v>1</v>
      </c>
      <c r="Y101" s="122">
        <f t="shared" si="19"/>
        <v>25</v>
      </c>
      <c r="Z101" s="123">
        <v>4147.71</v>
      </c>
      <c r="AA101" s="122">
        <f t="shared" si="22"/>
        <v>4147.71</v>
      </c>
      <c r="AB101" s="122">
        <f t="shared" si="23"/>
        <v>100</v>
      </c>
      <c r="AC101" s="122">
        <f t="shared" si="24"/>
        <v>4147.71</v>
      </c>
      <c r="AD101" s="122">
        <f t="shared" si="25"/>
        <v>100</v>
      </c>
      <c r="AE101" s="122">
        <f t="shared" si="26"/>
        <v>0</v>
      </c>
      <c r="AF101" s="122">
        <f t="shared" si="20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7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28"/>
        <v>19670.13</v>
      </c>
      <c r="S102" s="100">
        <f t="shared" si="21"/>
        <v>100</v>
      </c>
      <c r="T102" s="100">
        <v>0</v>
      </c>
      <c r="U102" s="100">
        <v>0</v>
      </c>
      <c r="V102" s="121">
        <v>0</v>
      </c>
      <c r="W102" s="121">
        <v>0</v>
      </c>
      <c r="X102" s="121">
        <v>0</v>
      </c>
      <c r="Y102" s="122">
        <f t="shared" si="19"/>
        <v>0</v>
      </c>
      <c r="Z102" s="123">
        <v>0</v>
      </c>
      <c r="AA102" s="122">
        <f t="shared" si="22"/>
        <v>0</v>
      </c>
      <c r="AB102" s="122">
        <f t="shared" si="23"/>
        <v>0</v>
      </c>
      <c r="AC102" s="122">
        <f t="shared" si="24"/>
        <v>0</v>
      </c>
      <c r="AD102" s="122">
        <f t="shared" si="25"/>
        <v>0</v>
      </c>
      <c r="AE102" s="122">
        <f t="shared" si="26"/>
        <v>0</v>
      </c>
      <c r="AF102" s="122">
        <f t="shared" si="20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7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29">T103/P103*100</f>
        <v>0</v>
      </c>
      <c r="V103" s="89">
        <f t="shared" ref="V103:AC103" si="30">SUM(V7:V102)</f>
        <v>547</v>
      </c>
      <c r="W103" s="89">
        <f t="shared" si="30"/>
        <v>743</v>
      </c>
      <c r="X103" s="89">
        <f>SUM(X7:X102)</f>
        <v>181</v>
      </c>
      <c r="Y103" s="91">
        <f>X103/H103*100</f>
        <v>6.3353167658382921</v>
      </c>
      <c r="Z103" s="91">
        <f>SUM(Z7:Z102)</f>
        <v>818519.47000000009</v>
      </c>
      <c r="AA103" s="91">
        <f t="shared" si="30"/>
        <v>818519.47000000009</v>
      </c>
      <c r="AB103" s="90">
        <f t="shared" ref="AB103" si="31">IF((Z103+T103)=0,0,AA103/(Z103+T103)*100)</f>
        <v>100</v>
      </c>
      <c r="AC103" s="91">
        <f t="shared" si="30"/>
        <v>810266.86</v>
      </c>
      <c r="AD103" s="90">
        <f t="shared" ref="AD103" si="32">IF(AA103=0,0,AC103/AA103)*100</f>
        <v>98.991763751203123</v>
      </c>
      <c r="AE103" s="91">
        <f>SUM(AE7:AE102)</f>
        <v>8252.6099999999969</v>
      </c>
      <c r="AF103" s="90">
        <f t="shared" ref="AF103" si="33">IF(AA103=0,0,AE103/AA103)*100</f>
        <v>1.0082362487968668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topLeftCell="A76" workbookViewId="0">
      <selection sqref="A1:AF1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9" width="13.140625" style="93" customWidth="1"/>
    <col min="10" max="10" width="9.28515625" style="93" customWidth="1"/>
    <col min="11" max="13" width="6.7109375" style="106" customWidth="1"/>
    <col min="14" max="14" width="9.140625" style="106" customWidth="1"/>
    <col min="15" max="15" width="16.42578125" style="107" customWidth="1"/>
    <col min="16" max="16" width="13.7109375" style="107" customWidth="1"/>
    <col min="17" max="17" width="11" style="107" customWidth="1"/>
    <col min="18" max="18" width="12.85546875" style="107" customWidth="1"/>
    <col min="19" max="19" width="10.42578125" style="107" customWidth="1"/>
    <col min="20" max="20" width="12.28515625" style="107" customWidth="1"/>
    <col min="21" max="21" width="15.42578125" style="107" customWidth="1"/>
    <col min="22" max="24" width="9.28515625" style="106" customWidth="1"/>
    <col min="25" max="25" width="12.57031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2.85546875" style="106" customWidth="1"/>
    <col min="30" max="30" width="14" style="106" customWidth="1"/>
    <col min="31" max="31" width="11.85546875" style="106" customWidth="1"/>
    <col min="32" max="32" width="14.285156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271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30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34.25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 t="shared" si="0"/>
        <v>5</v>
      </c>
      <c r="F6" s="6">
        <f t="shared" si="0"/>
        <v>6</v>
      </c>
      <c r="G6" s="119"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121">
        <v>0</v>
      </c>
      <c r="W7" s="121">
        <v>0</v>
      </c>
      <c r="X7" s="121">
        <v>0</v>
      </c>
      <c r="Y7" s="122">
        <f t="shared" ref="Y7:Y70" si="2">IF(H7=0,0,V7/H7)*100</f>
        <v>0</v>
      </c>
      <c r="Z7" s="123">
        <v>0</v>
      </c>
      <c r="AA7" s="122">
        <f>Z7</f>
        <v>0</v>
      </c>
      <c r="AB7" s="122">
        <f>IF((Z7+T7)=0,0,AA7/(Z7+T7)*100)</f>
        <v>0</v>
      </c>
      <c r="AC7" s="122">
        <v>0</v>
      </c>
      <c r="AD7" s="122">
        <f>IF(AA7=0,0,AC7/AA7)*100</f>
        <v>0</v>
      </c>
      <c r="AE7" s="122">
        <f>AA7-AC7</f>
        <v>0</v>
      </c>
      <c r="AF7" s="122">
        <f t="shared" ref="AF7:AF70" si="3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4">P8/O8*100</f>
        <v>100</v>
      </c>
      <c r="R8" s="100">
        <f t="shared" ref="R8:R20" si="5">P8</f>
        <v>8664.0299999999988</v>
      </c>
      <c r="S8" s="100">
        <f t="shared" ref="S8:S71" si="6">R8/P8*100</f>
        <v>100</v>
      </c>
      <c r="T8" s="100">
        <v>0</v>
      </c>
      <c r="U8" s="100">
        <v>0</v>
      </c>
      <c r="V8" s="121">
        <v>6</v>
      </c>
      <c r="W8" s="121">
        <v>7</v>
      </c>
      <c r="X8" s="121">
        <v>2</v>
      </c>
      <c r="Y8" s="122">
        <f t="shared" si="2"/>
        <v>30</v>
      </c>
      <c r="Z8" s="123">
        <v>5085.78</v>
      </c>
      <c r="AA8" s="122">
        <f t="shared" ref="AA8:AA71" si="7">Z8</f>
        <v>5085.78</v>
      </c>
      <c r="AB8" s="122">
        <f t="shared" ref="AB8:AB71" si="8">IF((Z8+T8)=0,0,AA8/(Z8+T8)*100)</f>
        <v>100</v>
      </c>
      <c r="AC8" s="122">
        <v>5085.78</v>
      </c>
      <c r="AD8" s="122">
        <f t="shared" ref="AD8:AD71" si="9">IF(AA8=0,0,AC8/AA8)*100</f>
        <v>100</v>
      </c>
      <c r="AE8" s="122">
        <f t="shared" ref="AE8:AE71" si="10">AA8-AC8</f>
        <v>0</v>
      </c>
      <c r="AF8" s="122">
        <f t="shared" si="3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4"/>
        <v>100</v>
      </c>
      <c r="R9" s="100">
        <f t="shared" si="5"/>
        <v>20412.350000000002</v>
      </c>
      <c r="S9" s="100">
        <f t="shared" si="6"/>
        <v>100</v>
      </c>
      <c r="T9" s="100">
        <v>0</v>
      </c>
      <c r="U9" s="100">
        <v>0</v>
      </c>
      <c r="V9" s="121">
        <v>1</v>
      </c>
      <c r="W9" s="121">
        <v>1</v>
      </c>
      <c r="X9" s="121">
        <v>1</v>
      </c>
      <c r="Y9" s="122">
        <f t="shared" si="2"/>
        <v>8.3333333333333321</v>
      </c>
      <c r="Z9" s="123">
        <v>142.03</v>
      </c>
      <c r="AA9" s="122">
        <f t="shared" si="7"/>
        <v>142.03</v>
      </c>
      <c r="AB9" s="122">
        <f t="shared" si="8"/>
        <v>100</v>
      </c>
      <c r="AC9" s="122">
        <v>142.03</v>
      </c>
      <c r="AD9" s="122">
        <f t="shared" si="9"/>
        <v>100</v>
      </c>
      <c r="AE9" s="122">
        <f t="shared" si="10"/>
        <v>0</v>
      </c>
      <c r="AF9" s="122">
        <f t="shared" si="3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4"/>
        <v>100</v>
      </c>
      <c r="R10" s="100">
        <f t="shared" si="5"/>
        <v>58.36</v>
      </c>
      <c r="S10" s="100">
        <f t="shared" si="6"/>
        <v>100</v>
      </c>
      <c r="T10" s="100">
        <v>0</v>
      </c>
      <c r="U10" s="100">
        <v>0</v>
      </c>
      <c r="V10" s="121">
        <v>0</v>
      </c>
      <c r="W10" s="121">
        <v>0</v>
      </c>
      <c r="X10" s="121">
        <v>0</v>
      </c>
      <c r="Y10" s="122">
        <f t="shared" si="2"/>
        <v>0</v>
      </c>
      <c r="Z10" s="123">
        <v>0</v>
      </c>
      <c r="AA10" s="122">
        <f t="shared" si="7"/>
        <v>0</v>
      </c>
      <c r="AB10" s="122">
        <f t="shared" si="8"/>
        <v>0</v>
      </c>
      <c r="AC10" s="122">
        <v>0</v>
      </c>
      <c r="AD10" s="122">
        <f t="shared" si="9"/>
        <v>0</v>
      </c>
      <c r="AE10" s="122">
        <f t="shared" si="10"/>
        <v>0</v>
      </c>
      <c r="AF10" s="122">
        <f t="shared" si="3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4"/>
        <v>100</v>
      </c>
      <c r="R11" s="100">
        <f t="shared" si="5"/>
        <v>7226.18</v>
      </c>
      <c r="S11" s="100">
        <f t="shared" si="6"/>
        <v>100</v>
      </c>
      <c r="T11" s="100">
        <v>0</v>
      </c>
      <c r="U11" s="100">
        <v>0</v>
      </c>
      <c r="V11" s="121">
        <v>5</v>
      </c>
      <c r="W11" s="121">
        <v>5</v>
      </c>
      <c r="X11" s="121">
        <v>0</v>
      </c>
      <c r="Y11" s="122">
        <f t="shared" si="2"/>
        <v>29.411764705882355</v>
      </c>
      <c r="Z11" s="123">
        <v>9546.4500000000007</v>
      </c>
      <c r="AA11" s="122">
        <f t="shared" si="7"/>
        <v>9546.4500000000007</v>
      </c>
      <c r="AB11" s="122">
        <f t="shared" si="8"/>
        <v>100</v>
      </c>
      <c r="AC11" s="122">
        <v>9546.4500000000007</v>
      </c>
      <c r="AD11" s="122">
        <f t="shared" si="9"/>
        <v>100</v>
      </c>
      <c r="AE11" s="122">
        <f t="shared" si="10"/>
        <v>0</v>
      </c>
      <c r="AF11" s="122">
        <f t="shared" si="3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4"/>
        <v>100</v>
      </c>
      <c r="R12" s="100">
        <f t="shared" si="5"/>
        <v>10060.76</v>
      </c>
      <c r="S12" s="100">
        <f t="shared" si="6"/>
        <v>100</v>
      </c>
      <c r="T12" s="100">
        <v>0</v>
      </c>
      <c r="U12" s="100">
        <v>0</v>
      </c>
      <c r="V12" s="121">
        <v>3</v>
      </c>
      <c r="W12" s="121">
        <v>4</v>
      </c>
      <c r="X12" s="121">
        <v>0</v>
      </c>
      <c r="Y12" s="122">
        <f t="shared" si="2"/>
        <v>17.647058823529413</v>
      </c>
      <c r="Z12" s="123">
        <v>5969.86</v>
      </c>
      <c r="AA12" s="122">
        <f t="shared" si="7"/>
        <v>5969.86</v>
      </c>
      <c r="AB12" s="122">
        <f t="shared" si="8"/>
        <v>100</v>
      </c>
      <c r="AC12" s="122">
        <v>5969.86</v>
      </c>
      <c r="AD12" s="122">
        <f t="shared" si="9"/>
        <v>100</v>
      </c>
      <c r="AE12" s="122">
        <f t="shared" si="10"/>
        <v>0</v>
      </c>
      <c r="AF12" s="122">
        <f t="shared" si="3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4"/>
        <v>100</v>
      </c>
      <c r="R13" s="100">
        <f t="shared" si="5"/>
        <v>2679.6</v>
      </c>
      <c r="S13" s="100">
        <f t="shared" si="6"/>
        <v>100</v>
      </c>
      <c r="T13" s="100">
        <v>0</v>
      </c>
      <c r="U13" s="100">
        <v>0</v>
      </c>
      <c r="V13" s="121">
        <v>2</v>
      </c>
      <c r="W13" s="121">
        <v>2</v>
      </c>
      <c r="X13" s="121">
        <v>0</v>
      </c>
      <c r="Y13" s="122">
        <f t="shared" si="2"/>
        <v>66.666666666666657</v>
      </c>
      <c r="Z13" s="123">
        <v>10148.719999999999</v>
      </c>
      <c r="AA13" s="122">
        <f t="shared" si="7"/>
        <v>10148.719999999999</v>
      </c>
      <c r="AB13" s="122">
        <f t="shared" si="8"/>
        <v>100</v>
      </c>
      <c r="AC13" s="122">
        <v>10148.719999999999</v>
      </c>
      <c r="AD13" s="122">
        <f t="shared" si="9"/>
        <v>100</v>
      </c>
      <c r="AE13" s="122">
        <f t="shared" si="10"/>
        <v>0</v>
      </c>
      <c r="AF13" s="122">
        <f t="shared" si="3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5"/>
        <v>0</v>
      </c>
      <c r="S14" s="100">
        <v>0</v>
      </c>
      <c r="T14" s="100">
        <v>0</v>
      </c>
      <c r="U14" s="100">
        <v>0</v>
      </c>
      <c r="V14" s="121">
        <v>0</v>
      </c>
      <c r="W14" s="121">
        <v>0</v>
      </c>
      <c r="X14" s="121">
        <v>0</v>
      </c>
      <c r="Y14" s="122">
        <f t="shared" si="2"/>
        <v>0</v>
      </c>
      <c r="Z14" s="123">
        <v>0</v>
      </c>
      <c r="AA14" s="122">
        <f t="shared" si="7"/>
        <v>0</v>
      </c>
      <c r="AB14" s="122">
        <f t="shared" si="8"/>
        <v>0</v>
      </c>
      <c r="AC14" s="122">
        <v>0</v>
      </c>
      <c r="AD14" s="122">
        <f t="shared" si="9"/>
        <v>0</v>
      </c>
      <c r="AE14" s="122">
        <f t="shared" si="10"/>
        <v>0</v>
      </c>
      <c r="AF14" s="122">
        <f t="shared" si="3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1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5"/>
        <v>51732.32</v>
      </c>
      <c r="S15" s="100">
        <f t="shared" si="6"/>
        <v>100</v>
      </c>
      <c r="T15" s="100">
        <v>0</v>
      </c>
      <c r="U15" s="100">
        <v>0</v>
      </c>
      <c r="V15" s="121">
        <v>12</v>
      </c>
      <c r="W15" s="121">
        <v>14</v>
      </c>
      <c r="X15" s="121">
        <v>3</v>
      </c>
      <c r="Y15" s="122">
        <f t="shared" si="2"/>
        <v>14.457831325301203</v>
      </c>
      <c r="Z15" s="123">
        <v>15948.59</v>
      </c>
      <c r="AA15" s="122">
        <f t="shared" si="7"/>
        <v>15948.59</v>
      </c>
      <c r="AB15" s="122">
        <f t="shared" si="8"/>
        <v>100</v>
      </c>
      <c r="AC15" s="122">
        <v>15948.59</v>
      </c>
      <c r="AD15" s="122">
        <f t="shared" si="9"/>
        <v>100</v>
      </c>
      <c r="AE15" s="122">
        <f t="shared" si="10"/>
        <v>0</v>
      </c>
      <c r="AF15" s="122">
        <f t="shared" si="3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1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5"/>
        <v>12706.95</v>
      </c>
      <c r="S16" s="100">
        <f t="shared" si="6"/>
        <v>100</v>
      </c>
      <c r="T16" s="100">
        <v>0</v>
      </c>
      <c r="U16" s="100">
        <v>0</v>
      </c>
      <c r="V16" s="121">
        <v>0</v>
      </c>
      <c r="W16" s="121">
        <v>0</v>
      </c>
      <c r="X16" s="121">
        <v>0</v>
      </c>
      <c r="Y16" s="122">
        <f t="shared" si="2"/>
        <v>0</v>
      </c>
      <c r="Z16" s="123">
        <v>0</v>
      </c>
      <c r="AA16" s="122">
        <f t="shared" si="7"/>
        <v>0</v>
      </c>
      <c r="AB16" s="122">
        <f t="shared" si="8"/>
        <v>0</v>
      </c>
      <c r="AC16" s="122">
        <v>0</v>
      </c>
      <c r="AD16" s="122">
        <f t="shared" si="9"/>
        <v>0</v>
      </c>
      <c r="AE16" s="122">
        <f t="shared" si="10"/>
        <v>0</v>
      </c>
      <c r="AF16" s="122">
        <f t="shared" si="3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1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5"/>
        <v>32504.67</v>
      </c>
      <c r="S17" s="100">
        <f t="shared" si="6"/>
        <v>100</v>
      </c>
      <c r="T17" s="100">
        <v>0</v>
      </c>
      <c r="U17" s="100">
        <v>0</v>
      </c>
      <c r="V17" s="121">
        <v>11</v>
      </c>
      <c r="W17" s="121">
        <v>18</v>
      </c>
      <c r="X17" s="121">
        <v>1</v>
      </c>
      <c r="Y17" s="122">
        <f t="shared" si="2"/>
        <v>22.448979591836736</v>
      </c>
      <c r="Z17" s="123">
        <v>37062.15</v>
      </c>
      <c r="AA17" s="122">
        <f t="shared" si="7"/>
        <v>37062.15</v>
      </c>
      <c r="AB17" s="122">
        <f t="shared" si="8"/>
        <v>100</v>
      </c>
      <c r="AC17" s="122">
        <v>37062.15</v>
      </c>
      <c r="AD17" s="122">
        <f t="shared" si="9"/>
        <v>100</v>
      </c>
      <c r="AE17" s="122">
        <f t="shared" si="10"/>
        <v>0</v>
      </c>
      <c r="AF17" s="122">
        <f t="shared" si="3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1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5"/>
        <v>15821.75</v>
      </c>
      <c r="S18" s="100">
        <f t="shared" si="6"/>
        <v>100</v>
      </c>
      <c r="T18" s="100">
        <v>0</v>
      </c>
      <c r="U18" s="100">
        <v>0</v>
      </c>
      <c r="V18" s="121">
        <v>4</v>
      </c>
      <c r="W18" s="121">
        <v>4</v>
      </c>
      <c r="X18" s="121">
        <v>0</v>
      </c>
      <c r="Y18" s="122">
        <f t="shared" si="2"/>
        <v>15.384615384615385</v>
      </c>
      <c r="Z18" s="123">
        <v>3496.6</v>
      </c>
      <c r="AA18" s="122">
        <f t="shared" si="7"/>
        <v>3496.6</v>
      </c>
      <c r="AB18" s="122">
        <f t="shared" si="8"/>
        <v>100</v>
      </c>
      <c r="AC18" s="122">
        <v>3496.6</v>
      </c>
      <c r="AD18" s="122">
        <f t="shared" si="9"/>
        <v>100</v>
      </c>
      <c r="AE18" s="122">
        <f t="shared" si="10"/>
        <v>0</v>
      </c>
      <c r="AF18" s="122">
        <f t="shared" si="3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1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5"/>
        <v>46398.919999999991</v>
      </c>
      <c r="S19" s="100">
        <f t="shared" si="6"/>
        <v>100</v>
      </c>
      <c r="T19" s="100">
        <v>0</v>
      </c>
      <c r="U19" s="100">
        <v>0</v>
      </c>
      <c r="V19" s="121">
        <v>14</v>
      </c>
      <c r="W19" s="121">
        <v>17</v>
      </c>
      <c r="X19" s="121">
        <v>3</v>
      </c>
      <c r="Y19" s="122">
        <f t="shared" si="2"/>
        <v>24.137931034482758</v>
      </c>
      <c r="Z19" s="123">
        <v>24807.99</v>
      </c>
      <c r="AA19" s="122">
        <f t="shared" si="7"/>
        <v>24807.99</v>
      </c>
      <c r="AB19" s="122">
        <f t="shared" si="8"/>
        <v>100</v>
      </c>
      <c r="AC19" s="122">
        <v>24807.99</v>
      </c>
      <c r="AD19" s="122">
        <f t="shared" si="9"/>
        <v>100</v>
      </c>
      <c r="AE19" s="122">
        <f t="shared" si="10"/>
        <v>0</v>
      </c>
      <c r="AF19" s="122">
        <f t="shared" si="3"/>
        <v>0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1"/>
        <v>0</v>
      </c>
      <c r="O20" s="100">
        <v>0</v>
      </c>
      <c r="P20" s="100">
        <v>0</v>
      </c>
      <c r="Q20" s="100">
        <v>0</v>
      </c>
      <c r="R20" s="100">
        <f t="shared" si="5"/>
        <v>0</v>
      </c>
      <c r="S20" s="100">
        <v>0</v>
      </c>
      <c r="T20" s="100">
        <v>0</v>
      </c>
      <c r="U20" s="100">
        <v>0</v>
      </c>
      <c r="V20" s="121">
        <v>0</v>
      </c>
      <c r="W20" s="121">
        <v>0</v>
      </c>
      <c r="X20" s="121">
        <v>0</v>
      </c>
      <c r="Y20" s="122">
        <f t="shared" si="2"/>
        <v>0</v>
      </c>
      <c r="Z20" s="123">
        <v>0</v>
      </c>
      <c r="AA20" s="122">
        <f t="shared" si="7"/>
        <v>0</v>
      </c>
      <c r="AB20" s="122">
        <f t="shared" si="8"/>
        <v>0</v>
      </c>
      <c r="AC20" s="122">
        <v>0</v>
      </c>
      <c r="AD20" s="122">
        <f t="shared" si="9"/>
        <v>0</v>
      </c>
      <c r="AE20" s="122">
        <f t="shared" si="10"/>
        <v>0</v>
      </c>
      <c r="AF20" s="122">
        <f t="shared" si="3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1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 t="shared" si="6"/>
        <v>100</v>
      </c>
      <c r="T21" s="100">
        <v>0</v>
      </c>
      <c r="U21" s="100">
        <v>0</v>
      </c>
      <c r="V21" s="121">
        <v>0</v>
      </c>
      <c r="W21" s="121">
        <v>0</v>
      </c>
      <c r="X21" s="121">
        <v>0</v>
      </c>
      <c r="Y21" s="122">
        <f t="shared" si="2"/>
        <v>0</v>
      </c>
      <c r="Z21" s="123">
        <v>0</v>
      </c>
      <c r="AA21" s="122">
        <f t="shared" si="7"/>
        <v>0</v>
      </c>
      <c r="AB21" s="122">
        <f t="shared" si="8"/>
        <v>0</v>
      </c>
      <c r="AC21" s="122">
        <v>0</v>
      </c>
      <c r="AD21" s="122">
        <f t="shared" si="9"/>
        <v>0</v>
      </c>
      <c r="AE21" s="122">
        <f t="shared" si="10"/>
        <v>0</v>
      </c>
      <c r="AF21" s="122">
        <f t="shared" si="3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1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2">P22</f>
        <v>19091.53</v>
      </c>
      <c r="S22" s="100">
        <f t="shared" si="6"/>
        <v>100</v>
      </c>
      <c r="T22" s="100">
        <v>0</v>
      </c>
      <c r="U22" s="100">
        <v>0</v>
      </c>
      <c r="V22" s="121">
        <v>2</v>
      </c>
      <c r="W22" s="121">
        <v>3</v>
      </c>
      <c r="X22" s="121">
        <v>0</v>
      </c>
      <c r="Y22" s="122">
        <f t="shared" si="2"/>
        <v>4.8780487804878048</v>
      </c>
      <c r="Z22" s="123">
        <v>6177.02</v>
      </c>
      <c r="AA22" s="122">
        <f t="shared" si="7"/>
        <v>6177.02</v>
      </c>
      <c r="AB22" s="122">
        <f t="shared" si="8"/>
        <v>100</v>
      </c>
      <c r="AC22" s="122">
        <v>6177.02</v>
      </c>
      <c r="AD22" s="122">
        <f t="shared" si="9"/>
        <v>100</v>
      </c>
      <c r="AE22" s="122">
        <f t="shared" si="10"/>
        <v>0</v>
      </c>
      <c r="AF22" s="122">
        <f t="shared" si="3"/>
        <v>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1"/>
        <v>0</v>
      </c>
      <c r="O23" s="100">
        <v>0</v>
      </c>
      <c r="P23" s="100">
        <v>0</v>
      </c>
      <c r="Q23" s="100">
        <v>0</v>
      </c>
      <c r="R23" s="100">
        <f t="shared" si="12"/>
        <v>0</v>
      </c>
      <c r="S23" s="100">
        <v>0</v>
      </c>
      <c r="T23" s="100">
        <v>0</v>
      </c>
      <c r="U23" s="100">
        <v>0</v>
      </c>
      <c r="V23" s="121">
        <v>0</v>
      </c>
      <c r="W23" s="121">
        <v>0</v>
      </c>
      <c r="X23" s="121">
        <v>0</v>
      </c>
      <c r="Y23" s="122">
        <f t="shared" si="2"/>
        <v>0</v>
      </c>
      <c r="Z23" s="123">
        <v>0</v>
      </c>
      <c r="AA23" s="122">
        <f t="shared" si="7"/>
        <v>0</v>
      </c>
      <c r="AB23" s="122">
        <f t="shared" si="8"/>
        <v>0</v>
      </c>
      <c r="AC23" s="122">
        <v>0</v>
      </c>
      <c r="AD23" s="122">
        <f t="shared" si="9"/>
        <v>0</v>
      </c>
      <c r="AE23" s="122">
        <f t="shared" si="10"/>
        <v>0</v>
      </c>
      <c r="AF23" s="122">
        <f t="shared" si="3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1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2"/>
        <v>31605.72</v>
      </c>
      <c r="S24" s="100">
        <f t="shared" si="6"/>
        <v>100</v>
      </c>
      <c r="T24" s="100">
        <v>0</v>
      </c>
      <c r="U24" s="100">
        <v>0</v>
      </c>
      <c r="V24" s="121">
        <v>31</v>
      </c>
      <c r="W24" s="121">
        <v>42</v>
      </c>
      <c r="X24" s="121">
        <v>21</v>
      </c>
      <c r="Y24" s="122">
        <f t="shared" si="2"/>
        <v>43.661971830985912</v>
      </c>
      <c r="Z24" s="123">
        <v>29450.03</v>
      </c>
      <c r="AA24" s="122">
        <f t="shared" si="7"/>
        <v>29450.03</v>
      </c>
      <c r="AB24" s="122">
        <f t="shared" si="8"/>
        <v>100</v>
      </c>
      <c r="AC24" s="122">
        <v>28306.48</v>
      </c>
      <c r="AD24" s="122">
        <f t="shared" si="9"/>
        <v>96.116981884228977</v>
      </c>
      <c r="AE24" s="122">
        <f t="shared" si="10"/>
        <v>1143.5499999999993</v>
      </c>
      <c r="AF24" s="122">
        <f t="shared" si="3"/>
        <v>3.8830181157710171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1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2"/>
        <v>43809.06</v>
      </c>
      <c r="S25" s="100">
        <f t="shared" si="6"/>
        <v>100</v>
      </c>
      <c r="T25" s="100">
        <v>0</v>
      </c>
      <c r="U25" s="100">
        <v>0</v>
      </c>
      <c r="V25" s="121">
        <v>24</v>
      </c>
      <c r="W25" s="121">
        <v>35</v>
      </c>
      <c r="X25" s="121">
        <v>7</v>
      </c>
      <c r="Y25" s="122">
        <f t="shared" si="2"/>
        <v>11.650485436893204</v>
      </c>
      <c r="Z25" s="123">
        <f>3668.08+27767.72</f>
        <v>31435.800000000003</v>
      </c>
      <c r="AA25" s="122">
        <f t="shared" si="7"/>
        <v>31435.800000000003</v>
      </c>
      <c r="AB25" s="122">
        <f t="shared" si="8"/>
        <v>100</v>
      </c>
      <c r="AC25" s="122">
        <v>31435.800000000003</v>
      </c>
      <c r="AD25" s="122">
        <f t="shared" si="9"/>
        <v>100</v>
      </c>
      <c r="AE25" s="122">
        <f t="shared" si="10"/>
        <v>0</v>
      </c>
      <c r="AF25" s="122">
        <f t="shared" si="3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1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2"/>
        <v>13200.15</v>
      </c>
      <c r="S26" s="100">
        <f t="shared" si="6"/>
        <v>100</v>
      </c>
      <c r="T26" s="100">
        <v>0</v>
      </c>
      <c r="U26" s="100">
        <v>0</v>
      </c>
      <c r="V26" s="121">
        <v>6</v>
      </c>
      <c r="W26" s="121">
        <v>8</v>
      </c>
      <c r="X26" s="121">
        <v>1</v>
      </c>
      <c r="Y26" s="122">
        <f t="shared" si="2"/>
        <v>25</v>
      </c>
      <c r="Z26" s="123">
        <v>9861.17</v>
      </c>
      <c r="AA26" s="122">
        <f t="shared" si="7"/>
        <v>9861.17</v>
      </c>
      <c r="AB26" s="122">
        <f t="shared" si="8"/>
        <v>100</v>
      </c>
      <c r="AC26" s="122">
        <v>9861.17</v>
      </c>
      <c r="AD26" s="122">
        <f t="shared" si="9"/>
        <v>100</v>
      </c>
      <c r="AE26" s="122">
        <f t="shared" si="10"/>
        <v>0</v>
      </c>
      <c r="AF26" s="122">
        <f t="shared" si="3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1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2"/>
        <v>12723.78</v>
      </c>
      <c r="S27" s="100">
        <f t="shared" si="6"/>
        <v>100</v>
      </c>
      <c r="T27" s="100">
        <v>0</v>
      </c>
      <c r="U27" s="100">
        <v>0</v>
      </c>
      <c r="V27" s="121">
        <v>4</v>
      </c>
      <c r="W27" s="121">
        <v>6</v>
      </c>
      <c r="X27" s="121">
        <v>1</v>
      </c>
      <c r="Y27" s="122">
        <f t="shared" si="2"/>
        <v>25</v>
      </c>
      <c r="Z27" s="123">
        <v>3466.92</v>
      </c>
      <c r="AA27" s="122">
        <f t="shared" si="7"/>
        <v>3466.92</v>
      </c>
      <c r="AB27" s="122">
        <f t="shared" si="8"/>
        <v>100</v>
      </c>
      <c r="AC27" s="122">
        <v>3466.92</v>
      </c>
      <c r="AD27" s="122">
        <f t="shared" si="9"/>
        <v>100</v>
      </c>
      <c r="AE27" s="122">
        <f t="shared" si="10"/>
        <v>0</v>
      </c>
      <c r="AF27" s="122">
        <f t="shared" si="3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1"/>
        <v>0</v>
      </c>
      <c r="O28" s="100">
        <v>0</v>
      </c>
      <c r="P28" s="100">
        <v>0</v>
      </c>
      <c r="Q28" s="100">
        <v>0</v>
      </c>
      <c r="R28" s="100">
        <f t="shared" si="12"/>
        <v>0</v>
      </c>
      <c r="S28" s="100">
        <v>0</v>
      </c>
      <c r="T28" s="100">
        <v>0</v>
      </c>
      <c r="U28" s="100">
        <v>0</v>
      </c>
      <c r="V28" s="121">
        <v>5</v>
      </c>
      <c r="W28" s="121">
        <v>6</v>
      </c>
      <c r="X28" s="121">
        <v>4</v>
      </c>
      <c r="Y28" s="122">
        <f t="shared" si="2"/>
        <v>55.555555555555557</v>
      </c>
      <c r="Z28" s="123">
        <v>3007.13</v>
      </c>
      <c r="AA28" s="122">
        <f t="shared" si="7"/>
        <v>3007.13</v>
      </c>
      <c r="AB28" s="122">
        <f t="shared" si="8"/>
        <v>100</v>
      </c>
      <c r="AC28" s="122">
        <v>3007.13</v>
      </c>
      <c r="AD28" s="122">
        <f t="shared" si="9"/>
        <v>100</v>
      </c>
      <c r="AE28" s="122">
        <f t="shared" si="10"/>
        <v>0</v>
      </c>
      <c r="AF28" s="122">
        <f t="shared" si="3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1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2"/>
        <v>5460.41</v>
      </c>
      <c r="S29" s="100">
        <f t="shared" si="6"/>
        <v>100</v>
      </c>
      <c r="T29" s="100">
        <v>0</v>
      </c>
      <c r="U29" s="100">
        <v>0</v>
      </c>
      <c r="V29" s="121">
        <v>3</v>
      </c>
      <c r="W29" s="121">
        <v>5</v>
      </c>
      <c r="X29" s="121">
        <v>0</v>
      </c>
      <c r="Y29" s="122">
        <f t="shared" si="2"/>
        <v>37.5</v>
      </c>
      <c r="Z29" s="123">
        <v>2108.6999999999998</v>
      </c>
      <c r="AA29" s="122">
        <f t="shared" si="7"/>
        <v>2108.6999999999998</v>
      </c>
      <c r="AB29" s="122">
        <f t="shared" si="8"/>
        <v>100</v>
      </c>
      <c r="AC29" s="122">
        <v>2108.6999999999998</v>
      </c>
      <c r="AD29" s="122">
        <f t="shared" si="9"/>
        <v>100</v>
      </c>
      <c r="AE29" s="122">
        <f t="shared" si="10"/>
        <v>0</v>
      </c>
      <c r="AF29" s="122">
        <f t="shared" si="3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2"/>
        <v>0</v>
      </c>
      <c r="S30" s="100">
        <v>0</v>
      </c>
      <c r="T30" s="100">
        <v>0</v>
      </c>
      <c r="U30" s="100">
        <v>0</v>
      </c>
      <c r="V30" s="121">
        <v>0</v>
      </c>
      <c r="W30" s="121">
        <v>0</v>
      </c>
      <c r="X30" s="121">
        <v>0</v>
      </c>
      <c r="Y30" s="122">
        <f t="shared" si="2"/>
        <v>0</v>
      </c>
      <c r="Z30" s="123">
        <v>0</v>
      </c>
      <c r="AA30" s="122">
        <f t="shared" si="7"/>
        <v>0</v>
      </c>
      <c r="AB30" s="122">
        <f t="shared" si="8"/>
        <v>0</v>
      </c>
      <c r="AC30" s="122">
        <v>0</v>
      </c>
      <c r="AD30" s="122">
        <f t="shared" si="9"/>
        <v>0</v>
      </c>
      <c r="AE30" s="122">
        <f t="shared" si="10"/>
        <v>0</v>
      </c>
      <c r="AF30" s="122">
        <f t="shared" si="3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3">K31/H31*100</f>
        <v>88.043478260869563</v>
      </c>
      <c r="O31" s="100">
        <v>84151.14</v>
      </c>
      <c r="P31" s="100">
        <v>84151.14</v>
      </c>
      <c r="Q31" s="100">
        <f t="shared" ref="Q31:Q38" si="14">P31/O31*100</f>
        <v>100</v>
      </c>
      <c r="R31" s="100">
        <f t="shared" si="12"/>
        <v>84151.14</v>
      </c>
      <c r="S31" s="100">
        <f t="shared" si="6"/>
        <v>100</v>
      </c>
      <c r="T31" s="100">
        <v>0</v>
      </c>
      <c r="U31" s="100">
        <v>0</v>
      </c>
      <c r="V31" s="121">
        <v>19</v>
      </c>
      <c r="W31" s="121">
        <v>26</v>
      </c>
      <c r="X31" s="121">
        <v>3</v>
      </c>
      <c r="Y31" s="122">
        <f t="shared" si="2"/>
        <v>20.652173913043477</v>
      </c>
      <c r="Z31" s="123">
        <v>33045.99</v>
      </c>
      <c r="AA31" s="122">
        <f t="shared" si="7"/>
        <v>33045.99</v>
      </c>
      <c r="AB31" s="122">
        <f t="shared" si="8"/>
        <v>100</v>
      </c>
      <c r="AC31" s="122">
        <v>33045.99</v>
      </c>
      <c r="AD31" s="122">
        <f t="shared" si="9"/>
        <v>100</v>
      </c>
      <c r="AE31" s="122">
        <f t="shared" si="10"/>
        <v>0</v>
      </c>
      <c r="AF31" s="122">
        <f t="shared" si="3"/>
        <v>0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3"/>
        <v>45</v>
      </c>
      <c r="O32" s="100">
        <v>3061.7499999999995</v>
      </c>
      <c r="P32" s="100">
        <v>3061.7499999999995</v>
      </c>
      <c r="Q32" s="100">
        <f t="shared" si="14"/>
        <v>100</v>
      </c>
      <c r="R32" s="100">
        <f t="shared" si="12"/>
        <v>3061.7499999999995</v>
      </c>
      <c r="S32" s="100">
        <f t="shared" si="6"/>
        <v>100</v>
      </c>
      <c r="T32" s="100">
        <v>0</v>
      </c>
      <c r="U32" s="100">
        <v>0</v>
      </c>
      <c r="V32" s="121">
        <v>0</v>
      </c>
      <c r="W32" s="121">
        <v>0</v>
      </c>
      <c r="X32" s="121">
        <v>0</v>
      </c>
      <c r="Y32" s="122">
        <f t="shared" si="2"/>
        <v>0</v>
      </c>
      <c r="Z32" s="123">
        <v>0</v>
      </c>
      <c r="AA32" s="122">
        <f t="shared" si="7"/>
        <v>0</v>
      </c>
      <c r="AB32" s="122">
        <f t="shared" si="8"/>
        <v>0</v>
      </c>
      <c r="AC32" s="122">
        <v>0</v>
      </c>
      <c r="AD32" s="122">
        <f t="shared" si="9"/>
        <v>0</v>
      </c>
      <c r="AE32" s="122">
        <f t="shared" si="10"/>
        <v>0</v>
      </c>
      <c r="AF32" s="122">
        <f t="shared" si="3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3"/>
        <v>50</v>
      </c>
      <c r="O33" s="100">
        <v>215.69</v>
      </c>
      <c r="P33" s="100">
        <v>215.69</v>
      </c>
      <c r="Q33" s="100">
        <f t="shared" si="14"/>
        <v>100</v>
      </c>
      <c r="R33" s="100">
        <f t="shared" si="12"/>
        <v>215.69</v>
      </c>
      <c r="S33" s="100">
        <f t="shared" si="6"/>
        <v>100</v>
      </c>
      <c r="T33" s="100">
        <v>0</v>
      </c>
      <c r="U33" s="100">
        <v>0</v>
      </c>
      <c r="V33" s="121">
        <v>2</v>
      </c>
      <c r="W33" s="121">
        <v>4</v>
      </c>
      <c r="X33" s="121">
        <v>0</v>
      </c>
      <c r="Y33" s="122">
        <f t="shared" si="2"/>
        <v>50</v>
      </c>
      <c r="Z33" s="123">
        <v>3317.11</v>
      </c>
      <c r="AA33" s="122">
        <f t="shared" si="7"/>
        <v>3317.11</v>
      </c>
      <c r="AB33" s="122">
        <f t="shared" si="8"/>
        <v>100</v>
      </c>
      <c r="AC33" s="122">
        <v>3317.11</v>
      </c>
      <c r="AD33" s="122">
        <f t="shared" si="9"/>
        <v>100</v>
      </c>
      <c r="AE33" s="122">
        <f t="shared" si="10"/>
        <v>0</v>
      </c>
      <c r="AF33" s="122">
        <f t="shared" si="3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3"/>
        <v>80.769230769230774</v>
      </c>
      <c r="O34" s="100">
        <v>17458.7</v>
      </c>
      <c r="P34" s="100">
        <v>17458.7</v>
      </c>
      <c r="Q34" s="100">
        <f t="shared" si="14"/>
        <v>100</v>
      </c>
      <c r="R34" s="100">
        <f t="shared" si="12"/>
        <v>17458.7</v>
      </c>
      <c r="S34" s="100">
        <f t="shared" si="6"/>
        <v>100</v>
      </c>
      <c r="T34" s="100">
        <v>0</v>
      </c>
      <c r="U34" s="100">
        <v>0</v>
      </c>
      <c r="V34" s="121">
        <v>1</v>
      </c>
      <c r="W34" s="121">
        <v>1</v>
      </c>
      <c r="X34" s="121">
        <v>1</v>
      </c>
      <c r="Y34" s="122">
        <f t="shared" si="2"/>
        <v>1.9230769230769231</v>
      </c>
      <c r="Z34" s="123">
        <v>182.7</v>
      </c>
      <c r="AA34" s="122">
        <f t="shared" si="7"/>
        <v>182.7</v>
      </c>
      <c r="AB34" s="122">
        <f t="shared" si="8"/>
        <v>100</v>
      </c>
      <c r="AC34" s="122">
        <v>182.7</v>
      </c>
      <c r="AD34" s="122">
        <f t="shared" si="9"/>
        <v>100</v>
      </c>
      <c r="AE34" s="122">
        <f t="shared" si="10"/>
        <v>0</v>
      </c>
      <c r="AF34" s="122">
        <f t="shared" si="3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3"/>
        <v>75.862068965517238</v>
      </c>
      <c r="O35" s="100">
        <v>31182.29</v>
      </c>
      <c r="P35" s="100">
        <v>31182.29</v>
      </c>
      <c r="Q35" s="100">
        <f t="shared" si="14"/>
        <v>100</v>
      </c>
      <c r="R35" s="100">
        <f t="shared" si="12"/>
        <v>31182.29</v>
      </c>
      <c r="S35" s="100">
        <f t="shared" si="6"/>
        <v>100</v>
      </c>
      <c r="T35" s="100">
        <v>0</v>
      </c>
      <c r="U35" s="100">
        <v>0</v>
      </c>
      <c r="V35" s="121">
        <v>14</v>
      </c>
      <c r="W35" s="121">
        <v>21</v>
      </c>
      <c r="X35" s="121">
        <v>2</v>
      </c>
      <c r="Y35" s="122">
        <f t="shared" si="2"/>
        <v>24.137931034482758</v>
      </c>
      <c r="Z35" s="123">
        <v>20128.939999999999</v>
      </c>
      <c r="AA35" s="122">
        <f t="shared" si="7"/>
        <v>20128.939999999999</v>
      </c>
      <c r="AB35" s="122">
        <f t="shared" si="8"/>
        <v>100</v>
      </c>
      <c r="AC35" s="122">
        <v>20128.939999999999</v>
      </c>
      <c r="AD35" s="122">
        <f t="shared" si="9"/>
        <v>100</v>
      </c>
      <c r="AE35" s="122">
        <f t="shared" si="10"/>
        <v>0</v>
      </c>
      <c r="AF35" s="122">
        <f t="shared" si="3"/>
        <v>0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3"/>
        <v>63.636363636363633</v>
      </c>
      <c r="O36" s="100">
        <v>837.48</v>
      </c>
      <c r="P36" s="100">
        <v>837.48</v>
      </c>
      <c r="Q36" s="100">
        <f t="shared" si="14"/>
        <v>100</v>
      </c>
      <c r="R36" s="100">
        <f t="shared" si="12"/>
        <v>837.48</v>
      </c>
      <c r="S36" s="100">
        <f t="shared" si="6"/>
        <v>100</v>
      </c>
      <c r="T36" s="100">
        <v>0</v>
      </c>
      <c r="U36" s="100">
        <v>0</v>
      </c>
      <c r="V36" s="121">
        <v>0</v>
      </c>
      <c r="W36" s="121">
        <v>0</v>
      </c>
      <c r="X36" s="121">
        <v>0</v>
      </c>
      <c r="Y36" s="122">
        <f t="shared" si="2"/>
        <v>0</v>
      </c>
      <c r="Z36" s="123">
        <v>0</v>
      </c>
      <c r="AA36" s="122">
        <f t="shared" si="7"/>
        <v>0</v>
      </c>
      <c r="AB36" s="122">
        <f t="shared" si="8"/>
        <v>0</v>
      </c>
      <c r="AC36" s="122">
        <v>0</v>
      </c>
      <c r="AD36" s="122">
        <f t="shared" si="9"/>
        <v>0</v>
      </c>
      <c r="AE36" s="122">
        <f t="shared" si="10"/>
        <v>0</v>
      </c>
      <c r="AF36" s="122">
        <f t="shared" si="3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3"/>
        <v>93.333333333333329</v>
      </c>
      <c r="O37" s="100">
        <v>8820.61</v>
      </c>
      <c r="P37" s="100">
        <v>8820.61</v>
      </c>
      <c r="Q37" s="100">
        <f t="shared" si="14"/>
        <v>100</v>
      </c>
      <c r="R37" s="100">
        <f t="shared" si="12"/>
        <v>8820.61</v>
      </c>
      <c r="S37" s="100">
        <f t="shared" si="6"/>
        <v>100</v>
      </c>
      <c r="T37" s="100">
        <v>0</v>
      </c>
      <c r="U37" s="100">
        <v>0</v>
      </c>
      <c r="V37" s="121">
        <v>2</v>
      </c>
      <c r="W37" s="121">
        <v>2</v>
      </c>
      <c r="X37" s="121">
        <v>0</v>
      </c>
      <c r="Y37" s="122">
        <f t="shared" si="2"/>
        <v>13.333333333333334</v>
      </c>
      <c r="Z37" s="123">
        <v>2791.99</v>
      </c>
      <c r="AA37" s="122">
        <f t="shared" si="7"/>
        <v>2791.99</v>
      </c>
      <c r="AB37" s="122">
        <f t="shared" si="8"/>
        <v>100</v>
      </c>
      <c r="AC37" s="122">
        <v>2791.99</v>
      </c>
      <c r="AD37" s="122">
        <f t="shared" si="9"/>
        <v>100</v>
      </c>
      <c r="AE37" s="122">
        <f t="shared" si="10"/>
        <v>0</v>
      </c>
      <c r="AF37" s="122">
        <f t="shared" si="3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3"/>
        <v>44.827586206896555</v>
      </c>
      <c r="O38" s="100">
        <v>17539.870000000003</v>
      </c>
      <c r="P38" s="100">
        <v>17539.870000000003</v>
      </c>
      <c r="Q38" s="100">
        <f t="shared" si="14"/>
        <v>100</v>
      </c>
      <c r="R38" s="100">
        <f t="shared" si="12"/>
        <v>17539.870000000003</v>
      </c>
      <c r="S38" s="100">
        <f t="shared" si="6"/>
        <v>100</v>
      </c>
      <c r="T38" s="100">
        <v>0</v>
      </c>
      <c r="U38" s="100">
        <v>0</v>
      </c>
      <c r="V38" s="121">
        <v>21</v>
      </c>
      <c r="W38" s="121">
        <v>26</v>
      </c>
      <c r="X38" s="121">
        <v>3</v>
      </c>
      <c r="Y38" s="122">
        <f t="shared" si="2"/>
        <v>72.41379310344827</v>
      </c>
      <c r="Z38" s="123">
        <v>30550.82</v>
      </c>
      <c r="AA38" s="122">
        <f t="shared" si="7"/>
        <v>30550.82</v>
      </c>
      <c r="AB38" s="122">
        <f t="shared" si="8"/>
        <v>100</v>
      </c>
      <c r="AC38" s="122">
        <v>30550.82</v>
      </c>
      <c r="AD38" s="122">
        <f t="shared" si="9"/>
        <v>100</v>
      </c>
      <c r="AE38" s="122">
        <f t="shared" si="10"/>
        <v>0</v>
      </c>
      <c r="AF38" s="122">
        <f t="shared" si="3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3"/>
        <v>0</v>
      </c>
      <c r="O39" s="100">
        <v>0</v>
      </c>
      <c r="P39" s="100">
        <v>0</v>
      </c>
      <c r="Q39" s="100">
        <v>0</v>
      </c>
      <c r="R39" s="100">
        <f t="shared" si="12"/>
        <v>0</v>
      </c>
      <c r="S39" s="100">
        <v>0</v>
      </c>
      <c r="T39" s="100">
        <v>0</v>
      </c>
      <c r="U39" s="100">
        <v>0</v>
      </c>
      <c r="V39" s="121">
        <v>0</v>
      </c>
      <c r="W39" s="121">
        <v>0</v>
      </c>
      <c r="X39" s="121">
        <v>0</v>
      </c>
      <c r="Y39" s="122">
        <f t="shared" si="2"/>
        <v>0</v>
      </c>
      <c r="Z39" s="123">
        <v>0</v>
      </c>
      <c r="AA39" s="122">
        <f t="shared" si="7"/>
        <v>0</v>
      </c>
      <c r="AB39" s="122">
        <f t="shared" si="8"/>
        <v>0</v>
      </c>
      <c r="AC39" s="122">
        <v>0</v>
      </c>
      <c r="AD39" s="122">
        <f t="shared" si="9"/>
        <v>0</v>
      </c>
      <c r="AE39" s="122">
        <f t="shared" si="10"/>
        <v>0</v>
      </c>
      <c r="AF39" s="122">
        <f t="shared" si="3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3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2"/>
        <v>81.2</v>
      </c>
      <c r="S40" s="100">
        <f t="shared" si="6"/>
        <v>100</v>
      </c>
      <c r="T40" s="100">
        <v>0</v>
      </c>
      <c r="U40" s="100">
        <v>0</v>
      </c>
      <c r="V40" s="121">
        <v>0</v>
      </c>
      <c r="W40" s="121">
        <v>0</v>
      </c>
      <c r="X40" s="121">
        <v>0</v>
      </c>
      <c r="Y40" s="122">
        <f t="shared" si="2"/>
        <v>0</v>
      </c>
      <c r="Z40" s="123">
        <v>0</v>
      </c>
      <c r="AA40" s="122">
        <f t="shared" si="7"/>
        <v>0</v>
      </c>
      <c r="AB40" s="122">
        <f t="shared" si="8"/>
        <v>0</v>
      </c>
      <c r="AC40" s="122">
        <v>0</v>
      </c>
      <c r="AD40" s="122">
        <f t="shared" si="9"/>
        <v>0</v>
      </c>
      <c r="AE40" s="122">
        <f t="shared" si="10"/>
        <v>0</v>
      </c>
      <c r="AF40" s="122">
        <f t="shared" si="3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3"/>
        <v>0</v>
      </c>
      <c r="O41" s="100">
        <v>0</v>
      </c>
      <c r="P41" s="100">
        <v>0</v>
      </c>
      <c r="Q41" s="100">
        <v>0</v>
      </c>
      <c r="R41" s="100">
        <f t="shared" si="12"/>
        <v>0</v>
      </c>
      <c r="S41" s="100">
        <v>0</v>
      </c>
      <c r="T41" s="100">
        <v>0</v>
      </c>
      <c r="U41" s="100">
        <v>0</v>
      </c>
      <c r="V41" s="121">
        <v>1</v>
      </c>
      <c r="W41" s="121">
        <v>1</v>
      </c>
      <c r="X41" s="121">
        <v>1</v>
      </c>
      <c r="Y41" s="122">
        <f t="shared" si="2"/>
        <v>50</v>
      </c>
      <c r="Z41" s="123">
        <v>570.94000000000005</v>
      </c>
      <c r="AA41" s="122">
        <f t="shared" si="7"/>
        <v>570.94000000000005</v>
      </c>
      <c r="AB41" s="122">
        <f t="shared" si="8"/>
        <v>100</v>
      </c>
      <c r="AC41" s="122">
        <v>570.94000000000005</v>
      </c>
      <c r="AD41" s="122">
        <f t="shared" si="9"/>
        <v>100</v>
      </c>
      <c r="AE41" s="122">
        <f t="shared" si="10"/>
        <v>0</v>
      </c>
      <c r="AF41" s="122">
        <f t="shared" si="3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3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2"/>
        <v>51486.1</v>
      </c>
      <c r="S42" s="100">
        <f t="shared" si="6"/>
        <v>100</v>
      </c>
      <c r="T42" s="100">
        <v>0</v>
      </c>
      <c r="U42" s="100">
        <v>0</v>
      </c>
      <c r="V42" s="121">
        <v>19</v>
      </c>
      <c r="W42" s="121">
        <v>35</v>
      </c>
      <c r="X42" s="121">
        <v>8</v>
      </c>
      <c r="Y42" s="122">
        <f t="shared" si="2"/>
        <v>35.849056603773583</v>
      </c>
      <c r="Z42" s="123">
        <v>42292.08</v>
      </c>
      <c r="AA42" s="122">
        <f t="shared" si="7"/>
        <v>42292.08</v>
      </c>
      <c r="AB42" s="122">
        <f t="shared" si="8"/>
        <v>100</v>
      </c>
      <c r="AC42" s="122">
        <v>42292.08</v>
      </c>
      <c r="AD42" s="122">
        <f t="shared" si="9"/>
        <v>100</v>
      </c>
      <c r="AE42" s="122">
        <f t="shared" si="10"/>
        <v>0</v>
      </c>
      <c r="AF42" s="122">
        <f t="shared" si="3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3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2"/>
        <v>16141.45</v>
      </c>
      <c r="S43" s="100">
        <f t="shared" si="6"/>
        <v>100</v>
      </c>
      <c r="T43" s="100">
        <v>0</v>
      </c>
      <c r="U43" s="100">
        <v>0</v>
      </c>
      <c r="V43" s="121">
        <v>8</v>
      </c>
      <c r="W43" s="121">
        <v>9</v>
      </c>
      <c r="X43" s="121">
        <v>3</v>
      </c>
      <c r="Y43" s="122">
        <f t="shared" si="2"/>
        <v>28.571428571428569</v>
      </c>
      <c r="Z43" s="123">
        <v>7515.68</v>
      </c>
      <c r="AA43" s="122">
        <f t="shared" si="7"/>
        <v>7515.68</v>
      </c>
      <c r="AB43" s="122">
        <f t="shared" si="8"/>
        <v>100</v>
      </c>
      <c r="AC43" s="122">
        <v>7515.68</v>
      </c>
      <c r="AD43" s="122">
        <f t="shared" si="9"/>
        <v>100</v>
      </c>
      <c r="AE43" s="122">
        <f t="shared" si="10"/>
        <v>0</v>
      </c>
      <c r="AF43" s="122">
        <f t="shared" si="3"/>
        <v>0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3"/>
        <v>0</v>
      </c>
      <c r="O44" s="100">
        <v>0</v>
      </c>
      <c r="P44" s="100">
        <v>0</v>
      </c>
      <c r="Q44" s="100">
        <v>0</v>
      </c>
      <c r="R44" s="100">
        <f t="shared" si="12"/>
        <v>0</v>
      </c>
      <c r="S44" s="100">
        <v>0</v>
      </c>
      <c r="T44" s="100">
        <v>0</v>
      </c>
      <c r="U44" s="100">
        <v>0</v>
      </c>
      <c r="V44" s="121">
        <v>0</v>
      </c>
      <c r="W44" s="121">
        <v>0</v>
      </c>
      <c r="X44" s="121">
        <v>0</v>
      </c>
      <c r="Y44" s="122">
        <f t="shared" si="2"/>
        <v>0</v>
      </c>
      <c r="Z44" s="123">
        <v>0</v>
      </c>
      <c r="AA44" s="122">
        <f t="shared" si="7"/>
        <v>0</v>
      </c>
      <c r="AB44" s="122">
        <f t="shared" si="8"/>
        <v>0</v>
      </c>
      <c r="AC44" s="122">
        <v>0</v>
      </c>
      <c r="AD44" s="122">
        <f t="shared" si="9"/>
        <v>0</v>
      </c>
      <c r="AE44" s="122">
        <f t="shared" si="10"/>
        <v>0</v>
      </c>
      <c r="AF44" s="122">
        <f t="shared" si="3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3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2"/>
        <v>18630.71</v>
      </c>
      <c r="S45" s="100">
        <f t="shared" si="6"/>
        <v>100</v>
      </c>
      <c r="T45" s="100">
        <v>0</v>
      </c>
      <c r="U45" s="100">
        <v>0</v>
      </c>
      <c r="V45" s="121">
        <v>9</v>
      </c>
      <c r="W45" s="121">
        <v>9</v>
      </c>
      <c r="X45" s="121">
        <v>9</v>
      </c>
      <c r="Y45" s="122">
        <f t="shared" si="2"/>
        <v>42.857142857142854</v>
      </c>
      <c r="Z45" s="123">
        <v>12540.16</v>
      </c>
      <c r="AA45" s="122">
        <f t="shared" si="7"/>
        <v>12540.16</v>
      </c>
      <c r="AB45" s="122">
        <f t="shared" si="8"/>
        <v>100</v>
      </c>
      <c r="AC45" s="122">
        <v>12540.16</v>
      </c>
      <c r="AD45" s="122">
        <f t="shared" si="9"/>
        <v>100</v>
      </c>
      <c r="AE45" s="122">
        <f t="shared" si="10"/>
        <v>0</v>
      </c>
      <c r="AF45" s="122">
        <f t="shared" si="3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3"/>
        <v>0</v>
      </c>
      <c r="O46" s="100">
        <v>0</v>
      </c>
      <c r="P46" s="100">
        <v>0</v>
      </c>
      <c r="Q46" s="100">
        <v>0</v>
      </c>
      <c r="R46" s="100">
        <f t="shared" si="12"/>
        <v>0</v>
      </c>
      <c r="S46" s="100">
        <v>0</v>
      </c>
      <c r="T46" s="100">
        <v>0</v>
      </c>
      <c r="U46" s="100">
        <v>0</v>
      </c>
      <c r="V46" s="121">
        <v>1</v>
      </c>
      <c r="W46" s="121">
        <v>1</v>
      </c>
      <c r="X46" s="121">
        <v>1</v>
      </c>
      <c r="Y46" s="122">
        <f t="shared" si="2"/>
        <v>100</v>
      </c>
      <c r="Z46" s="123">
        <v>121.8</v>
      </c>
      <c r="AA46" s="122">
        <f t="shared" si="7"/>
        <v>121.8</v>
      </c>
      <c r="AB46" s="122">
        <f t="shared" si="8"/>
        <v>100</v>
      </c>
      <c r="AC46" s="122">
        <v>121.8</v>
      </c>
      <c r="AD46" s="122">
        <f t="shared" si="9"/>
        <v>100</v>
      </c>
      <c r="AE46" s="122">
        <f t="shared" si="10"/>
        <v>0</v>
      </c>
      <c r="AF46" s="122">
        <f t="shared" si="3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3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2"/>
        <v>29395.079999999998</v>
      </c>
      <c r="S47" s="100">
        <f t="shared" si="6"/>
        <v>100</v>
      </c>
      <c r="T47" s="100">
        <v>0</v>
      </c>
      <c r="U47" s="100">
        <v>0</v>
      </c>
      <c r="V47" s="121">
        <v>9</v>
      </c>
      <c r="W47" s="121">
        <v>12</v>
      </c>
      <c r="X47" s="121">
        <v>5</v>
      </c>
      <c r="Y47" s="122">
        <f t="shared" si="2"/>
        <v>24.324324324324326</v>
      </c>
      <c r="Z47" s="123">
        <v>7141.97</v>
      </c>
      <c r="AA47" s="122">
        <f t="shared" si="7"/>
        <v>7141.97</v>
      </c>
      <c r="AB47" s="122">
        <f t="shared" si="8"/>
        <v>100</v>
      </c>
      <c r="AC47" s="122">
        <v>7141.97</v>
      </c>
      <c r="AD47" s="122">
        <f t="shared" si="9"/>
        <v>100</v>
      </c>
      <c r="AE47" s="122">
        <f t="shared" si="10"/>
        <v>0</v>
      </c>
      <c r="AF47" s="122">
        <f t="shared" si="3"/>
        <v>0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3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2"/>
        <v>13283.6</v>
      </c>
      <c r="S48" s="100">
        <f t="shared" si="6"/>
        <v>100</v>
      </c>
      <c r="T48" s="100">
        <v>0</v>
      </c>
      <c r="U48" s="100">
        <v>0</v>
      </c>
      <c r="V48" s="121">
        <v>9</v>
      </c>
      <c r="W48" s="121">
        <v>11</v>
      </c>
      <c r="X48" s="121">
        <v>3</v>
      </c>
      <c r="Y48" s="122">
        <f t="shared" si="2"/>
        <v>14.0625</v>
      </c>
      <c r="Z48" s="123">
        <v>16877.34</v>
      </c>
      <c r="AA48" s="122">
        <f t="shared" si="7"/>
        <v>16877.34</v>
      </c>
      <c r="AB48" s="122">
        <f t="shared" si="8"/>
        <v>100</v>
      </c>
      <c r="AC48" s="122">
        <v>16877.34</v>
      </c>
      <c r="AD48" s="122">
        <f t="shared" si="9"/>
        <v>100</v>
      </c>
      <c r="AE48" s="122">
        <f t="shared" si="10"/>
        <v>0</v>
      </c>
      <c r="AF48" s="122">
        <f t="shared" si="3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3"/>
        <v>0</v>
      </c>
      <c r="O49" s="100">
        <v>0</v>
      </c>
      <c r="P49" s="100">
        <v>0</v>
      </c>
      <c r="Q49" s="100">
        <v>0</v>
      </c>
      <c r="R49" s="100">
        <f t="shared" si="12"/>
        <v>0</v>
      </c>
      <c r="S49" s="100">
        <v>0</v>
      </c>
      <c r="T49" s="100">
        <v>0</v>
      </c>
      <c r="U49" s="100">
        <v>0</v>
      </c>
      <c r="V49" s="121">
        <v>1</v>
      </c>
      <c r="W49" s="121">
        <v>1</v>
      </c>
      <c r="X49" s="121">
        <v>0</v>
      </c>
      <c r="Y49" s="122">
        <f t="shared" si="2"/>
        <v>33.333333333333329</v>
      </c>
      <c r="Z49" s="123">
        <v>522.52</v>
      </c>
      <c r="AA49" s="122">
        <f t="shared" si="7"/>
        <v>522.52</v>
      </c>
      <c r="AB49" s="122">
        <f t="shared" si="8"/>
        <v>100</v>
      </c>
      <c r="AC49" s="122">
        <v>522.52</v>
      </c>
      <c r="AD49" s="122">
        <f t="shared" si="9"/>
        <v>100</v>
      </c>
      <c r="AE49" s="122">
        <f t="shared" si="10"/>
        <v>0</v>
      </c>
      <c r="AF49" s="122">
        <f t="shared" si="3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3"/>
        <v>93.333333333333329</v>
      </c>
      <c r="O50" s="100">
        <v>28019.85</v>
      </c>
      <c r="P50" s="100">
        <v>28019.85</v>
      </c>
      <c r="Q50" s="100">
        <f t="shared" ref="Q50:Q61" si="15">P50/O50*100</f>
        <v>100</v>
      </c>
      <c r="R50" s="100">
        <f t="shared" si="12"/>
        <v>28019.85</v>
      </c>
      <c r="S50" s="100">
        <f t="shared" si="6"/>
        <v>100</v>
      </c>
      <c r="T50" s="100">
        <v>0</v>
      </c>
      <c r="U50" s="100">
        <v>0</v>
      </c>
      <c r="V50" s="121">
        <v>5</v>
      </c>
      <c r="W50" s="121">
        <v>6</v>
      </c>
      <c r="X50" s="121">
        <v>0</v>
      </c>
      <c r="Y50" s="122">
        <f t="shared" si="2"/>
        <v>11.111111111111111</v>
      </c>
      <c r="Z50" s="123">
        <v>9696.89</v>
      </c>
      <c r="AA50" s="122">
        <f t="shared" si="7"/>
        <v>9696.89</v>
      </c>
      <c r="AB50" s="122">
        <f t="shared" si="8"/>
        <v>100</v>
      </c>
      <c r="AC50" s="122">
        <v>9696.89</v>
      </c>
      <c r="AD50" s="122">
        <f t="shared" si="9"/>
        <v>100</v>
      </c>
      <c r="AE50" s="122">
        <f t="shared" si="10"/>
        <v>0</v>
      </c>
      <c r="AF50" s="122">
        <f t="shared" si="3"/>
        <v>0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3"/>
        <v>74.285714285714292</v>
      </c>
      <c r="O51" s="100">
        <v>24374.81</v>
      </c>
      <c r="P51" s="100">
        <v>24374.81</v>
      </c>
      <c r="Q51" s="100">
        <f t="shared" si="15"/>
        <v>100</v>
      </c>
      <c r="R51" s="100">
        <f t="shared" si="12"/>
        <v>24374.81</v>
      </c>
      <c r="S51" s="100">
        <f t="shared" si="6"/>
        <v>100</v>
      </c>
      <c r="T51" s="100">
        <v>0</v>
      </c>
      <c r="U51" s="100">
        <v>0</v>
      </c>
      <c r="V51" s="121">
        <v>10</v>
      </c>
      <c r="W51" s="121">
        <v>15</v>
      </c>
      <c r="X51" s="121">
        <v>3</v>
      </c>
      <c r="Y51" s="122">
        <f t="shared" si="2"/>
        <v>28.571428571428569</v>
      </c>
      <c r="Z51" s="123">
        <v>10543.6</v>
      </c>
      <c r="AA51" s="122">
        <f t="shared" si="7"/>
        <v>10543.6</v>
      </c>
      <c r="AB51" s="122">
        <f t="shared" si="8"/>
        <v>100</v>
      </c>
      <c r="AC51" s="122">
        <v>10543.6</v>
      </c>
      <c r="AD51" s="122">
        <f t="shared" si="9"/>
        <v>100</v>
      </c>
      <c r="AE51" s="122">
        <f t="shared" si="10"/>
        <v>0</v>
      </c>
      <c r="AF51" s="122">
        <f t="shared" si="3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3"/>
        <v>80.952380952380949</v>
      </c>
      <c r="O52" s="100">
        <v>15413.759999999998</v>
      </c>
      <c r="P52" s="100">
        <v>15413.759999999998</v>
      </c>
      <c r="Q52" s="100">
        <f t="shared" si="15"/>
        <v>100</v>
      </c>
      <c r="R52" s="100">
        <f t="shared" si="12"/>
        <v>15413.759999999998</v>
      </c>
      <c r="S52" s="100">
        <f t="shared" si="6"/>
        <v>100</v>
      </c>
      <c r="T52" s="100">
        <v>0</v>
      </c>
      <c r="U52" s="100">
        <v>0</v>
      </c>
      <c r="V52" s="121">
        <v>3</v>
      </c>
      <c r="W52" s="121">
        <v>4</v>
      </c>
      <c r="X52" s="121">
        <v>0</v>
      </c>
      <c r="Y52" s="122">
        <f t="shared" si="2"/>
        <v>14.285714285714285</v>
      </c>
      <c r="Z52" s="123">
        <v>8087.98</v>
      </c>
      <c r="AA52" s="122">
        <f t="shared" si="7"/>
        <v>8087.98</v>
      </c>
      <c r="AB52" s="122">
        <f t="shared" si="8"/>
        <v>100</v>
      </c>
      <c r="AC52" s="122">
        <v>8087.98</v>
      </c>
      <c r="AD52" s="122">
        <f t="shared" si="9"/>
        <v>100</v>
      </c>
      <c r="AE52" s="122">
        <f t="shared" si="10"/>
        <v>0</v>
      </c>
      <c r="AF52" s="122">
        <f t="shared" si="3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3"/>
        <v>74.468085106382972</v>
      </c>
      <c r="O53" s="100">
        <v>42972.38</v>
      </c>
      <c r="P53" s="100">
        <v>42972.38</v>
      </c>
      <c r="Q53" s="100">
        <f t="shared" si="15"/>
        <v>100</v>
      </c>
      <c r="R53" s="100">
        <f t="shared" si="12"/>
        <v>42972.38</v>
      </c>
      <c r="S53" s="100">
        <f t="shared" si="6"/>
        <v>100</v>
      </c>
      <c r="T53" s="100">
        <v>0</v>
      </c>
      <c r="U53" s="100">
        <v>0</v>
      </c>
      <c r="V53" s="121">
        <v>10</v>
      </c>
      <c r="W53" s="121">
        <v>17</v>
      </c>
      <c r="X53" s="121">
        <v>2</v>
      </c>
      <c r="Y53" s="122">
        <f t="shared" si="2"/>
        <v>21.276595744680851</v>
      </c>
      <c r="Z53" s="123">
        <v>32996.230000000003</v>
      </c>
      <c r="AA53" s="122">
        <f t="shared" si="7"/>
        <v>32996.230000000003</v>
      </c>
      <c r="AB53" s="122">
        <f t="shared" si="8"/>
        <v>100</v>
      </c>
      <c r="AC53" s="122">
        <v>32996.230000000003</v>
      </c>
      <c r="AD53" s="122">
        <f t="shared" si="9"/>
        <v>100</v>
      </c>
      <c r="AE53" s="122">
        <f t="shared" si="10"/>
        <v>0</v>
      </c>
      <c r="AF53" s="122">
        <f t="shared" si="3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3"/>
        <v>87.5</v>
      </c>
      <c r="O54" s="100">
        <v>11942.29</v>
      </c>
      <c r="P54" s="100">
        <v>11942.29</v>
      </c>
      <c r="Q54" s="100">
        <f t="shared" si="15"/>
        <v>100</v>
      </c>
      <c r="R54" s="100">
        <f t="shared" si="12"/>
        <v>11942.29</v>
      </c>
      <c r="S54" s="100">
        <f t="shared" si="6"/>
        <v>100</v>
      </c>
      <c r="T54" s="100">
        <v>0</v>
      </c>
      <c r="U54" s="100">
        <v>0</v>
      </c>
      <c r="V54" s="121">
        <v>5</v>
      </c>
      <c r="W54" s="121">
        <v>6</v>
      </c>
      <c r="X54" s="121">
        <v>1</v>
      </c>
      <c r="Y54" s="122">
        <f t="shared" si="2"/>
        <v>31.25</v>
      </c>
      <c r="Z54" s="123">
        <v>5155.3999999999996</v>
      </c>
      <c r="AA54" s="122">
        <f t="shared" si="7"/>
        <v>5155.3999999999996</v>
      </c>
      <c r="AB54" s="122">
        <f t="shared" si="8"/>
        <v>100</v>
      </c>
      <c r="AC54" s="122">
        <v>5155.3999999999996</v>
      </c>
      <c r="AD54" s="122">
        <f t="shared" si="9"/>
        <v>100</v>
      </c>
      <c r="AE54" s="122">
        <f t="shared" si="10"/>
        <v>0</v>
      </c>
      <c r="AF54" s="122">
        <f t="shared" si="3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3"/>
        <v>50</v>
      </c>
      <c r="O55" s="100">
        <v>2319.79</v>
      </c>
      <c r="P55" s="100">
        <v>2319.79</v>
      </c>
      <c r="Q55" s="100">
        <f t="shared" si="15"/>
        <v>100</v>
      </c>
      <c r="R55" s="100">
        <f t="shared" si="12"/>
        <v>2319.79</v>
      </c>
      <c r="S55" s="100">
        <f t="shared" si="6"/>
        <v>100</v>
      </c>
      <c r="T55" s="100">
        <v>0</v>
      </c>
      <c r="U55" s="100">
        <v>0</v>
      </c>
      <c r="V55" s="121">
        <v>6</v>
      </c>
      <c r="W55" s="121">
        <v>8</v>
      </c>
      <c r="X55" s="121">
        <v>4</v>
      </c>
      <c r="Y55" s="122">
        <f t="shared" si="2"/>
        <v>42.857142857142854</v>
      </c>
      <c r="Z55" s="123">
        <v>2339.0500000000002</v>
      </c>
      <c r="AA55" s="122">
        <f t="shared" si="7"/>
        <v>2339.0500000000002</v>
      </c>
      <c r="AB55" s="122">
        <f t="shared" si="8"/>
        <v>100</v>
      </c>
      <c r="AC55" s="122">
        <v>2339.0500000000002</v>
      </c>
      <c r="AD55" s="122">
        <f t="shared" si="9"/>
        <v>100</v>
      </c>
      <c r="AE55" s="122">
        <f t="shared" si="10"/>
        <v>0</v>
      </c>
      <c r="AF55" s="122">
        <f t="shared" si="3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3"/>
        <v>69.642857142857139</v>
      </c>
      <c r="O56" s="100">
        <v>33646.5</v>
      </c>
      <c r="P56" s="100">
        <v>33646.5</v>
      </c>
      <c r="Q56" s="100">
        <f t="shared" si="15"/>
        <v>100</v>
      </c>
      <c r="R56" s="100">
        <f t="shared" si="12"/>
        <v>33646.5</v>
      </c>
      <c r="S56" s="100">
        <f t="shared" si="6"/>
        <v>100</v>
      </c>
      <c r="T56" s="100">
        <v>0</v>
      </c>
      <c r="U56" s="100">
        <v>0</v>
      </c>
      <c r="V56" s="121">
        <v>12</v>
      </c>
      <c r="W56" s="121">
        <v>17</v>
      </c>
      <c r="X56" s="121">
        <v>3</v>
      </c>
      <c r="Y56" s="122">
        <f t="shared" si="2"/>
        <v>21.428571428571427</v>
      </c>
      <c r="Z56" s="123">
        <v>10925.3</v>
      </c>
      <c r="AA56" s="122">
        <f t="shared" si="7"/>
        <v>10925.3</v>
      </c>
      <c r="AB56" s="122">
        <f t="shared" si="8"/>
        <v>100</v>
      </c>
      <c r="AC56" s="122">
        <v>10925.3</v>
      </c>
      <c r="AD56" s="122">
        <f t="shared" si="9"/>
        <v>100</v>
      </c>
      <c r="AE56" s="122">
        <f t="shared" si="10"/>
        <v>0</v>
      </c>
      <c r="AF56" s="122">
        <f t="shared" si="3"/>
        <v>0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3"/>
        <v>94.117647058823522</v>
      </c>
      <c r="O57" s="100">
        <v>5389.26</v>
      </c>
      <c r="P57" s="100">
        <v>5389.26</v>
      </c>
      <c r="Q57" s="100">
        <f t="shared" si="15"/>
        <v>100</v>
      </c>
      <c r="R57" s="100">
        <f t="shared" si="12"/>
        <v>5389.26</v>
      </c>
      <c r="S57" s="100">
        <f t="shared" si="6"/>
        <v>100</v>
      </c>
      <c r="T57" s="100">
        <v>0</v>
      </c>
      <c r="U57" s="100">
        <v>0</v>
      </c>
      <c r="V57" s="121">
        <v>2</v>
      </c>
      <c r="W57" s="121">
        <v>2</v>
      </c>
      <c r="X57" s="121">
        <v>0</v>
      </c>
      <c r="Y57" s="122">
        <f t="shared" si="2"/>
        <v>11.76470588235294</v>
      </c>
      <c r="Z57" s="123">
        <v>1403.51</v>
      </c>
      <c r="AA57" s="122">
        <f t="shared" si="7"/>
        <v>1403.51</v>
      </c>
      <c r="AB57" s="122">
        <f t="shared" si="8"/>
        <v>100</v>
      </c>
      <c r="AC57" s="122">
        <v>1403.51</v>
      </c>
      <c r="AD57" s="122">
        <f t="shared" si="9"/>
        <v>100</v>
      </c>
      <c r="AE57" s="122">
        <f t="shared" si="10"/>
        <v>0</v>
      </c>
      <c r="AF57" s="122">
        <f t="shared" si="3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3"/>
        <v>76.271186440677965</v>
      </c>
      <c r="O58" s="100">
        <v>51157.919999999998</v>
      </c>
      <c r="P58" s="100">
        <v>51157.919999999998</v>
      </c>
      <c r="Q58" s="100">
        <f t="shared" si="15"/>
        <v>100</v>
      </c>
      <c r="R58" s="100">
        <f t="shared" si="12"/>
        <v>51157.919999999998</v>
      </c>
      <c r="S58" s="100">
        <f t="shared" si="6"/>
        <v>100</v>
      </c>
      <c r="T58" s="100">
        <v>0</v>
      </c>
      <c r="U58" s="100">
        <v>0</v>
      </c>
      <c r="V58" s="121">
        <v>16</v>
      </c>
      <c r="W58" s="121">
        <v>21</v>
      </c>
      <c r="X58" s="121">
        <v>9</v>
      </c>
      <c r="Y58" s="122">
        <f t="shared" si="2"/>
        <v>27.118644067796609</v>
      </c>
      <c r="Z58" s="123">
        <v>35954.089999999997</v>
      </c>
      <c r="AA58" s="122">
        <f t="shared" si="7"/>
        <v>35954.089999999997</v>
      </c>
      <c r="AB58" s="122">
        <f t="shared" si="8"/>
        <v>100</v>
      </c>
      <c r="AC58" s="122">
        <v>35954.089999999997</v>
      </c>
      <c r="AD58" s="122">
        <f t="shared" si="9"/>
        <v>100</v>
      </c>
      <c r="AE58" s="122">
        <f t="shared" si="10"/>
        <v>0</v>
      </c>
      <c r="AF58" s="122">
        <f t="shared" si="3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3"/>
        <v>51.724137931034484</v>
      </c>
      <c r="O59" s="100">
        <v>2869.51</v>
      </c>
      <c r="P59" s="100">
        <v>2869.51</v>
      </c>
      <c r="Q59" s="100">
        <f t="shared" si="15"/>
        <v>100</v>
      </c>
      <c r="R59" s="100">
        <f t="shared" si="12"/>
        <v>2869.51</v>
      </c>
      <c r="S59" s="100">
        <f t="shared" si="6"/>
        <v>100</v>
      </c>
      <c r="T59" s="100">
        <v>0</v>
      </c>
      <c r="U59" s="100">
        <v>0</v>
      </c>
      <c r="V59" s="121">
        <v>8</v>
      </c>
      <c r="W59" s="121">
        <v>12</v>
      </c>
      <c r="X59" s="121">
        <v>3</v>
      </c>
      <c r="Y59" s="122">
        <f t="shared" si="2"/>
        <v>27.586206896551722</v>
      </c>
      <c r="Z59" s="123">
        <v>9392.68</v>
      </c>
      <c r="AA59" s="122">
        <f t="shared" si="7"/>
        <v>9392.68</v>
      </c>
      <c r="AB59" s="122">
        <f t="shared" si="8"/>
        <v>100</v>
      </c>
      <c r="AC59" s="122">
        <v>9392.68</v>
      </c>
      <c r="AD59" s="122">
        <f t="shared" si="9"/>
        <v>100</v>
      </c>
      <c r="AE59" s="122">
        <f t="shared" si="10"/>
        <v>0</v>
      </c>
      <c r="AF59" s="122">
        <f t="shared" si="3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3"/>
        <v>91.525423728813564</v>
      </c>
      <c r="O60" s="100">
        <v>15158.790000000003</v>
      </c>
      <c r="P60" s="100">
        <v>15158.790000000003</v>
      </c>
      <c r="Q60" s="100">
        <f t="shared" si="15"/>
        <v>100</v>
      </c>
      <c r="R60" s="100">
        <f t="shared" si="12"/>
        <v>15158.790000000003</v>
      </c>
      <c r="S60" s="100">
        <f t="shared" si="6"/>
        <v>100</v>
      </c>
      <c r="T60" s="100">
        <v>0</v>
      </c>
      <c r="U60" s="100">
        <v>0</v>
      </c>
      <c r="V60" s="121">
        <v>0</v>
      </c>
      <c r="W60" s="121">
        <v>0</v>
      </c>
      <c r="X60" s="121">
        <v>0</v>
      </c>
      <c r="Y60" s="122">
        <f t="shared" si="2"/>
        <v>0</v>
      </c>
      <c r="Z60" s="123">
        <v>0</v>
      </c>
      <c r="AA60" s="122">
        <f t="shared" si="7"/>
        <v>0</v>
      </c>
      <c r="AB60" s="122">
        <f t="shared" si="8"/>
        <v>0</v>
      </c>
      <c r="AC60" s="122">
        <v>0</v>
      </c>
      <c r="AD60" s="122">
        <f t="shared" si="9"/>
        <v>0</v>
      </c>
      <c r="AE60" s="122">
        <f t="shared" si="10"/>
        <v>0</v>
      </c>
      <c r="AF60" s="122">
        <f t="shared" si="3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3"/>
        <v>67.901234567901241</v>
      </c>
      <c r="O61" s="100">
        <v>71249.460000000036</v>
      </c>
      <c r="P61" s="100">
        <v>71249.460000000036</v>
      </c>
      <c r="Q61" s="100">
        <f t="shared" si="15"/>
        <v>100</v>
      </c>
      <c r="R61" s="100">
        <f t="shared" si="12"/>
        <v>71249.460000000036</v>
      </c>
      <c r="S61" s="100">
        <f t="shared" si="6"/>
        <v>100</v>
      </c>
      <c r="T61" s="100">
        <v>0</v>
      </c>
      <c r="U61" s="100">
        <v>0</v>
      </c>
      <c r="V61" s="121">
        <v>34</v>
      </c>
      <c r="W61" s="121">
        <v>48</v>
      </c>
      <c r="X61" s="121">
        <v>18</v>
      </c>
      <c r="Y61" s="122">
        <f t="shared" si="2"/>
        <v>20.987654320987652</v>
      </c>
      <c r="Z61" s="123">
        <v>30397.06</v>
      </c>
      <c r="AA61" s="122">
        <f t="shared" si="7"/>
        <v>30397.06</v>
      </c>
      <c r="AB61" s="122">
        <f t="shared" si="8"/>
        <v>100</v>
      </c>
      <c r="AC61" s="122">
        <v>30397.06</v>
      </c>
      <c r="AD61" s="122">
        <f t="shared" si="9"/>
        <v>100</v>
      </c>
      <c r="AE61" s="122">
        <f t="shared" si="10"/>
        <v>0</v>
      </c>
      <c r="AF61" s="122">
        <f t="shared" si="3"/>
        <v>0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2"/>
        <v>0</v>
      </c>
      <c r="S62" s="100">
        <v>0</v>
      </c>
      <c r="T62" s="100">
        <v>0</v>
      </c>
      <c r="U62" s="100">
        <v>0</v>
      </c>
      <c r="V62" s="121">
        <v>0</v>
      </c>
      <c r="W62" s="121">
        <v>0</v>
      </c>
      <c r="X62" s="121">
        <v>0</v>
      </c>
      <c r="Y62" s="122">
        <f t="shared" si="2"/>
        <v>0</v>
      </c>
      <c r="Z62" s="123">
        <v>0</v>
      </c>
      <c r="AA62" s="122">
        <f t="shared" si="7"/>
        <v>0</v>
      </c>
      <c r="AB62" s="122">
        <f t="shared" si="8"/>
        <v>0</v>
      </c>
      <c r="AC62" s="122">
        <v>0</v>
      </c>
      <c r="AD62" s="122">
        <f t="shared" si="9"/>
        <v>0</v>
      </c>
      <c r="AE62" s="122">
        <f t="shared" si="10"/>
        <v>0</v>
      </c>
      <c r="AF62" s="122">
        <f t="shared" si="3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6">K63/H63*100</f>
        <v>0</v>
      </c>
      <c r="O63" s="100">
        <v>0</v>
      </c>
      <c r="P63" s="100">
        <v>0</v>
      </c>
      <c r="Q63" s="100">
        <v>0</v>
      </c>
      <c r="R63" s="100">
        <f t="shared" si="12"/>
        <v>0</v>
      </c>
      <c r="S63" s="100">
        <v>0</v>
      </c>
      <c r="T63" s="100">
        <v>0</v>
      </c>
      <c r="U63" s="100">
        <v>0</v>
      </c>
      <c r="V63" s="121">
        <v>1</v>
      </c>
      <c r="W63" s="121">
        <v>2</v>
      </c>
      <c r="X63" s="121">
        <v>0</v>
      </c>
      <c r="Y63" s="122">
        <f t="shared" si="2"/>
        <v>3.5714285714285712</v>
      </c>
      <c r="Z63" s="123">
        <v>6711.8899999999994</v>
      </c>
      <c r="AA63" s="122">
        <f t="shared" si="7"/>
        <v>6711.8899999999994</v>
      </c>
      <c r="AB63" s="122">
        <f t="shared" si="8"/>
        <v>100</v>
      </c>
      <c r="AC63" s="122">
        <v>6711.8899999999994</v>
      </c>
      <c r="AD63" s="122">
        <f t="shared" si="9"/>
        <v>100</v>
      </c>
      <c r="AE63" s="122">
        <f t="shared" si="10"/>
        <v>0</v>
      </c>
      <c r="AF63" s="122">
        <f t="shared" si="3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6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2"/>
        <v>8254.4500000000007</v>
      </c>
      <c r="S64" s="100">
        <f t="shared" si="6"/>
        <v>100</v>
      </c>
      <c r="T64" s="100">
        <v>0</v>
      </c>
      <c r="U64" s="100">
        <v>0</v>
      </c>
      <c r="V64" s="121">
        <v>0</v>
      </c>
      <c r="W64" s="121">
        <v>0</v>
      </c>
      <c r="X64" s="121">
        <v>0</v>
      </c>
      <c r="Y64" s="122">
        <f t="shared" si="2"/>
        <v>0</v>
      </c>
      <c r="Z64" s="123">
        <v>0</v>
      </c>
      <c r="AA64" s="122">
        <f t="shared" si="7"/>
        <v>0</v>
      </c>
      <c r="AB64" s="122">
        <f t="shared" si="8"/>
        <v>0</v>
      </c>
      <c r="AC64" s="122">
        <v>0</v>
      </c>
      <c r="AD64" s="122">
        <f t="shared" si="9"/>
        <v>0</v>
      </c>
      <c r="AE64" s="122">
        <f t="shared" si="10"/>
        <v>0</v>
      </c>
      <c r="AF64" s="122">
        <f t="shared" si="3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6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2"/>
        <v>16142.51</v>
      </c>
      <c r="S65" s="100">
        <f t="shared" si="6"/>
        <v>100</v>
      </c>
      <c r="T65" s="100">
        <v>0</v>
      </c>
      <c r="U65" s="100">
        <v>0</v>
      </c>
      <c r="V65" s="121">
        <v>10</v>
      </c>
      <c r="W65" s="121">
        <v>11</v>
      </c>
      <c r="X65" s="121">
        <v>2</v>
      </c>
      <c r="Y65" s="122">
        <f t="shared" si="2"/>
        <v>28.571428571428569</v>
      </c>
      <c r="Z65" s="123">
        <v>9973.3799999999992</v>
      </c>
      <c r="AA65" s="122">
        <f t="shared" si="7"/>
        <v>9973.3799999999992</v>
      </c>
      <c r="AB65" s="122">
        <f t="shared" si="8"/>
        <v>100</v>
      </c>
      <c r="AC65" s="122">
        <v>9548.6</v>
      </c>
      <c r="AD65" s="122">
        <f t="shared" si="9"/>
        <v>95.740862175110152</v>
      </c>
      <c r="AE65" s="122">
        <f t="shared" si="10"/>
        <v>424.77999999999884</v>
      </c>
      <c r="AF65" s="122">
        <f t="shared" si="3"/>
        <v>4.2591378248898453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6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2"/>
        <v>94844.19</v>
      </c>
      <c r="S66" s="100">
        <f t="shared" si="6"/>
        <v>100</v>
      </c>
      <c r="T66" s="100">
        <v>0</v>
      </c>
      <c r="U66" s="100">
        <v>0</v>
      </c>
      <c r="V66" s="121">
        <v>15</v>
      </c>
      <c r="W66" s="121">
        <v>19</v>
      </c>
      <c r="X66" s="121">
        <v>5</v>
      </c>
      <c r="Y66" s="122">
        <f t="shared" si="2"/>
        <v>17.045454545454543</v>
      </c>
      <c r="Z66" s="123">
        <v>19583.16</v>
      </c>
      <c r="AA66" s="122">
        <f t="shared" si="7"/>
        <v>19583.16</v>
      </c>
      <c r="AB66" s="122">
        <f t="shared" si="8"/>
        <v>100</v>
      </c>
      <c r="AC66" s="122">
        <v>19583.16</v>
      </c>
      <c r="AD66" s="122">
        <f t="shared" si="9"/>
        <v>100</v>
      </c>
      <c r="AE66" s="122">
        <f t="shared" si="10"/>
        <v>0</v>
      </c>
      <c r="AF66" s="122">
        <f t="shared" si="3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6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2"/>
        <v>1370.25</v>
      </c>
      <c r="S67" s="100">
        <f t="shared" si="6"/>
        <v>100</v>
      </c>
      <c r="T67" s="100">
        <v>0</v>
      </c>
      <c r="U67" s="100">
        <v>0</v>
      </c>
      <c r="V67" s="121">
        <v>0</v>
      </c>
      <c r="W67" s="121">
        <v>0</v>
      </c>
      <c r="X67" s="121">
        <v>0</v>
      </c>
      <c r="Y67" s="122">
        <f t="shared" si="2"/>
        <v>0</v>
      </c>
      <c r="Z67" s="123">
        <v>0</v>
      </c>
      <c r="AA67" s="122">
        <f t="shared" si="7"/>
        <v>0</v>
      </c>
      <c r="AB67" s="122">
        <f t="shared" si="8"/>
        <v>0</v>
      </c>
      <c r="AC67" s="122">
        <v>0</v>
      </c>
      <c r="AD67" s="122">
        <f t="shared" si="9"/>
        <v>0</v>
      </c>
      <c r="AE67" s="122">
        <f t="shared" si="10"/>
        <v>0</v>
      </c>
      <c r="AF67" s="122">
        <f t="shared" si="3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6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2"/>
        <v>62158.37</v>
      </c>
      <c r="S68" s="100">
        <f t="shared" si="6"/>
        <v>100</v>
      </c>
      <c r="T68" s="100">
        <v>0</v>
      </c>
      <c r="U68" s="100">
        <v>0</v>
      </c>
      <c r="V68" s="121">
        <v>14</v>
      </c>
      <c r="W68" s="121">
        <v>15</v>
      </c>
      <c r="X68" s="121">
        <v>2</v>
      </c>
      <c r="Y68" s="122">
        <f t="shared" si="2"/>
        <v>29.787234042553191</v>
      </c>
      <c r="Z68" s="123">
        <v>29432.28</v>
      </c>
      <c r="AA68" s="122">
        <f t="shared" si="7"/>
        <v>29432.28</v>
      </c>
      <c r="AB68" s="122">
        <f t="shared" si="8"/>
        <v>100</v>
      </c>
      <c r="AC68" s="122">
        <v>29432.28</v>
      </c>
      <c r="AD68" s="122">
        <f t="shared" si="9"/>
        <v>100</v>
      </c>
      <c r="AE68" s="122">
        <f t="shared" si="10"/>
        <v>0</v>
      </c>
      <c r="AF68" s="122">
        <f t="shared" si="3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6"/>
        <v>0</v>
      </c>
      <c r="O69" s="100">
        <v>0</v>
      </c>
      <c r="P69" s="100">
        <v>0</v>
      </c>
      <c r="Q69" s="100">
        <v>0</v>
      </c>
      <c r="R69" s="100">
        <f t="shared" si="12"/>
        <v>0</v>
      </c>
      <c r="S69" s="100">
        <v>0</v>
      </c>
      <c r="T69" s="100">
        <v>0</v>
      </c>
      <c r="U69" s="100">
        <v>0</v>
      </c>
      <c r="V69" s="121">
        <v>0</v>
      </c>
      <c r="W69" s="121">
        <v>0</v>
      </c>
      <c r="X69" s="121">
        <v>0</v>
      </c>
      <c r="Y69" s="122">
        <f t="shared" si="2"/>
        <v>0</v>
      </c>
      <c r="Z69" s="123">
        <v>0</v>
      </c>
      <c r="AA69" s="122">
        <f t="shared" si="7"/>
        <v>0</v>
      </c>
      <c r="AB69" s="122">
        <f t="shared" si="8"/>
        <v>0</v>
      </c>
      <c r="AC69" s="122">
        <v>0</v>
      </c>
      <c r="AD69" s="122">
        <f t="shared" si="9"/>
        <v>0</v>
      </c>
      <c r="AE69" s="122">
        <f t="shared" si="10"/>
        <v>0</v>
      </c>
      <c r="AF69" s="122">
        <f t="shared" si="3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6"/>
        <v>79.411764705882348</v>
      </c>
      <c r="O70" s="100">
        <v>27386.58</v>
      </c>
      <c r="P70" s="100">
        <v>27386.58</v>
      </c>
      <c r="Q70" s="100">
        <f t="shared" ref="Q70:Q75" si="17">P70/O70*100</f>
        <v>100</v>
      </c>
      <c r="R70" s="100">
        <f t="shared" si="12"/>
        <v>27386.58</v>
      </c>
      <c r="S70" s="100">
        <f t="shared" si="6"/>
        <v>100</v>
      </c>
      <c r="T70" s="100">
        <v>0</v>
      </c>
      <c r="U70" s="100">
        <v>0</v>
      </c>
      <c r="V70" s="121">
        <v>11</v>
      </c>
      <c r="W70" s="121">
        <v>14</v>
      </c>
      <c r="X70" s="121">
        <v>2</v>
      </c>
      <c r="Y70" s="122">
        <f t="shared" si="2"/>
        <v>32.352941176470587</v>
      </c>
      <c r="Z70" s="123">
        <v>10671.74</v>
      </c>
      <c r="AA70" s="122">
        <f t="shared" si="7"/>
        <v>10671.74</v>
      </c>
      <c r="AB70" s="122">
        <f t="shared" si="8"/>
        <v>100</v>
      </c>
      <c r="AC70" s="122">
        <v>10671.74</v>
      </c>
      <c r="AD70" s="122">
        <f t="shared" si="9"/>
        <v>100</v>
      </c>
      <c r="AE70" s="122">
        <f t="shared" si="10"/>
        <v>0</v>
      </c>
      <c r="AF70" s="122">
        <f t="shared" si="3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6"/>
        <v>61.904761904761905</v>
      </c>
      <c r="O71" s="100">
        <v>7195.07</v>
      </c>
      <c r="P71" s="100">
        <v>7195.07</v>
      </c>
      <c r="Q71" s="100">
        <f t="shared" si="17"/>
        <v>100</v>
      </c>
      <c r="R71" s="100">
        <f t="shared" si="12"/>
        <v>7195.07</v>
      </c>
      <c r="S71" s="100">
        <f t="shared" si="6"/>
        <v>100</v>
      </c>
      <c r="T71" s="100">
        <v>0</v>
      </c>
      <c r="U71" s="100">
        <v>0</v>
      </c>
      <c r="V71" s="121">
        <v>6</v>
      </c>
      <c r="W71" s="121">
        <v>10</v>
      </c>
      <c r="X71" s="121">
        <v>1</v>
      </c>
      <c r="Y71" s="122">
        <f t="shared" ref="Y71:Y102" si="18">IF(H71=0,0,V71/H71)*100</f>
        <v>28.571428571428569</v>
      </c>
      <c r="Z71" s="123">
        <v>12906.26</v>
      </c>
      <c r="AA71" s="122">
        <f t="shared" si="7"/>
        <v>12906.26</v>
      </c>
      <c r="AB71" s="122">
        <f t="shared" si="8"/>
        <v>100</v>
      </c>
      <c r="AC71" s="122">
        <v>12906.26</v>
      </c>
      <c r="AD71" s="122">
        <f t="shared" si="9"/>
        <v>100</v>
      </c>
      <c r="AE71" s="122">
        <f t="shared" si="10"/>
        <v>0</v>
      </c>
      <c r="AF71" s="122">
        <f t="shared" ref="AF71:AF102" si="19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6"/>
        <v>77.89473684210526</v>
      </c>
      <c r="O72" s="100">
        <v>52440.76</v>
      </c>
      <c r="P72" s="100">
        <v>52440.76</v>
      </c>
      <c r="Q72" s="100">
        <f t="shared" si="17"/>
        <v>100</v>
      </c>
      <c r="R72" s="100">
        <f t="shared" si="12"/>
        <v>52440.76</v>
      </c>
      <c r="S72" s="100">
        <f t="shared" ref="S72:S102" si="20">R72/P72*100</f>
        <v>100</v>
      </c>
      <c r="T72" s="100">
        <v>0</v>
      </c>
      <c r="U72" s="100">
        <v>0</v>
      </c>
      <c r="V72" s="121">
        <v>21</v>
      </c>
      <c r="W72" s="121">
        <v>37</v>
      </c>
      <c r="X72" s="121">
        <v>3</v>
      </c>
      <c r="Y72" s="122">
        <f t="shared" si="18"/>
        <v>22.105263157894736</v>
      </c>
      <c r="Z72" s="123">
        <v>58312.480000000003</v>
      </c>
      <c r="AA72" s="122">
        <f t="shared" ref="AA72:AA102" si="21">Z72</f>
        <v>58312.480000000003</v>
      </c>
      <c r="AB72" s="122">
        <f t="shared" ref="AB72:AB102" si="22">IF((Z72+T72)=0,0,AA72/(Z72+T72)*100)</f>
        <v>100</v>
      </c>
      <c r="AC72" s="122">
        <v>58312.480000000003</v>
      </c>
      <c r="AD72" s="122">
        <f t="shared" ref="AD72:AD102" si="23">IF(AA72=0,0,AC72/AA72)*100</f>
        <v>100</v>
      </c>
      <c r="AE72" s="122">
        <f t="shared" ref="AE72:AE102" si="24">AA72-AC72</f>
        <v>0</v>
      </c>
      <c r="AF72" s="122">
        <f t="shared" si="19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6"/>
        <v>78.94736842105263</v>
      </c>
      <c r="O73" s="100">
        <v>26374.26</v>
      </c>
      <c r="P73" s="100">
        <v>26374.26</v>
      </c>
      <c r="Q73" s="100">
        <f t="shared" si="17"/>
        <v>100</v>
      </c>
      <c r="R73" s="100">
        <f t="shared" si="12"/>
        <v>26374.26</v>
      </c>
      <c r="S73" s="100">
        <f t="shared" si="20"/>
        <v>100</v>
      </c>
      <c r="T73" s="100">
        <v>0</v>
      </c>
      <c r="U73" s="100">
        <v>0</v>
      </c>
      <c r="V73" s="121">
        <v>7</v>
      </c>
      <c r="W73" s="121">
        <v>11</v>
      </c>
      <c r="X73" s="121">
        <v>1</v>
      </c>
      <c r="Y73" s="122">
        <f t="shared" si="18"/>
        <v>18.421052631578945</v>
      </c>
      <c r="Z73" s="123">
        <v>6709.56</v>
      </c>
      <c r="AA73" s="122">
        <f t="shared" si="21"/>
        <v>6709.56</v>
      </c>
      <c r="AB73" s="122">
        <f t="shared" si="22"/>
        <v>100</v>
      </c>
      <c r="AC73" s="122">
        <v>6709.56</v>
      </c>
      <c r="AD73" s="122">
        <f t="shared" si="23"/>
        <v>100</v>
      </c>
      <c r="AE73" s="122">
        <f t="shared" si="24"/>
        <v>0</v>
      </c>
      <c r="AF73" s="122">
        <f t="shared" si="19"/>
        <v>0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6"/>
        <v>96.875</v>
      </c>
      <c r="O74" s="100">
        <v>28592.3</v>
      </c>
      <c r="P74" s="100">
        <v>28592.3</v>
      </c>
      <c r="Q74" s="100">
        <f t="shared" si="17"/>
        <v>100</v>
      </c>
      <c r="R74" s="100">
        <f t="shared" si="12"/>
        <v>28592.3</v>
      </c>
      <c r="S74" s="100">
        <f t="shared" si="20"/>
        <v>100</v>
      </c>
      <c r="T74" s="100">
        <v>0</v>
      </c>
      <c r="U74" s="100">
        <v>0</v>
      </c>
      <c r="V74" s="121">
        <v>6</v>
      </c>
      <c r="W74" s="121">
        <v>8</v>
      </c>
      <c r="X74" s="121">
        <v>1</v>
      </c>
      <c r="Y74" s="122">
        <f t="shared" si="18"/>
        <v>18.75</v>
      </c>
      <c r="Z74" s="123">
        <v>12418.06</v>
      </c>
      <c r="AA74" s="122">
        <f t="shared" si="21"/>
        <v>12418.06</v>
      </c>
      <c r="AB74" s="122">
        <f t="shared" si="22"/>
        <v>100</v>
      </c>
      <c r="AC74" s="122">
        <v>12418.06</v>
      </c>
      <c r="AD74" s="122">
        <f t="shared" si="23"/>
        <v>100</v>
      </c>
      <c r="AE74" s="122">
        <f t="shared" si="24"/>
        <v>0</v>
      </c>
      <c r="AF74" s="122">
        <f t="shared" si="19"/>
        <v>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6"/>
        <v>66.666666666666657</v>
      </c>
      <c r="O75" s="100">
        <v>1981.3</v>
      </c>
      <c r="P75" s="100">
        <v>1981.3</v>
      </c>
      <c r="Q75" s="100">
        <f t="shared" si="17"/>
        <v>100</v>
      </c>
      <c r="R75" s="100">
        <f t="shared" si="12"/>
        <v>1981.3</v>
      </c>
      <c r="S75" s="100">
        <f t="shared" si="20"/>
        <v>100</v>
      </c>
      <c r="T75" s="100">
        <v>0</v>
      </c>
      <c r="U75" s="100">
        <v>0</v>
      </c>
      <c r="V75" s="121">
        <v>0</v>
      </c>
      <c r="W75" s="121">
        <v>0</v>
      </c>
      <c r="X75" s="121">
        <v>0</v>
      </c>
      <c r="Y75" s="122">
        <f t="shared" si="18"/>
        <v>0</v>
      </c>
      <c r="Z75" s="123">
        <v>0</v>
      </c>
      <c r="AA75" s="122">
        <f t="shared" si="21"/>
        <v>0</v>
      </c>
      <c r="AB75" s="122">
        <f t="shared" si="22"/>
        <v>0</v>
      </c>
      <c r="AC75" s="122">
        <v>0</v>
      </c>
      <c r="AD75" s="122">
        <f t="shared" si="23"/>
        <v>0</v>
      </c>
      <c r="AE75" s="122">
        <f t="shared" si="24"/>
        <v>0</v>
      </c>
      <c r="AF75" s="122">
        <f t="shared" si="19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6"/>
        <v>0</v>
      </c>
      <c r="O76" s="100">
        <v>0</v>
      </c>
      <c r="P76" s="100">
        <v>0</v>
      </c>
      <c r="Q76" s="100">
        <v>0</v>
      </c>
      <c r="R76" s="100">
        <f t="shared" si="12"/>
        <v>0</v>
      </c>
      <c r="S76" s="100">
        <v>0</v>
      </c>
      <c r="T76" s="100">
        <v>0</v>
      </c>
      <c r="U76" s="100">
        <v>0</v>
      </c>
      <c r="V76" s="121">
        <v>2</v>
      </c>
      <c r="W76" s="121">
        <v>3</v>
      </c>
      <c r="X76" s="121">
        <v>1</v>
      </c>
      <c r="Y76" s="122">
        <f t="shared" si="18"/>
        <v>66.666666666666657</v>
      </c>
      <c r="Z76" s="123">
        <v>916.43000000000006</v>
      </c>
      <c r="AA76" s="122">
        <f t="shared" si="21"/>
        <v>916.43000000000006</v>
      </c>
      <c r="AB76" s="122">
        <f t="shared" si="22"/>
        <v>100</v>
      </c>
      <c r="AC76" s="122">
        <v>916.43000000000006</v>
      </c>
      <c r="AD76" s="122">
        <f t="shared" si="23"/>
        <v>100</v>
      </c>
      <c r="AE76" s="122">
        <f t="shared" si="24"/>
        <v>0</v>
      </c>
      <c r="AF76" s="122">
        <f t="shared" si="19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6"/>
        <v>0</v>
      </c>
      <c r="O77" s="100">
        <v>0</v>
      </c>
      <c r="P77" s="100">
        <v>0</v>
      </c>
      <c r="Q77" s="100">
        <v>0</v>
      </c>
      <c r="R77" s="100">
        <f t="shared" si="12"/>
        <v>0</v>
      </c>
      <c r="S77" s="100">
        <v>0</v>
      </c>
      <c r="T77" s="100">
        <v>0</v>
      </c>
      <c r="U77" s="100">
        <v>0</v>
      </c>
      <c r="V77" s="121">
        <v>0</v>
      </c>
      <c r="W77" s="121">
        <v>0</v>
      </c>
      <c r="X77" s="121">
        <v>0</v>
      </c>
      <c r="Y77" s="122">
        <f t="shared" si="18"/>
        <v>0</v>
      </c>
      <c r="Z77" s="123">
        <v>0</v>
      </c>
      <c r="AA77" s="122">
        <f t="shared" si="21"/>
        <v>0</v>
      </c>
      <c r="AB77" s="122">
        <f t="shared" si="22"/>
        <v>0</v>
      </c>
      <c r="AC77" s="122">
        <v>0</v>
      </c>
      <c r="AD77" s="122">
        <f t="shared" si="23"/>
        <v>0</v>
      </c>
      <c r="AE77" s="122">
        <f t="shared" si="24"/>
        <v>0</v>
      </c>
      <c r="AF77" s="122">
        <f t="shared" si="19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6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2"/>
        <v>3715.8299999999995</v>
      </c>
      <c r="S78" s="100">
        <f t="shared" si="20"/>
        <v>100</v>
      </c>
      <c r="T78" s="100">
        <v>0</v>
      </c>
      <c r="U78" s="100">
        <v>0</v>
      </c>
      <c r="V78" s="121">
        <v>3</v>
      </c>
      <c r="W78" s="121">
        <v>5</v>
      </c>
      <c r="X78" s="121">
        <v>1</v>
      </c>
      <c r="Y78" s="122">
        <f t="shared" si="18"/>
        <v>23.076923076923077</v>
      </c>
      <c r="Z78" s="123">
        <v>6047.81</v>
      </c>
      <c r="AA78" s="122">
        <f t="shared" si="21"/>
        <v>6047.81</v>
      </c>
      <c r="AB78" s="122">
        <f t="shared" si="22"/>
        <v>100</v>
      </c>
      <c r="AC78" s="122">
        <v>6047.81</v>
      </c>
      <c r="AD78" s="122">
        <f t="shared" si="23"/>
        <v>100</v>
      </c>
      <c r="AE78" s="122">
        <f t="shared" si="24"/>
        <v>0</v>
      </c>
      <c r="AF78" s="122">
        <f t="shared" si="19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2"/>
        <v>0</v>
      </c>
      <c r="S79" s="100">
        <v>0</v>
      </c>
      <c r="T79" s="100">
        <v>0</v>
      </c>
      <c r="U79" s="100">
        <v>0</v>
      </c>
      <c r="V79" s="121">
        <v>0</v>
      </c>
      <c r="W79" s="121">
        <v>0</v>
      </c>
      <c r="X79" s="121">
        <v>0</v>
      </c>
      <c r="Y79" s="122">
        <f t="shared" si="18"/>
        <v>0</v>
      </c>
      <c r="Z79" s="123">
        <v>0</v>
      </c>
      <c r="AA79" s="122">
        <f t="shared" si="21"/>
        <v>0</v>
      </c>
      <c r="AB79" s="122">
        <f t="shared" si="22"/>
        <v>0</v>
      </c>
      <c r="AC79" s="122">
        <v>0</v>
      </c>
      <c r="AD79" s="122">
        <f t="shared" si="23"/>
        <v>0</v>
      </c>
      <c r="AE79" s="122">
        <f t="shared" si="24"/>
        <v>0</v>
      </c>
      <c r="AF79" s="122">
        <f t="shared" si="19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5">K80/H80*100</f>
        <v>0</v>
      </c>
      <c r="O80" s="100">
        <v>0</v>
      </c>
      <c r="P80" s="100">
        <v>0</v>
      </c>
      <c r="Q80" s="100">
        <v>0</v>
      </c>
      <c r="R80" s="100">
        <f t="shared" si="12"/>
        <v>0</v>
      </c>
      <c r="S80" s="100">
        <v>0</v>
      </c>
      <c r="T80" s="100">
        <v>0</v>
      </c>
      <c r="U80" s="100">
        <v>0</v>
      </c>
      <c r="V80" s="121">
        <v>0</v>
      </c>
      <c r="W80" s="121">
        <v>0</v>
      </c>
      <c r="X80" s="121">
        <v>0</v>
      </c>
      <c r="Y80" s="122">
        <f t="shared" si="18"/>
        <v>0</v>
      </c>
      <c r="Z80" s="123">
        <v>0</v>
      </c>
      <c r="AA80" s="122">
        <f t="shared" si="21"/>
        <v>0</v>
      </c>
      <c r="AB80" s="122">
        <f t="shared" si="22"/>
        <v>0</v>
      </c>
      <c r="AC80" s="122">
        <v>0</v>
      </c>
      <c r="AD80" s="122">
        <f t="shared" si="23"/>
        <v>0</v>
      </c>
      <c r="AE80" s="122">
        <f t="shared" si="24"/>
        <v>0</v>
      </c>
      <c r="AF80" s="122">
        <f t="shared" si="19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5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2"/>
        <v>2194.65</v>
      </c>
      <c r="S81" s="100">
        <f t="shared" si="20"/>
        <v>100</v>
      </c>
      <c r="T81" s="100">
        <v>0</v>
      </c>
      <c r="U81" s="100">
        <v>0</v>
      </c>
      <c r="V81" s="121">
        <v>10</v>
      </c>
      <c r="W81" s="121">
        <v>14</v>
      </c>
      <c r="X81" s="121">
        <v>5</v>
      </c>
      <c r="Y81" s="122">
        <f t="shared" si="18"/>
        <v>71.428571428571431</v>
      </c>
      <c r="Z81" s="123">
        <v>11409.02</v>
      </c>
      <c r="AA81" s="122">
        <f t="shared" si="21"/>
        <v>11409.02</v>
      </c>
      <c r="AB81" s="122">
        <f t="shared" si="22"/>
        <v>100</v>
      </c>
      <c r="AC81" s="122">
        <v>8414.75</v>
      </c>
      <c r="AD81" s="122">
        <f t="shared" si="23"/>
        <v>73.755239275590711</v>
      </c>
      <c r="AE81" s="122">
        <f t="shared" si="24"/>
        <v>2994.2700000000004</v>
      </c>
      <c r="AF81" s="122">
        <f t="shared" si="19"/>
        <v>26.244760724409289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5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2"/>
        <v>2991.8400000000006</v>
      </c>
      <c r="S82" s="100">
        <f t="shared" si="20"/>
        <v>100</v>
      </c>
      <c r="T82" s="100">
        <v>0</v>
      </c>
      <c r="U82" s="100">
        <v>0</v>
      </c>
      <c r="V82" s="121">
        <v>0</v>
      </c>
      <c r="W82" s="121">
        <v>0</v>
      </c>
      <c r="X82" s="121">
        <v>0</v>
      </c>
      <c r="Y82" s="122">
        <f t="shared" si="18"/>
        <v>0</v>
      </c>
      <c r="Z82" s="123">
        <v>0</v>
      </c>
      <c r="AA82" s="122">
        <f t="shared" si="21"/>
        <v>0</v>
      </c>
      <c r="AB82" s="122">
        <f t="shared" si="22"/>
        <v>0</v>
      </c>
      <c r="AC82" s="122">
        <v>0</v>
      </c>
      <c r="AD82" s="122">
        <f t="shared" si="23"/>
        <v>0</v>
      </c>
      <c r="AE82" s="122">
        <f t="shared" si="24"/>
        <v>0</v>
      </c>
      <c r="AF82" s="122">
        <f t="shared" si="19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5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2"/>
        <v>2291.38</v>
      </c>
      <c r="S83" s="100">
        <f t="shared" si="20"/>
        <v>100</v>
      </c>
      <c r="T83" s="100">
        <v>0</v>
      </c>
      <c r="U83" s="100">
        <v>0</v>
      </c>
      <c r="V83" s="121">
        <v>4</v>
      </c>
      <c r="W83" s="121">
        <v>5</v>
      </c>
      <c r="X83" s="121">
        <v>2</v>
      </c>
      <c r="Y83" s="122">
        <f t="shared" si="18"/>
        <v>33.333333333333329</v>
      </c>
      <c r="Z83" s="123">
        <v>2361.4</v>
      </c>
      <c r="AA83" s="122">
        <f t="shared" si="21"/>
        <v>2361.4</v>
      </c>
      <c r="AB83" s="122">
        <f t="shared" si="22"/>
        <v>100</v>
      </c>
      <c r="AC83" s="122">
        <v>2361.4</v>
      </c>
      <c r="AD83" s="122">
        <f t="shared" si="23"/>
        <v>100</v>
      </c>
      <c r="AE83" s="122">
        <f t="shared" si="24"/>
        <v>0</v>
      </c>
      <c r="AF83" s="122">
        <f t="shared" si="19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5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2"/>
        <v>48671.73</v>
      </c>
      <c r="S84" s="100">
        <f t="shared" si="20"/>
        <v>100</v>
      </c>
      <c r="T84" s="100">
        <v>0</v>
      </c>
      <c r="U84" s="100">
        <v>0</v>
      </c>
      <c r="V84" s="121">
        <v>11</v>
      </c>
      <c r="W84" s="121">
        <v>17</v>
      </c>
      <c r="X84" s="121">
        <v>1</v>
      </c>
      <c r="Y84" s="122">
        <f t="shared" si="18"/>
        <v>16.417910447761194</v>
      </c>
      <c r="Z84" s="123">
        <v>33017.14</v>
      </c>
      <c r="AA84" s="122">
        <f t="shared" si="21"/>
        <v>33017.14</v>
      </c>
      <c r="AB84" s="122">
        <f t="shared" si="22"/>
        <v>100</v>
      </c>
      <c r="AC84" s="122">
        <v>33017.14</v>
      </c>
      <c r="AD84" s="122">
        <f t="shared" si="23"/>
        <v>100</v>
      </c>
      <c r="AE84" s="122">
        <f t="shared" si="24"/>
        <v>0</v>
      </c>
      <c r="AF84" s="122">
        <f t="shared" si="19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5"/>
        <v>0</v>
      </c>
      <c r="O85" s="100">
        <v>0</v>
      </c>
      <c r="P85" s="100">
        <v>0</v>
      </c>
      <c r="Q85" s="100">
        <v>0</v>
      </c>
      <c r="R85" s="100">
        <f t="shared" si="12"/>
        <v>0</v>
      </c>
      <c r="S85" s="100">
        <v>0</v>
      </c>
      <c r="T85" s="100">
        <v>0</v>
      </c>
      <c r="U85" s="100">
        <v>0</v>
      </c>
      <c r="V85" s="121">
        <v>0</v>
      </c>
      <c r="W85" s="121">
        <v>0</v>
      </c>
      <c r="X85" s="121">
        <v>0</v>
      </c>
      <c r="Y85" s="122">
        <f t="shared" si="18"/>
        <v>0</v>
      </c>
      <c r="Z85" s="123">
        <v>0</v>
      </c>
      <c r="AA85" s="122">
        <f t="shared" si="21"/>
        <v>0</v>
      </c>
      <c r="AB85" s="122">
        <f t="shared" si="22"/>
        <v>0</v>
      </c>
      <c r="AC85" s="122">
        <v>0</v>
      </c>
      <c r="AD85" s="122">
        <f t="shared" si="23"/>
        <v>0</v>
      </c>
      <c r="AE85" s="122">
        <f t="shared" si="24"/>
        <v>0</v>
      </c>
      <c r="AF85" s="122">
        <f t="shared" si="19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5"/>
        <v>0</v>
      </c>
      <c r="O86" s="100">
        <v>0</v>
      </c>
      <c r="P86" s="100">
        <v>0</v>
      </c>
      <c r="Q86" s="100">
        <v>0</v>
      </c>
      <c r="R86" s="100">
        <f t="shared" ref="R86:R102" si="26">P86</f>
        <v>0</v>
      </c>
      <c r="S86" s="100">
        <v>0</v>
      </c>
      <c r="T86" s="100">
        <v>0</v>
      </c>
      <c r="U86" s="100">
        <v>0</v>
      </c>
      <c r="V86" s="121">
        <v>0</v>
      </c>
      <c r="W86" s="121">
        <v>0</v>
      </c>
      <c r="X86" s="121">
        <v>0</v>
      </c>
      <c r="Y86" s="122">
        <f t="shared" si="18"/>
        <v>0</v>
      </c>
      <c r="Z86" s="123">
        <v>0</v>
      </c>
      <c r="AA86" s="122">
        <f t="shared" si="21"/>
        <v>0</v>
      </c>
      <c r="AB86" s="122">
        <f t="shared" si="22"/>
        <v>0</v>
      </c>
      <c r="AC86" s="122">
        <v>0</v>
      </c>
      <c r="AD86" s="122">
        <f t="shared" si="23"/>
        <v>0</v>
      </c>
      <c r="AE86" s="122">
        <f t="shared" si="24"/>
        <v>0</v>
      </c>
      <c r="AF86" s="122">
        <f t="shared" si="19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5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26"/>
        <v>27394.17</v>
      </c>
      <c r="S87" s="100">
        <f t="shared" si="20"/>
        <v>100</v>
      </c>
      <c r="T87" s="100">
        <v>0</v>
      </c>
      <c r="U87" s="100">
        <v>0</v>
      </c>
      <c r="V87" s="121">
        <v>9</v>
      </c>
      <c r="W87" s="121">
        <v>9</v>
      </c>
      <c r="X87" s="121">
        <v>3</v>
      </c>
      <c r="Y87" s="122">
        <f t="shared" si="18"/>
        <v>27.27272727272727</v>
      </c>
      <c r="Z87" s="123">
        <v>5929.48</v>
      </c>
      <c r="AA87" s="122">
        <f t="shared" si="21"/>
        <v>5929.48</v>
      </c>
      <c r="AB87" s="122">
        <f t="shared" si="22"/>
        <v>100</v>
      </c>
      <c r="AC87" s="122">
        <v>5929.48</v>
      </c>
      <c r="AD87" s="122">
        <f t="shared" si="23"/>
        <v>100</v>
      </c>
      <c r="AE87" s="122">
        <f t="shared" si="24"/>
        <v>0</v>
      </c>
      <c r="AF87" s="122">
        <f t="shared" si="19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5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26"/>
        <v>7948</v>
      </c>
      <c r="S88" s="100">
        <f t="shared" si="20"/>
        <v>100</v>
      </c>
      <c r="T88" s="100">
        <v>0</v>
      </c>
      <c r="U88" s="100">
        <v>0</v>
      </c>
      <c r="V88" s="121">
        <v>1</v>
      </c>
      <c r="W88" s="121">
        <v>1</v>
      </c>
      <c r="X88" s="121">
        <v>0</v>
      </c>
      <c r="Y88" s="122">
        <f t="shared" si="18"/>
        <v>8.3333333333333321</v>
      </c>
      <c r="Z88" s="123">
        <v>301.45999999999998</v>
      </c>
      <c r="AA88" s="122">
        <f t="shared" si="21"/>
        <v>301.45999999999998</v>
      </c>
      <c r="AB88" s="122">
        <f t="shared" si="22"/>
        <v>100</v>
      </c>
      <c r="AC88" s="122">
        <v>301.45999999999998</v>
      </c>
      <c r="AD88" s="122">
        <f t="shared" si="23"/>
        <v>100</v>
      </c>
      <c r="AE88" s="122">
        <f t="shared" si="24"/>
        <v>0</v>
      </c>
      <c r="AF88" s="122">
        <f t="shared" si="19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5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26"/>
        <v>25249.41</v>
      </c>
      <c r="S89" s="100">
        <f t="shared" si="20"/>
        <v>100</v>
      </c>
      <c r="T89" s="100">
        <v>0</v>
      </c>
      <c r="U89" s="100">
        <v>0</v>
      </c>
      <c r="V89" s="121">
        <v>12</v>
      </c>
      <c r="W89" s="121">
        <v>15</v>
      </c>
      <c r="X89" s="121">
        <v>5</v>
      </c>
      <c r="Y89" s="122">
        <f t="shared" si="18"/>
        <v>24</v>
      </c>
      <c r="Z89" s="123">
        <f>934.51+8956.71</f>
        <v>9891.2199999999993</v>
      </c>
      <c r="AA89" s="122">
        <f t="shared" si="21"/>
        <v>9891.2199999999993</v>
      </c>
      <c r="AB89" s="122">
        <f t="shared" si="22"/>
        <v>100</v>
      </c>
      <c r="AC89" s="122">
        <v>9891.2199999999993</v>
      </c>
      <c r="AD89" s="122">
        <f t="shared" si="23"/>
        <v>100</v>
      </c>
      <c r="AE89" s="122">
        <f t="shared" si="24"/>
        <v>0</v>
      </c>
      <c r="AF89" s="122">
        <f t="shared" si="19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5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26"/>
        <v>16467.23</v>
      </c>
      <c r="S90" s="100">
        <f t="shared" si="20"/>
        <v>100</v>
      </c>
      <c r="T90" s="100">
        <v>0</v>
      </c>
      <c r="U90" s="100">
        <v>0</v>
      </c>
      <c r="V90" s="121">
        <v>12</v>
      </c>
      <c r="W90" s="121">
        <v>15</v>
      </c>
      <c r="X90" s="121">
        <v>5</v>
      </c>
      <c r="Y90" s="122">
        <f t="shared" si="18"/>
        <v>50</v>
      </c>
      <c r="Z90" s="123">
        <v>12679.38</v>
      </c>
      <c r="AA90" s="122">
        <f t="shared" si="21"/>
        <v>12679.38</v>
      </c>
      <c r="AB90" s="122">
        <f t="shared" si="22"/>
        <v>100</v>
      </c>
      <c r="AC90" s="122">
        <v>12679.38</v>
      </c>
      <c r="AD90" s="122">
        <f t="shared" si="23"/>
        <v>100</v>
      </c>
      <c r="AE90" s="122">
        <f t="shared" si="24"/>
        <v>0</v>
      </c>
      <c r="AF90" s="122">
        <f t="shared" si="19"/>
        <v>0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5"/>
        <v>0</v>
      </c>
      <c r="O91" s="100">
        <v>0</v>
      </c>
      <c r="P91" s="100">
        <v>0</v>
      </c>
      <c r="Q91" s="100">
        <v>0</v>
      </c>
      <c r="R91" s="100">
        <f t="shared" si="26"/>
        <v>0</v>
      </c>
      <c r="S91" s="100">
        <v>0</v>
      </c>
      <c r="T91" s="100">
        <v>0</v>
      </c>
      <c r="U91" s="100">
        <v>0</v>
      </c>
      <c r="V91" s="121">
        <v>4</v>
      </c>
      <c r="W91" s="121">
        <v>5</v>
      </c>
      <c r="X91" s="121">
        <v>3</v>
      </c>
      <c r="Y91" s="122">
        <f t="shared" si="18"/>
        <v>100</v>
      </c>
      <c r="Z91" s="123">
        <f>1302.43+839.08</f>
        <v>2141.5100000000002</v>
      </c>
      <c r="AA91" s="122">
        <f t="shared" si="21"/>
        <v>2141.5100000000002</v>
      </c>
      <c r="AB91" s="122">
        <f t="shared" si="22"/>
        <v>100</v>
      </c>
      <c r="AC91" s="122">
        <v>2141.5100000000002</v>
      </c>
      <c r="AD91" s="122">
        <f t="shared" si="23"/>
        <v>100</v>
      </c>
      <c r="AE91" s="122">
        <f t="shared" si="24"/>
        <v>0</v>
      </c>
      <c r="AF91" s="122">
        <f t="shared" si="19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5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26"/>
        <v>9389.1600000000017</v>
      </c>
      <c r="S92" s="100">
        <f t="shared" si="20"/>
        <v>100</v>
      </c>
      <c r="T92" s="100">
        <v>0</v>
      </c>
      <c r="U92" s="100">
        <v>0</v>
      </c>
      <c r="V92" s="121">
        <v>3</v>
      </c>
      <c r="W92" s="121">
        <v>6</v>
      </c>
      <c r="X92" s="121">
        <v>0</v>
      </c>
      <c r="Y92" s="122">
        <f t="shared" si="18"/>
        <v>6.25</v>
      </c>
      <c r="Z92" s="123">
        <v>8718.14</v>
      </c>
      <c r="AA92" s="122">
        <f t="shared" si="21"/>
        <v>8718.14</v>
      </c>
      <c r="AB92" s="122">
        <f t="shared" si="22"/>
        <v>100</v>
      </c>
      <c r="AC92" s="122">
        <v>8718.14</v>
      </c>
      <c r="AD92" s="122">
        <f t="shared" si="23"/>
        <v>100</v>
      </c>
      <c r="AE92" s="122">
        <f t="shared" si="24"/>
        <v>0</v>
      </c>
      <c r="AF92" s="122">
        <f t="shared" si="19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5"/>
        <v>0</v>
      </c>
      <c r="O93" s="100">
        <v>0</v>
      </c>
      <c r="P93" s="100">
        <v>0</v>
      </c>
      <c r="Q93" s="100">
        <v>0</v>
      </c>
      <c r="R93" s="100">
        <f t="shared" si="26"/>
        <v>0</v>
      </c>
      <c r="S93" s="100">
        <v>0</v>
      </c>
      <c r="T93" s="100">
        <v>0</v>
      </c>
      <c r="U93" s="100">
        <v>0</v>
      </c>
      <c r="V93" s="121">
        <v>0</v>
      </c>
      <c r="W93" s="121">
        <v>0</v>
      </c>
      <c r="X93" s="121">
        <v>0</v>
      </c>
      <c r="Y93" s="122">
        <f t="shared" si="18"/>
        <v>0</v>
      </c>
      <c r="Z93" s="123">
        <v>0</v>
      </c>
      <c r="AA93" s="122">
        <f t="shared" si="21"/>
        <v>0</v>
      </c>
      <c r="AB93" s="122">
        <f t="shared" si="22"/>
        <v>0</v>
      </c>
      <c r="AC93" s="122">
        <v>0</v>
      </c>
      <c r="AD93" s="122">
        <f t="shared" si="23"/>
        <v>0</v>
      </c>
      <c r="AE93" s="122">
        <f t="shared" si="24"/>
        <v>0</v>
      </c>
      <c r="AF93" s="122">
        <f t="shared" si="19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5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26"/>
        <v>12376.46</v>
      </c>
      <c r="S94" s="100">
        <f t="shared" si="20"/>
        <v>100</v>
      </c>
      <c r="T94" s="100">
        <v>0</v>
      </c>
      <c r="U94" s="100">
        <v>0</v>
      </c>
      <c r="V94" s="121">
        <v>5</v>
      </c>
      <c r="W94" s="121">
        <v>7</v>
      </c>
      <c r="X94" s="121">
        <v>1</v>
      </c>
      <c r="Y94" s="122">
        <f t="shared" si="18"/>
        <v>25</v>
      </c>
      <c r="Z94" s="123">
        <v>6937.44</v>
      </c>
      <c r="AA94" s="122">
        <f t="shared" si="21"/>
        <v>6937.44</v>
      </c>
      <c r="AB94" s="122">
        <f t="shared" si="22"/>
        <v>100</v>
      </c>
      <c r="AC94" s="122">
        <v>6937.44</v>
      </c>
      <c r="AD94" s="122">
        <f t="shared" si="23"/>
        <v>100</v>
      </c>
      <c r="AE94" s="122">
        <f t="shared" si="24"/>
        <v>0</v>
      </c>
      <c r="AF94" s="122">
        <f t="shared" si="19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5"/>
        <v>0</v>
      </c>
      <c r="O95" s="100">
        <v>0</v>
      </c>
      <c r="P95" s="100">
        <v>0</v>
      </c>
      <c r="Q95" s="100">
        <v>0</v>
      </c>
      <c r="R95" s="100">
        <f t="shared" si="26"/>
        <v>0</v>
      </c>
      <c r="S95" s="100">
        <v>0</v>
      </c>
      <c r="T95" s="100">
        <v>0</v>
      </c>
      <c r="U95" s="100">
        <v>0</v>
      </c>
      <c r="V95" s="121">
        <v>0</v>
      </c>
      <c r="W95" s="121">
        <v>0</v>
      </c>
      <c r="X95" s="121">
        <v>0</v>
      </c>
      <c r="Y95" s="122">
        <f t="shared" si="18"/>
        <v>0</v>
      </c>
      <c r="Z95" s="123">
        <v>0</v>
      </c>
      <c r="AA95" s="122">
        <f t="shared" si="21"/>
        <v>0</v>
      </c>
      <c r="AB95" s="122">
        <f t="shared" si="22"/>
        <v>0</v>
      </c>
      <c r="AC95" s="122">
        <v>0</v>
      </c>
      <c r="AD95" s="122">
        <f t="shared" si="23"/>
        <v>0</v>
      </c>
      <c r="AE95" s="122">
        <f t="shared" si="24"/>
        <v>0</v>
      </c>
      <c r="AF95" s="122">
        <f t="shared" si="19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5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26"/>
        <v>24507.16</v>
      </c>
      <c r="S96" s="100">
        <f t="shared" si="20"/>
        <v>100</v>
      </c>
      <c r="T96" s="100">
        <v>0</v>
      </c>
      <c r="U96" s="100">
        <v>0</v>
      </c>
      <c r="V96" s="121">
        <v>0</v>
      </c>
      <c r="W96" s="121">
        <v>0</v>
      </c>
      <c r="X96" s="121">
        <v>0</v>
      </c>
      <c r="Y96" s="122">
        <f t="shared" si="18"/>
        <v>0</v>
      </c>
      <c r="Z96" s="123">
        <v>0</v>
      </c>
      <c r="AA96" s="122">
        <f t="shared" si="21"/>
        <v>0</v>
      </c>
      <c r="AB96" s="122">
        <f t="shared" si="22"/>
        <v>0</v>
      </c>
      <c r="AC96" s="122">
        <v>0</v>
      </c>
      <c r="AD96" s="122">
        <f t="shared" si="23"/>
        <v>0</v>
      </c>
      <c r="AE96" s="122">
        <f t="shared" si="24"/>
        <v>0</v>
      </c>
      <c r="AF96" s="122">
        <f t="shared" si="19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5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26"/>
        <v>5946.55</v>
      </c>
      <c r="S97" s="100">
        <f t="shared" si="20"/>
        <v>100</v>
      </c>
      <c r="T97" s="100">
        <v>0</v>
      </c>
      <c r="U97" s="100">
        <v>0</v>
      </c>
      <c r="V97" s="121">
        <v>2</v>
      </c>
      <c r="W97" s="121">
        <v>2</v>
      </c>
      <c r="X97" s="121">
        <v>0</v>
      </c>
      <c r="Y97" s="122">
        <f t="shared" si="18"/>
        <v>22.222222222222221</v>
      </c>
      <c r="Z97" s="123">
        <v>1930.88</v>
      </c>
      <c r="AA97" s="122">
        <f t="shared" si="21"/>
        <v>1930.88</v>
      </c>
      <c r="AB97" s="122">
        <f t="shared" si="22"/>
        <v>100</v>
      </c>
      <c r="AC97" s="122">
        <v>1930.88</v>
      </c>
      <c r="AD97" s="122">
        <f t="shared" si="23"/>
        <v>100</v>
      </c>
      <c r="AE97" s="122">
        <f t="shared" si="24"/>
        <v>0</v>
      </c>
      <c r="AF97" s="122">
        <f t="shared" si="19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5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26"/>
        <v>3487.89</v>
      </c>
      <c r="S98" s="100">
        <f t="shared" si="20"/>
        <v>100</v>
      </c>
      <c r="T98" s="100">
        <v>0</v>
      </c>
      <c r="U98" s="100">
        <v>0</v>
      </c>
      <c r="V98" s="121">
        <v>0</v>
      </c>
      <c r="W98" s="121">
        <v>0</v>
      </c>
      <c r="X98" s="121">
        <v>0</v>
      </c>
      <c r="Y98" s="122">
        <f t="shared" si="18"/>
        <v>0</v>
      </c>
      <c r="Z98" s="123">
        <v>0</v>
      </c>
      <c r="AA98" s="122">
        <f t="shared" si="21"/>
        <v>0</v>
      </c>
      <c r="AB98" s="122">
        <f t="shared" si="22"/>
        <v>0</v>
      </c>
      <c r="AC98" s="122">
        <v>0</v>
      </c>
      <c r="AD98" s="122">
        <f t="shared" si="23"/>
        <v>0</v>
      </c>
      <c r="AE98" s="122">
        <f t="shared" si="24"/>
        <v>0</v>
      </c>
      <c r="AF98" s="122">
        <f t="shared" si="19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5"/>
        <v>0</v>
      </c>
      <c r="O99" s="100">
        <v>0</v>
      </c>
      <c r="P99" s="100">
        <v>0</v>
      </c>
      <c r="Q99" s="100">
        <v>0</v>
      </c>
      <c r="R99" s="100">
        <f t="shared" si="26"/>
        <v>0</v>
      </c>
      <c r="S99" s="100">
        <v>0</v>
      </c>
      <c r="T99" s="100">
        <v>0</v>
      </c>
      <c r="U99" s="100">
        <v>0</v>
      </c>
      <c r="V99" s="121">
        <v>3</v>
      </c>
      <c r="W99" s="121">
        <v>3</v>
      </c>
      <c r="X99" s="121">
        <v>2</v>
      </c>
      <c r="Y99" s="122">
        <f t="shared" si="18"/>
        <v>100</v>
      </c>
      <c r="Z99" s="123">
        <v>4662.01</v>
      </c>
      <c r="AA99" s="122">
        <f t="shared" si="21"/>
        <v>4662.01</v>
      </c>
      <c r="AB99" s="122">
        <f t="shared" si="22"/>
        <v>100</v>
      </c>
      <c r="AC99" s="122">
        <v>4662.01</v>
      </c>
      <c r="AD99" s="122">
        <f t="shared" si="23"/>
        <v>100</v>
      </c>
      <c r="AE99" s="122">
        <f t="shared" si="24"/>
        <v>0</v>
      </c>
      <c r="AF99" s="122">
        <f t="shared" si="19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5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26"/>
        <v>18749.07</v>
      </c>
      <c r="S100" s="100">
        <f t="shared" si="20"/>
        <v>100</v>
      </c>
      <c r="T100" s="100">
        <v>0</v>
      </c>
      <c r="U100" s="100">
        <v>0</v>
      </c>
      <c r="V100" s="121">
        <v>13</v>
      </c>
      <c r="W100" s="121">
        <v>18</v>
      </c>
      <c r="X100" s="121">
        <v>8</v>
      </c>
      <c r="Y100" s="122">
        <f t="shared" si="18"/>
        <v>34.210526315789473</v>
      </c>
      <c r="Z100" s="123">
        <v>13065.46</v>
      </c>
      <c r="AA100" s="122">
        <f t="shared" si="21"/>
        <v>13065.46</v>
      </c>
      <c r="AB100" s="122">
        <f t="shared" si="22"/>
        <v>100</v>
      </c>
      <c r="AC100" s="122">
        <v>13065.46</v>
      </c>
      <c r="AD100" s="122">
        <f t="shared" si="23"/>
        <v>100</v>
      </c>
      <c r="AE100" s="122">
        <f t="shared" si="24"/>
        <v>0</v>
      </c>
      <c r="AF100" s="122">
        <f t="shared" si="19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5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26"/>
        <v>336.17</v>
      </c>
      <c r="S101" s="100">
        <f t="shared" si="20"/>
        <v>100</v>
      </c>
      <c r="T101" s="100">
        <v>0</v>
      </c>
      <c r="U101" s="100">
        <v>0</v>
      </c>
      <c r="V101" s="121">
        <v>2</v>
      </c>
      <c r="W101" s="121">
        <v>2</v>
      </c>
      <c r="X101" s="121">
        <v>1</v>
      </c>
      <c r="Y101" s="122">
        <f t="shared" si="18"/>
        <v>25</v>
      </c>
      <c r="Z101" s="123">
        <v>4147.71</v>
      </c>
      <c r="AA101" s="122">
        <f t="shared" si="21"/>
        <v>4147.71</v>
      </c>
      <c r="AB101" s="122">
        <f t="shared" si="22"/>
        <v>100</v>
      </c>
      <c r="AC101" s="122">
        <v>4147.71</v>
      </c>
      <c r="AD101" s="122">
        <f t="shared" si="23"/>
        <v>100</v>
      </c>
      <c r="AE101" s="122">
        <f t="shared" si="24"/>
        <v>0</v>
      </c>
      <c r="AF101" s="122">
        <f t="shared" si="19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5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26"/>
        <v>19670.13</v>
      </c>
      <c r="S102" s="100">
        <f t="shared" si="20"/>
        <v>100</v>
      </c>
      <c r="T102" s="100">
        <v>0</v>
      </c>
      <c r="U102" s="100">
        <v>0</v>
      </c>
      <c r="V102" s="121">
        <v>0</v>
      </c>
      <c r="W102" s="121">
        <v>0</v>
      </c>
      <c r="X102" s="121">
        <v>0</v>
      </c>
      <c r="Y102" s="122">
        <f t="shared" si="18"/>
        <v>0</v>
      </c>
      <c r="Z102" s="123">
        <v>0</v>
      </c>
      <c r="AA102" s="122">
        <f t="shared" si="21"/>
        <v>0</v>
      </c>
      <c r="AB102" s="122">
        <f t="shared" si="22"/>
        <v>0</v>
      </c>
      <c r="AC102" s="122">
        <v>0</v>
      </c>
      <c r="AD102" s="122">
        <f t="shared" si="23"/>
        <v>0</v>
      </c>
      <c r="AE102" s="122">
        <f t="shared" si="24"/>
        <v>0</v>
      </c>
      <c r="AF102" s="122">
        <f t="shared" si="19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5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27">T103/P103*100</f>
        <v>0</v>
      </c>
      <c r="V103" s="89">
        <f t="shared" ref="V103:AC103" si="28">SUM(V7:V102)</f>
        <v>547</v>
      </c>
      <c r="W103" s="89">
        <f t="shared" si="28"/>
        <v>746</v>
      </c>
      <c r="X103" s="89">
        <f>SUM(X7:X102)</f>
        <v>181</v>
      </c>
      <c r="Y103" s="91">
        <f>X103/H103*100</f>
        <v>6.3353167658382921</v>
      </c>
      <c r="Z103" s="91">
        <f>SUM(Z7:Z102)</f>
        <v>823082.07000000018</v>
      </c>
      <c r="AA103" s="91">
        <f t="shared" si="28"/>
        <v>823082.07000000018</v>
      </c>
      <c r="AB103" s="90">
        <f t="shared" ref="AB103" si="29">IF((Z103+T103)=0,0,AA103/(Z103+T103)*100)</f>
        <v>100</v>
      </c>
      <c r="AC103" s="91">
        <f t="shared" si="28"/>
        <v>818519.47000000009</v>
      </c>
      <c r="AD103" s="90">
        <f t="shared" ref="AD103" si="30">IF(AA103=0,0,AC103/AA103)*100</f>
        <v>99.445668886943423</v>
      </c>
      <c r="AE103" s="91">
        <f>SUM(AE7:AE102)</f>
        <v>4562.5999999999985</v>
      </c>
      <c r="AF103" s="90">
        <f t="shared" ref="AF103" si="31">IF(AA103=0,0,AE103/AA103)*100</f>
        <v>0.5543311130565628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topLeftCell="N91" workbookViewId="0">
      <selection activeCell="F123" sqref="F123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9" width="13.140625" style="93" customWidth="1"/>
    <col min="10" max="10" width="9.28515625" style="93" customWidth="1"/>
    <col min="11" max="13" width="6.7109375" style="106" customWidth="1"/>
    <col min="14" max="14" width="9.140625" style="106" customWidth="1"/>
    <col min="15" max="15" width="16.42578125" style="107" customWidth="1"/>
    <col min="16" max="16" width="13.7109375" style="107" customWidth="1"/>
    <col min="17" max="17" width="11" style="107" customWidth="1"/>
    <col min="18" max="18" width="12.85546875" style="107" customWidth="1"/>
    <col min="19" max="19" width="10.42578125" style="107" customWidth="1"/>
    <col min="20" max="20" width="12.28515625" style="107" customWidth="1"/>
    <col min="21" max="21" width="15.42578125" style="107" customWidth="1"/>
    <col min="22" max="24" width="9.28515625" style="106" customWidth="1"/>
    <col min="25" max="25" width="12.57031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2.85546875" style="106" customWidth="1"/>
    <col min="30" max="30" width="14" style="106" customWidth="1"/>
    <col min="31" max="31" width="11.85546875" style="106" customWidth="1"/>
    <col min="32" max="32" width="14.285156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272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30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34.25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 t="shared" si="0"/>
        <v>5</v>
      </c>
      <c r="F6" s="6">
        <f t="shared" si="0"/>
        <v>6</v>
      </c>
      <c r="G6" s="119"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121">
        <v>0</v>
      </c>
      <c r="W7" s="121">
        <v>0</v>
      </c>
      <c r="X7" s="121">
        <v>0</v>
      </c>
      <c r="Y7" s="122">
        <f t="shared" ref="Y7:Y70" si="2">IF(H7=0,0,V7/H7)*100</f>
        <v>0</v>
      </c>
      <c r="Z7" s="123">
        <v>0</v>
      </c>
      <c r="AA7" s="122">
        <f>Z7</f>
        <v>0</v>
      </c>
      <c r="AB7" s="122">
        <f>IF((Z7+T7)=0,0,AA7/(Z7+T7)*100)</f>
        <v>0</v>
      </c>
      <c r="AC7" s="122">
        <v>0</v>
      </c>
      <c r="AD7" s="122">
        <f>IF(AA7=0,0,AC7/AA7)*100</f>
        <v>0</v>
      </c>
      <c r="AE7" s="122">
        <f>AA7-AC7</f>
        <v>0</v>
      </c>
      <c r="AF7" s="122">
        <f t="shared" ref="AF7:AF70" si="3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4">P8/O8*100</f>
        <v>100</v>
      </c>
      <c r="R8" s="100">
        <f t="shared" ref="R8:R20" si="5">P8</f>
        <v>8664.0299999999988</v>
      </c>
      <c r="S8" s="100">
        <f t="shared" ref="S8:S71" si="6">R8/P8*100</f>
        <v>100</v>
      </c>
      <c r="T8" s="100">
        <v>0</v>
      </c>
      <c r="U8" s="100">
        <v>0</v>
      </c>
      <c r="V8" s="121">
        <v>6</v>
      </c>
      <c r="W8" s="121">
        <v>7</v>
      </c>
      <c r="X8" s="121">
        <v>2</v>
      </c>
      <c r="Y8" s="122">
        <f t="shared" si="2"/>
        <v>30</v>
      </c>
      <c r="Z8" s="123">
        <v>5085.78</v>
      </c>
      <c r="AA8" s="122">
        <f t="shared" ref="AA8:AA71" si="7">Z8</f>
        <v>5085.78</v>
      </c>
      <c r="AB8" s="122">
        <f t="shared" ref="AB8:AB71" si="8">IF((Z8+T8)=0,0,AA8/(Z8+T8)*100)</f>
        <v>100</v>
      </c>
      <c r="AC8" s="122">
        <v>5085.78</v>
      </c>
      <c r="AD8" s="122">
        <f t="shared" ref="AD8:AD71" si="9">IF(AA8=0,0,AC8/AA8)*100</f>
        <v>100</v>
      </c>
      <c r="AE8" s="122">
        <f t="shared" ref="AE8:AE71" si="10">AA8-AC8</f>
        <v>0</v>
      </c>
      <c r="AF8" s="122">
        <f t="shared" si="3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4"/>
        <v>100</v>
      </c>
      <c r="R9" s="100">
        <f t="shared" si="5"/>
        <v>20412.350000000002</v>
      </c>
      <c r="S9" s="100">
        <f t="shared" si="6"/>
        <v>100</v>
      </c>
      <c r="T9" s="100">
        <v>0</v>
      </c>
      <c r="U9" s="100">
        <v>0</v>
      </c>
      <c r="V9" s="121">
        <v>1</v>
      </c>
      <c r="W9" s="121">
        <v>1</v>
      </c>
      <c r="X9" s="121">
        <v>1</v>
      </c>
      <c r="Y9" s="122">
        <f t="shared" si="2"/>
        <v>8.3333333333333321</v>
      </c>
      <c r="Z9" s="123">
        <v>1649.65</v>
      </c>
      <c r="AA9" s="122">
        <f t="shared" si="7"/>
        <v>1649.65</v>
      </c>
      <c r="AB9" s="122">
        <f t="shared" si="8"/>
        <v>100</v>
      </c>
      <c r="AC9" s="122">
        <v>1649.65</v>
      </c>
      <c r="AD9" s="122">
        <f t="shared" si="9"/>
        <v>100</v>
      </c>
      <c r="AE9" s="122">
        <f t="shared" si="10"/>
        <v>0</v>
      </c>
      <c r="AF9" s="122">
        <f t="shared" si="3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4"/>
        <v>100</v>
      </c>
      <c r="R10" s="100">
        <f t="shared" si="5"/>
        <v>58.36</v>
      </c>
      <c r="S10" s="100">
        <f t="shared" si="6"/>
        <v>100</v>
      </c>
      <c r="T10" s="100">
        <v>0</v>
      </c>
      <c r="U10" s="100">
        <v>0</v>
      </c>
      <c r="V10" s="121">
        <v>0</v>
      </c>
      <c r="W10" s="121">
        <v>0</v>
      </c>
      <c r="X10" s="121">
        <v>0</v>
      </c>
      <c r="Y10" s="122">
        <f t="shared" si="2"/>
        <v>0</v>
      </c>
      <c r="Z10" s="123">
        <v>0</v>
      </c>
      <c r="AA10" s="122">
        <f t="shared" si="7"/>
        <v>0</v>
      </c>
      <c r="AB10" s="122">
        <f t="shared" si="8"/>
        <v>0</v>
      </c>
      <c r="AC10" s="122">
        <v>0</v>
      </c>
      <c r="AD10" s="122">
        <f t="shared" si="9"/>
        <v>0</v>
      </c>
      <c r="AE10" s="122">
        <f t="shared" si="10"/>
        <v>0</v>
      </c>
      <c r="AF10" s="122">
        <f t="shared" si="3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4"/>
        <v>100</v>
      </c>
      <c r="R11" s="100">
        <f t="shared" si="5"/>
        <v>7226.18</v>
      </c>
      <c r="S11" s="100">
        <f t="shared" si="6"/>
        <v>100</v>
      </c>
      <c r="T11" s="100">
        <v>0</v>
      </c>
      <c r="U11" s="100">
        <v>0</v>
      </c>
      <c r="V11" s="121">
        <v>5</v>
      </c>
      <c r="W11" s="121">
        <v>5</v>
      </c>
      <c r="X11" s="121">
        <v>0</v>
      </c>
      <c r="Y11" s="122">
        <f t="shared" si="2"/>
        <v>29.411764705882355</v>
      </c>
      <c r="Z11" s="123">
        <v>9546.4500000000007</v>
      </c>
      <c r="AA11" s="122">
        <f t="shared" si="7"/>
        <v>9546.4500000000007</v>
      </c>
      <c r="AB11" s="122">
        <f t="shared" si="8"/>
        <v>100</v>
      </c>
      <c r="AC11" s="122">
        <v>9546.4500000000007</v>
      </c>
      <c r="AD11" s="122">
        <f t="shared" si="9"/>
        <v>100</v>
      </c>
      <c r="AE11" s="122">
        <f t="shared" si="10"/>
        <v>0</v>
      </c>
      <c r="AF11" s="122">
        <f t="shared" si="3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4"/>
        <v>100</v>
      </c>
      <c r="R12" s="100">
        <f t="shared" si="5"/>
        <v>10060.76</v>
      </c>
      <c r="S12" s="100">
        <f t="shared" si="6"/>
        <v>100</v>
      </c>
      <c r="T12" s="100">
        <v>0</v>
      </c>
      <c r="U12" s="100">
        <v>0</v>
      </c>
      <c r="V12" s="121">
        <v>3</v>
      </c>
      <c r="W12" s="121">
        <v>4</v>
      </c>
      <c r="X12" s="121">
        <v>0</v>
      </c>
      <c r="Y12" s="122">
        <f t="shared" si="2"/>
        <v>17.647058823529413</v>
      </c>
      <c r="Z12" s="123">
        <v>5969.86</v>
      </c>
      <c r="AA12" s="122">
        <f t="shared" si="7"/>
        <v>5969.86</v>
      </c>
      <c r="AB12" s="122">
        <f t="shared" si="8"/>
        <v>100</v>
      </c>
      <c r="AC12" s="122">
        <v>5969.86</v>
      </c>
      <c r="AD12" s="122">
        <f t="shared" si="9"/>
        <v>100</v>
      </c>
      <c r="AE12" s="122">
        <f t="shared" si="10"/>
        <v>0</v>
      </c>
      <c r="AF12" s="122">
        <f t="shared" si="3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4"/>
        <v>100</v>
      </c>
      <c r="R13" s="100">
        <f t="shared" si="5"/>
        <v>2679.6</v>
      </c>
      <c r="S13" s="100">
        <f t="shared" si="6"/>
        <v>100</v>
      </c>
      <c r="T13" s="100">
        <v>0</v>
      </c>
      <c r="U13" s="100">
        <v>0</v>
      </c>
      <c r="V13" s="121">
        <v>2</v>
      </c>
      <c r="W13" s="121">
        <v>2</v>
      </c>
      <c r="X13" s="121">
        <v>0</v>
      </c>
      <c r="Y13" s="122">
        <f t="shared" si="2"/>
        <v>66.666666666666657</v>
      </c>
      <c r="Z13" s="123">
        <v>10148.719999999999</v>
      </c>
      <c r="AA13" s="122">
        <f t="shared" si="7"/>
        <v>10148.719999999999</v>
      </c>
      <c r="AB13" s="122">
        <f t="shared" si="8"/>
        <v>100</v>
      </c>
      <c r="AC13" s="122">
        <v>10148.719999999999</v>
      </c>
      <c r="AD13" s="122">
        <f t="shared" si="9"/>
        <v>100</v>
      </c>
      <c r="AE13" s="122">
        <f t="shared" si="10"/>
        <v>0</v>
      </c>
      <c r="AF13" s="122">
        <f t="shared" si="3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5"/>
        <v>0</v>
      </c>
      <c r="S14" s="100">
        <v>0</v>
      </c>
      <c r="T14" s="100">
        <v>0</v>
      </c>
      <c r="U14" s="100">
        <v>0</v>
      </c>
      <c r="V14" s="121">
        <v>0</v>
      </c>
      <c r="W14" s="121">
        <v>0</v>
      </c>
      <c r="X14" s="121">
        <v>0</v>
      </c>
      <c r="Y14" s="122">
        <f t="shared" si="2"/>
        <v>0</v>
      </c>
      <c r="Z14" s="123">
        <v>0</v>
      </c>
      <c r="AA14" s="122">
        <f t="shared" si="7"/>
        <v>0</v>
      </c>
      <c r="AB14" s="122">
        <f t="shared" si="8"/>
        <v>0</v>
      </c>
      <c r="AC14" s="122">
        <v>0</v>
      </c>
      <c r="AD14" s="122">
        <f t="shared" si="9"/>
        <v>0</v>
      </c>
      <c r="AE14" s="122">
        <f t="shared" si="10"/>
        <v>0</v>
      </c>
      <c r="AF14" s="122">
        <f t="shared" si="3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1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5"/>
        <v>51732.32</v>
      </c>
      <c r="S15" s="100">
        <f t="shared" si="6"/>
        <v>100</v>
      </c>
      <c r="T15" s="100">
        <v>0</v>
      </c>
      <c r="U15" s="100">
        <v>0</v>
      </c>
      <c r="V15" s="121">
        <v>12</v>
      </c>
      <c r="W15" s="121">
        <v>14</v>
      </c>
      <c r="X15" s="121">
        <v>3</v>
      </c>
      <c r="Y15" s="122">
        <f t="shared" si="2"/>
        <v>14.457831325301203</v>
      </c>
      <c r="Z15" s="123">
        <v>15948.59</v>
      </c>
      <c r="AA15" s="122">
        <f t="shared" si="7"/>
        <v>15948.59</v>
      </c>
      <c r="AB15" s="122">
        <f t="shared" si="8"/>
        <v>100</v>
      </c>
      <c r="AC15" s="122">
        <v>15948.59</v>
      </c>
      <c r="AD15" s="122">
        <f t="shared" si="9"/>
        <v>100</v>
      </c>
      <c r="AE15" s="122">
        <f t="shared" si="10"/>
        <v>0</v>
      </c>
      <c r="AF15" s="122">
        <f t="shared" si="3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1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5"/>
        <v>12706.95</v>
      </c>
      <c r="S16" s="100">
        <f t="shared" si="6"/>
        <v>100</v>
      </c>
      <c r="T16" s="100">
        <v>0</v>
      </c>
      <c r="U16" s="100">
        <v>0</v>
      </c>
      <c r="V16" s="121">
        <v>0</v>
      </c>
      <c r="W16" s="121">
        <v>0</v>
      </c>
      <c r="X16" s="121">
        <v>0</v>
      </c>
      <c r="Y16" s="122">
        <f t="shared" si="2"/>
        <v>0</v>
      </c>
      <c r="Z16" s="123">
        <v>0</v>
      </c>
      <c r="AA16" s="122">
        <f t="shared" si="7"/>
        <v>0</v>
      </c>
      <c r="AB16" s="122">
        <f t="shared" si="8"/>
        <v>0</v>
      </c>
      <c r="AC16" s="122">
        <v>0</v>
      </c>
      <c r="AD16" s="122">
        <f t="shared" si="9"/>
        <v>0</v>
      </c>
      <c r="AE16" s="122">
        <f t="shared" si="10"/>
        <v>0</v>
      </c>
      <c r="AF16" s="122">
        <f t="shared" si="3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1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5"/>
        <v>32504.67</v>
      </c>
      <c r="S17" s="100">
        <f t="shared" si="6"/>
        <v>100</v>
      </c>
      <c r="T17" s="100">
        <v>0</v>
      </c>
      <c r="U17" s="100">
        <v>0</v>
      </c>
      <c r="V17" s="121">
        <v>11</v>
      </c>
      <c r="W17" s="121">
        <v>18</v>
      </c>
      <c r="X17" s="121">
        <v>1</v>
      </c>
      <c r="Y17" s="122">
        <f t="shared" si="2"/>
        <v>22.448979591836736</v>
      </c>
      <c r="Z17" s="123">
        <v>37062.15</v>
      </c>
      <c r="AA17" s="122">
        <f t="shared" si="7"/>
        <v>37062.15</v>
      </c>
      <c r="AB17" s="122">
        <f t="shared" si="8"/>
        <v>100</v>
      </c>
      <c r="AC17" s="122">
        <v>37062.15</v>
      </c>
      <c r="AD17" s="122">
        <f t="shared" si="9"/>
        <v>100</v>
      </c>
      <c r="AE17" s="122">
        <f t="shared" si="10"/>
        <v>0</v>
      </c>
      <c r="AF17" s="122">
        <f t="shared" si="3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1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5"/>
        <v>15821.75</v>
      </c>
      <c r="S18" s="100">
        <f t="shared" si="6"/>
        <v>100</v>
      </c>
      <c r="T18" s="100">
        <v>0</v>
      </c>
      <c r="U18" s="100">
        <v>0</v>
      </c>
      <c r="V18" s="121">
        <v>4</v>
      </c>
      <c r="W18" s="121">
        <v>4</v>
      </c>
      <c r="X18" s="121">
        <v>0</v>
      </c>
      <c r="Y18" s="122">
        <f t="shared" si="2"/>
        <v>15.384615384615385</v>
      </c>
      <c r="Z18" s="123">
        <v>3496.6</v>
      </c>
      <c r="AA18" s="122">
        <f t="shared" si="7"/>
        <v>3496.6</v>
      </c>
      <c r="AB18" s="122">
        <f t="shared" si="8"/>
        <v>100</v>
      </c>
      <c r="AC18" s="122">
        <v>3496.6</v>
      </c>
      <c r="AD18" s="122">
        <f t="shared" si="9"/>
        <v>100</v>
      </c>
      <c r="AE18" s="122">
        <f t="shared" si="10"/>
        <v>0</v>
      </c>
      <c r="AF18" s="122">
        <f t="shared" si="3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1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5"/>
        <v>46398.919999999991</v>
      </c>
      <c r="S19" s="100">
        <f t="shared" si="6"/>
        <v>100</v>
      </c>
      <c r="T19" s="100">
        <v>0</v>
      </c>
      <c r="U19" s="100">
        <v>0</v>
      </c>
      <c r="V19" s="121">
        <v>14</v>
      </c>
      <c r="W19" s="121">
        <v>17</v>
      </c>
      <c r="X19" s="121">
        <v>3</v>
      </c>
      <c r="Y19" s="122">
        <f t="shared" si="2"/>
        <v>24.137931034482758</v>
      </c>
      <c r="Z19" s="123">
        <v>24807.99</v>
      </c>
      <c r="AA19" s="122">
        <f t="shared" si="7"/>
        <v>24807.99</v>
      </c>
      <c r="AB19" s="122">
        <f t="shared" si="8"/>
        <v>100</v>
      </c>
      <c r="AC19" s="122">
        <v>24807.99</v>
      </c>
      <c r="AD19" s="122">
        <f t="shared" si="9"/>
        <v>100</v>
      </c>
      <c r="AE19" s="122">
        <f t="shared" si="10"/>
        <v>0</v>
      </c>
      <c r="AF19" s="122">
        <f t="shared" si="3"/>
        <v>0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1"/>
        <v>0</v>
      </c>
      <c r="O20" s="100">
        <v>0</v>
      </c>
      <c r="P20" s="100">
        <v>0</v>
      </c>
      <c r="Q20" s="100">
        <v>0</v>
      </c>
      <c r="R20" s="100">
        <f t="shared" si="5"/>
        <v>0</v>
      </c>
      <c r="S20" s="100">
        <v>0</v>
      </c>
      <c r="T20" s="100">
        <v>0</v>
      </c>
      <c r="U20" s="100">
        <v>0</v>
      </c>
      <c r="V20" s="121">
        <v>0</v>
      </c>
      <c r="W20" s="121">
        <v>0</v>
      </c>
      <c r="X20" s="121">
        <v>0</v>
      </c>
      <c r="Y20" s="122">
        <f t="shared" si="2"/>
        <v>0</v>
      </c>
      <c r="Z20" s="123">
        <v>0</v>
      </c>
      <c r="AA20" s="122">
        <f t="shared" si="7"/>
        <v>0</v>
      </c>
      <c r="AB20" s="122">
        <f t="shared" si="8"/>
        <v>0</v>
      </c>
      <c r="AC20" s="122">
        <v>0</v>
      </c>
      <c r="AD20" s="122">
        <f t="shared" si="9"/>
        <v>0</v>
      </c>
      <c r="AE20" s="122">
        <f t="shared" si="10"/>
        <v>0</v>
      </c>
      <c r="AF20" s="122">
        <f t="shared" si="3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1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 t="shared" si="6"/>
        <v>100</v>
      </c>
      <c r="T21" s="100">
        <v>0</v>
      </c>
      <c r="U21" s="100">
        <v>0</v>
      </c>
      <c r="V21" s="121">
        <v>0</v>
      </c>
      <c r="W21" s="121">
        <v>0</v>
      </c>
      <c r="X21" s="121">
        <v>0</v>
      </c>
      <c r="Y21" s="122">
        <f t="shared" si="2"/>
        <v>0</v>
      </c>
      <c r="Z21" s="123">
        <v>0</v>
      </c>
      <c r="AA21" s="122">
        <f t="shared" si="7"/>
        <v>0</v>
      </c>
      <c r="AB21" s="122">
        <f t="shared" si="8"/>
        <v>0</v>
      </c>
      <c r="AC21" s="122">
        <v>0</v>
      </c>
      <c r="AD21" s="122">
        <f t="shared" si="9"/>
        <v>0</v>
      </c>
      <c r="AE21" s="122">
        <f t="shared" si="10"/>
        <v>0</v>
      </c>
      <c r="AF21" s="122">
        <f t="shared" si="3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1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2">P22</f>
        <v>19091.53</v>
      </c>
      <c r="S22" s="100">
        <f t="shared" si="6"/>
        <v>100</v>
      </c>
      <c r="T22" s="100">
        <v>0</v>
      </c>
      <c r="U22" s="100">
        <v>0</v>
      </c>
      <c r="V22" s="121">
        <v>2</v>
      </c>
      <c r="W22" s="121">
        <v>3</v>
      </c>
      <c r="X22" s="121">
        <v>0</v>
      </c>
      <c r="Y22" s="122">
        <f t="shared" si="2"/>
        <v>4.8780487804878048</v>
      </c>
      <c r="Z22" s="123">
        <v>6177.02</v>
      </c>
      <c r="AA22" s="122">
        <f t="shared" si="7"/>
        <v>6177.02</v>
      </c>
      <c r="AB22" s="122">
        <f t="shared" si="8"/>
        <v>100</v>
      </c>
      <c r="AC22" s="122">
        <v>6177.02</v>
      </c>
      <c r="AD22" s="122">
        <f t="shared" si="9"/>
        <v>100</v>
      </c>
      <c r="AE22" s="122">
        <f t="shared" si="10"/>
        <v>0</v>
      </c>
      <c r="AF22" s="122">
        <f t="shared" si="3"/>
        <v>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1"/>
        <v>0</v>
      </c>
      <c r="O23" s="100">
        <v>0</v>
      </c>
      <c r="P23" s="100">
        <v>0</v>
      </c>
      <c r="Q23" s="100">
        <v>0</v>
      </c>
      <c r="R23" s="100">
        <f t="shared" si="12"/>
        <v>0</v>
      </c>
      <c r="S23" s="100">
        <v>0</v>
      </c>
      <c r="T23" s="100">
        <v>0</v>
      </c>
      <c r="U23" s="100">
        <v>0</v>
      </c>
      <c r="V23" s="121">
        <v>0</v>
      </c>
      <c r="W23" s="121">
        <v>0</v>
      </c>
      <c r="X23" s="121">
        <v>0</v>
      </c>
      <c r="Y23" s="122">
        <f t="shared" si="2"/>
        <v>0</v>
      </c>
      <c r="Z23" s="123">
        <v>0</v>
      </c>
      <c r="AA23" s="122">
        <f t="shared" si="7"/>
        <v>0</v>
      </c>
      <c r="AB23" s="122">
        <f t="shared" si="8"/>
        <v>0</v>
      </c>
      <c r="AC23" s="122">
        <v>0</v>
      </c>
      <c r="AD23" s="122">
        <f t="shared" si="9"/>
        <v>0</v>
      </c>
      <c r="AE23" s="122">
        <f t="shared" si="10"/>
        <v>0</v>
      </c>
      <c r="AF23" s="122">
        <f t="shared" si="3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1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2"/>
        <v>31605.72</v>
      </c>
      <c r="S24" s="100">
        <f t="shared" si="6"/>
        <v>100</v>
      </c>
      <c r="T24" s="100">
        <v>0</v>
      </c>
      <c r="U24" s="100">
        <v>0</v>
      </c>
      <c r="V24" s="121">
        <v>31</v>
      </c>
      <c r="W24" s="121">
        <v>42</v>
      </c>
      <c r="X24" s="121">
        <v>21</v>
      </c>
      <c r="Y24" s="122">
        <f t="shared" si="2"/>
        <v>43.661971830985912</v>
      </c>
      <c r="Z24" s="123">
        <v>29450.03</v>
      </c>
      <c r="AA24" s="122">
        <f t="shared" si="7"/>
        <v>29450.03</v>
      </c>
      <c r="AB24" s="122">
        <f t="shared" si="8"/>
        <v>100</v>
      </c>
      <c r="AC24" s="122">
        <v>29450.03</v>
      </c>
      <c r="AD24" s="122">
        <f t="shared" si="9"/>
        <v>100</v>
      </c>
      <c r="AE24" s="122">
        <f t="shared" si="10"/>
        <v>0</v>
      </c>
      <c r="AF24" s="122">
        <f t="shared" si="3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1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2"/>
        <v>43809.06</v>
      </c>
      <c r="S25" s="100">
        <f t="shared" si="6"/>
        <v>100</v>
      </c>
      <c r="T25" s="100">
        <v>0</v>
      </c>
      <c r="U25" s="100">
        <v>0</v>
      </c>
      <c r="V25" s="121">
        <v>24</v>
      </c>
      <c r="W25" s="121">
        <v>35</v>
      </c>
      <c r="X25" s="121">
        <v>7</v>
      </c>
      <c r="Y25" s="122">
        <f t="shared" si="2"/>
        <v>11.650485436893204</v>
      </c>
      <c r="Z25" s="123">
        <f>3668.08+27767.72</f>
        <v>31435.800000000003</v>
      </c>
      <c r="AA25" s="122">
        <f t="shared" si="7"/>
        <v>31435.800000000003</v>
      </c>
      <c r="AB25" s="122">
        <f t="shared" si="8"/>
        <v>100</v>
      </c>
      <c r="AC25" s="122">
        <v>31435.800000000003</v>
      </c>
      <c r="AD25" s="122">
        <f t="shared" si="9"/>
        <v>100</v>
      </c>
      <c r="AE25" s="122">
        <f t="shared" si="10"/>
        <v>0</v>
      </c>
      <c r="AF25" s="122">
        <f t="shared" si="3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1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2"/>
        <v>13200.15</v>
      </c>
      <c r="S26" s="100">
        <f t="shared" si="6"/>
        <v>100</v>
      </c>
      <c r="T26" s="100">
        <v>0</v>
      </c>
      <c r="U26" s="100">
        <v>0</v>
      </c>
      <c r="V26" s="121">
        <v>6</v>
      </c>
      <c r="W26" s="121">
        <v>8</v>
      </c>
      <c r="X26" s="121">
        <v>1</v>
      </c>
      <c r="Y26" s="122">
        <f t="shared" si="2"/>
        <v>25</v>
      </c>
      <c r="Z26" s="123">
        <v>9861.17</v>
      </c>
      <c r="AA26" s="122">
        <f t="shared" si="7"/>
        <v>9861.17</v>
      </c>
      <c r="AB26" s="122">
        <f t="shared" si="8"/>
        <v>100</v>
      </c>
      <c r="AC26" s="122">
        <v>9861.17</v>
      </c>
      <c r="AD26" s="122">
        <f t="shared" si="9"/>
        <v>100</v>
      </c>
      <c r="AE26" s="122">
        <f t="shared" si="10"/>
        <v>0</v>
      </c>
      <c r="AF26" s="122">
        <f t="shared" si="3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1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2"/>
        <v>12723.78</v>
      </c>
      <c r="S27" s="100">
        <f t="shared" si="6"/>
        <v>100</v>
      </c>
      <c r="T27" s="100">
        <v>0</v>
      </c>
      <c r="U27" s="100">
        <v>0</v>
      </c>
      <c r="V27" s="121">
        <v>4</v>
      </c>
      <c r="W27" s="121">
        <v>6</v>
      </c>
      <c r="X27" s="121">
        <v>1</v>
      </c>
      <c r="Y27" s="122">
        <f t="shared" si="2"/>
        <v>25</v>
      </c>
      <c r="Z27" s="123">
        <v>3466.92</v>
      </c>
      <c r="AA27" s="122">
        <f t="shared" si="7"/>
        <v>3466.92</v>
      </c>
      <c r="AB27" s="122">
        <f t="shared" si="8"/>
        <v>100</v>
      </c>
      <c r="AC27" s="122">
        <v>3466.92</v>
      </c>
      <c r="AD27" s="122">
        <f t="shared" si="9"/>
        <v>100</v>
      </c>
      <c r="AE27" s="122">
        <f t="shared" si="10"/>
        <v>0</v>
      </c>
      <c r="AF27" s="122">
        <f t="shared" si="3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1"/>
        <v>0</v>
      </c>
      <c r="O28" s="100">
        <v>0</v>
      </c>
      <c r="P28" s="100">
        <v>0</v>
      </c>
      <c r="Q28" s="100">
        <v>0</v>
      </c>
      <c r="R28" s="100">
        <f t="shared" si="12"/>
        <v>0</v>
      </c>
      <c r="S28" s="100">
        <v>0</v>
      </c>
      <c r="T28" s="100">
        <v>0</v>
      </c>
      <c r="U28" s="100">
        <v>0</v>
      </c>
      <c r="V28" s="121">
        <v>5</v>
      </c>
      <c r="W28" s="121">
        <v>6</v>
      </c>
      <c r="X28" s="121">
        <v>4</v>
      </c>
      <c r="Y28" s="122">
        <f t="shared" si="2"/>
        <v>55.555555555555557</v>
      </c>
      <c r="Z28" s="123">
        <v>3007.13</v>
      </c>
      <c r="AA28" s="122">
        <f t="shared" si="7"/>
        <v>3007.13</v>
      </c>
      <c r="AB28" s="122">
        <f t="shared" si="8"/>
        <v>100</v>
      </c>
      <c r="AC28" s="122">
        <v>3007.13</v>
      </c>
      <c r="AD28" s="122">
        <f t="shared" si="9"/>
        <v>100</v>
      </c>
      <c r="AE28" s="122">
        <f t="shared" si="10"/>
        <v>0</v>
      </c>
      <c r="AF28" s="122">
        <f t="shared" si="3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1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2"/>
        <v>5460.41</v>
      </c>
      <c r="S29" s="100">
        <f t="shared" si="6"/>
        <v>100</v>
      </c>
      <c r="T29" s="100">
        <v>0</v>
      </c>
      <c r="U29" s="100">
        <v>0</v>
      </c>
      <c r="V29" s="121">
        <v>3</v>
      </c>
      <c r="W29" s="121">
        <v>5</v>
      </c>
      <c r="X29" s="121">
        <v>0</v>
      </c>
      <c r="Y29" s="122">
        <f t="shared" si="2"/>
        <v>37.5</v>
      </c>
      <c r="Z29" s="123">
        <v>2108.6999999999998</v>
      </c>
      <c r="AA29" s="122">
        <f t="shared" si="7"/>
        <v>2108.6999999999998</v>
      </c>
      <c r="AB29" s="122">
        <f t="shared" si="8"/>
        <v>100</v>
      </c>
      <c r="AC29" s="122">
        <v>2108.6999999999998</v>
      </c>
      <c r="AD29" s="122">
        <f t="shared" si="9"/>
        <v>100</v>
      </c>
      <c r="AE29" s="122">
        <f t="shared" si="10"/>
        <v>0</v>
      </c>
      <c r="AF29" s="122">
        <f t="shared" si="3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2"/>
        <v>0</v>
      </c>
      <c r="S30" s="100">
        <v>0</v>
      </c>
      <c r="T30" s="100">
        <v>0</v>
      </c>
      <c r="U30" s="100">
        <v>0</v>
      </c>
      <c r="V30" s="121">
        <v>0</v>
      </c>
      <c r="W30" s="121">
        <v>0</v>
      </c>
      <c r="X30" s="121">
        <v>0</v>
      </c>
      <c r="Y30" s="122">
        <f t="shared" si="2"/>
        <v>0</v>
      </c>
      <c r="Z30" s="123">
        <v>0</v>
      </c>
      <c r="AA30" s="122">
        <f t="shared" si="7"/>
        <v>0</v>
      </c>
      <c r="AB30" s="122">
        <f t="shared" si="8"/>
        <v>0</v>
      </c>
      <c r="AC30" s="122">
        <v>0</v>
      </c>
      <c r="AD30" s="122">
        <f t="shared" si="9"/>
        <v>0</v>
      </c>
      <c r="AE30" s="122">
        <f t="shared" si="10"/>
        <v>0</v>
      </c>
      <c r="AF30" s="122">
        <f t="shared" si="3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3">K31/H31*100</f>
        <v>88.043478260869563</v>
      </c>
      <c r="O31" s="100">
        <v>84151.14</v>
      </c>
      <c r="P31" s="100">
        <v>84151.14</v>
      </c>
      <c r="Q31" s="100">
        <f t="shared" ref="Q31:Q38" si="14">P31/O31*100</f>
        <v>100</v>
      </c>
      <c r="R31" s="100">
        <f t="shared" si="12"/>
        <v>84151.14</v>
      </c>
      <c r="S31" s="100">
        <f t="shared" si="6"/>
        <v>100</v>
      </c>
      <c r="T31" s="100">
        <v>0</v>
      </c>
      <c r="U31" s="100">
        <v>0</v>
      </c>
      <c r="V31" s="121">
        <v>19</v>
      </c>
      <c r="W31" s="121">
        <v>26</v>
      </c>
      <c r="X31" s="121">
        <v>3</v>
      </c>
      <c r="Y31" s="122">
        <f t="shared" si="2"/>
        <v>20.652173913043477</v>
      </c>
      <c r="Z31" s="123">
        <v>34384.54</v>
      </c>
      <c r="AA31" s="122">
        <f t="shared" si="7"/>
        <v>34384.54</v>
      </c>
      <c r="AB31" s="122">
        <f t="shared" si="8"/>
        <v>100</v>
      </c>
      <c r="AC31" s="122">
        <v>34384.54</v>
      </c>
      <c r="AD31" s="122">
        <f t="shared" si="9"/>
        <v>100</v>
      </c>
      <c r="AE31" s="122">
        <f t="shared" si="10"/>
        <v>0</v>
      </c>
      <c r="AF31" s="122">
        <f t="shared" si="3"/>
        <v>0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3"/>
        <v>45</v>
      </c>
      <c r="O32" s="100">
        <v>3061.7499999999995</v>
      </c>
      <c r="P32" s="100">
        <v>3061.7499999999995</v>
      </c>
      <c r="Q32" s="100">
        <f t="shared" si="14"/>
        <v>100</v>
      </c>
      <c r="R32" s="100">
        <f t="shared" si="12"/>
        <v>3061.7499999999995</v>
      </c>
      <c r="S32" s="100">
        <f t="shared" si="6"/>
        <v>100</v>
      </c>
      <c r="T32" s="100">
        <v>0</v>
      </c>
      <c r="U32" s="100">
        <v>0</v>
      </c>
      <c r="V32" s="121">
        <v>0</v>
      </c>
      <c r="W32" s="121">
        <v>0</v>
      </c>
      <c r="X32" s="121">
        <v>0</v>
      </c>
      <c r="Y32" s="122">
        <f t="shared" si="2"/>
        <v>0</v>
      </c>
      <c r="Z32" s="123">
        <v>0</v>
      </c>
      <c r="AA32" s="122">
        <f t="shared" si="7"/>
        <v>0</v>
      </c>
      <c r="AB32" s="122">
        <f t="shared" si="8"/>
        <v>0</v>
      </c>
      <c r="AC32" s="122">
        <v>0</v>
      </c>
      <c r="AD32" s="122">
        <f t="shared" si="9"/>
        <v>0</v>
      </c>
      <c r="AE32" s="122">
        <f t="shared" si="10"/>
        <v>0</v>
      </c>
      <c r="AF32" s="122">
        <f t="shared" si="3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3"/>
        <v>50</v>
      </c>
      <c r="O33" s="100">
        <v>215.69</v>
      </c>
      <c r="P33" s="100">
        <v>215.69</v>
      </c>
      <c r="Q33" s="100">
        <f t="shared" si="14"/>
        <v>100</v>
      </c>
      <c r="R33" s="100">
        <f t="shared" si="12"/>
        <v>215.69</v>
      </c>
      <c r="S33" s="100">
        <f t="shared" si="6"/>
        <v>100</v>
      </c>
      <c r="T33" s="100">
        <v>0</v>
      </c>
      <c r="U33" s="100">
        <v>0</v>
      </c>
      <c r="V33" s="121">
        <v>2</v>
      </c>
      <c r="W33" s="121">
        <v>4</v>
      </c>
      <c r="X33" s="121">
        <v>0</v>
      </c>
      <c r="Y33" s="122">
        <f t="shared" si="2"/>
        <v>50</v>
      </c>
      <c r="Z33" s="123">
        <v>3317.11</v>
      </c>
      <c r="AA33" s="122">
        <f t="shared" si="7"/>
        <v>3317.11</v>
      </c>
      <c r="AB33" s="122">
        <f t="shared" si="8"/>
        <v>100</v>
      </c>
      <c r="AC33" s="122">
        <v>3317.11</v>
      </c>
      <c r="AD33" s="122">
        <f t="shared" si="9"/>
        <v>100</v>
      </c>
      <c r="AE33" s="122">
        <f t="shared" si="10"/>
        <v>0</v>
      </c>
      <c r="AF33" s="122">
        <f t="shared" si="3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3"/>
        <v>80.769230769230774</v>
      </c>
      <c r="O34" s="100">
        <v>17458.7</v>
      </c>
      <c r="P34" s="100">
        <v>17458.7</v>
      </c>
      <c r="Q34" s="100">
        <f t="shared" si="14"/>
        <v>100</v>
      </c>
      <c r="R34" s="100">
        <f t="shared" si="12"/>
        <v>17458.7</v>
      </c>
      <c r="S34" s="100">
        <f t="shared" si="6"/>
        <v>100</v>
      </c>
      <c r="T34" s="100">
        <v>0</v>
      </c>
      <c r="U34" s="100">
        <v>0</v>
      </c>
      <c r="V34" s="121">
        <v>1</v>
      </c>
      <c r="W34" s="121">
        <v>1</v>
      </c>
      <c r="X34" s="121">
        <v>1</v>
      </c>
      <c r="Y34" s="122">
        <f t="shared" si="2"/>
        <v>1.9230769230769231</v>
      </c>
      <c r="Z34" s="123">
        <v>182.7</v>
      </c>
      <c r="AA34" s="122">
        <f t="shared" si="7"/>
        <v>182.7</v>
      </c>
      <c r="AB34" s="122">
        <f t="shared" si="8"/>
        <v>100</v>
      </c>
      <c r="AC34" s="122">
        <v>182.7</v>
      </c>
      <c r="AD34" s="122">
        <f t="shared" si="9"/>
        <v>100</v>
      </c>
      <c r="AE34" s="122">
        <f t="shared" si="10"/>
        <v>0</v>
      </c>
      <c r="AF34" s="122">
        <f t="shared" si="3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3"/>
        <v>75.862068965517238</v>
      </c>
      <c r="O35" s="100">
        <v>31182.29</v>
      </c>
      <c r="P35" s="100">
        <v>31182.29</v>
      </c>
      <c r="Q35" s="100">
        <f t="shared" si="14"/>
        <v>100</v>
      </c>
      <c r="R35" s="100">
        <f t="shared" si="12"/>
        <v>31182.29</v>
      </c>
      <c r="S35" s="100">
        <f t="shared" si="6"/>
        <v>100</v>
      </c>
      <c r="T35" s="100">
        <v>0</v>
      </c>
      <c r="U35" s="100">
        <v>0</v>
      </c>
      <c r="V35" s="121">
        <v>14</v>
      </c>
      <c r="W35" s="121">
        <v>21</v>
      </c>
      <c r="X35" s="121">
        <v>2</v>
      </c>
      <c r="Y35" s="122">
        <f t="shared" si="2"/>
        <v>24.137931034482758</v>
      </c>
      <c r="Z35" s="123">
        <v>20128.939999999999</v>
      </c>
      <c r="AA35" s="122">
        <f t="shared" si="7"/>
        <v>20128.939999999999</v>
      </c>
      <c r="AB35" s="122">
        <f t="shared" si="8"/>
        <v>100</v>
      </c>
      <c r="AC35" s="122">
        <v>20128.939999999999</v>
      </c>
      <c r="AD35" s="122">
        <f t="shared" si="9"/>
        <v>100</v>
      </c>
      <c r="AE35" s="122">
        <f t="shared" si="10"/>
        <v>0</v>
      </c>
      <c r="AF35" s="122">
        <f t="shared" si="3"/>
        <v>0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3"/>
        <v>63.636363636363633</v>
      </c>
      <c r="O36" s="100">
        <v>837.48</v>
      </c>
      <c r="P36" s="100">
        <v>837.48</v>
      </c>
      <c r="Q36" s="100">
        <f t="shared" si="14"/>
        <v>100</v>
      </c>
      <c r="R36" s="100">
        <f t="shared" si="12"/>
        <v>837.48</v>
      </c>
      <c r="S36" s="100">
        <f t="shared" si="6"/>
        <v>100</v>
      </c>
      <c r="T36" s="100">
        <v>0</v>
      </c>
      <c r="U36" s="100">
        <v>0</v>
      </c>
      <c r="V36" s="121">
        <v>0</v>
      </c>
      <c r="W36" s="121">
        <v>0</v>
      </c>
      <c r="X36" s="121">
        <v>0</v>
      </c>
      <c r="Y36" s="122">
        <f t="shared" si="2"/>
        <v>0</v>
      </c>
      <c r="Z36" s="123">
        <v>0</v>
      </c>
      <c r="AA36" s="122">
        <f t="shared" si="7"/>
        <v>0</v>
      </c>
      <c r="AB36" s="122">
        <f t="shared" si="8"/>
        <v>0</v>
      </c>
      <c r="AC36" s="122">
        <v>0</v>
      </c>
      <c r="AD36" s="122">
        <f t="shared" si="9"/>
        <v>0</v>
      </c>
      <c r="AE36" s="122">
        <f t="shared" si="10"/>
        <v>0</v>
      </c>
      <c r="AF36" s="122">
        <f t="shared" si="3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3"/>
        <v>93.333333333333329</v>
      </c>
      <c r="O37" s="100">
        <v>8820.61</v>
      </c>
      <c r="P37" s="100">
        <v>8820.61</v>
      </c>
      <c r="Q37" s="100">
        <f t="shared" si="14"/>
        <v>100</v>
      </c>
      <c r="R37" s="100">
        <f t="shared" si="12"/>
        <v>8820.61</v>
      </c>
      <c r="S37" s="100">
        <f t="shared" si="6"/>
        <v>100</v>
      </c>
      <c r="T37" s="100">
        <v>0</v>
      </c>
      <c r="U37" s="100">
        <v>0</v>
      </c>
      <c r="V37" s="121">
        <v>2</v>
      </c>
      <c r="W37" s="121">
        <v>2</v>
      </c>
      <c r="X37" s="121">
        <v>0</v>
      </c>
      <c r="Y37" s="122">
        <f t="shared" si="2"/>
        <v>13.333333333333334</v>
      </c>
      <c r="Z37" s="123">
        <v>2791.99</v>
      </c>
      <c r="AA37" s="122">
        <f t="shared" si="7"/>
        <v>2791.99</v>
      </c>
      <c r="AB37" s="122">
        <f t="shared" si="8"/>
        <v>100</v>
      </c>
      <c r="AC37" s="122">
        <v>2791.99</v>
      </c>
      <c r="AD37" s="122">
        <f t="shared" si="9"/>
        <v>100</v>
      </c>
      <c r="AE37" s="122">
        <f t="shared" si="10"/>
        <v>0</v>
      </c>
      <c r="AF37" s="122">
        <f t="shared" si="3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3"/>
        <v>44.827586206896555</v>
      </c>
      <c r="O38" s="100">
        <v>17539.870000000003</v>
      </c>
      <c r="P38" s="100">
        <v>17539.870000000003</v>
      </c>
      <c r="Q38" s="100">
        <f t="shared" si="14"/>
        <v>100</v>
      </c>
      <c r="R38" s="100">
        <f t="shared" si="12"/>
        <v>17539.870000000003</v>
      </c>
      <c r="S38" s="100">
        <f t="shared" si="6"/>
        <v>100</v>
      </c>
      <c r="T38" s="100">
        <v>0</v>
      </c>
      <c r="U38" s="100">
        <v>0</v>
      </c>
      <c r="V38" s="121">
        <v>21</v>
      </c>
      <c r="W38" s="121">
        <v>26</v>
      </c>
      <c r="X38" s="121">
        <v>3</v>
      </c>
      <c r="Y38" s="122">
        <f t="shared" si="2"/>
        <v>72.41379310344827</v>
      </c>
      <c r="Z38" s="123">
        <v>30550.82</v>
      </c>
      <c r="AA38" s="122">
        <f t="shared" si="7"/>
        <v>30550.82</v>
      </c>
      <c r="AB38" s="122">
        <f t="shared" si="8"/>
        <v>100</v>
      </c>
      <c r="AC38" s="122">
        <v>30550.82</v>
      </c>
      <c r="AD38" s="122">
        <f t="shared" si="9"/>
        <v>100</v>
      </c>
      <c r="AE38" s="122">
        <f t="shared" si="10"/>
        <v>0</v>
      </c>
      <c r="AF38" s="122">
        <f t="shared" si="3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3"/>
        <v>0</v>
      </c>
      <c r="O39" s="100">
        <v>0</v>
      </c>
      <c r="P39" s="100">
        <v>0</v>
      </c>
      <c r="Q39" s="100">
        <v>0</v>
      </c>
      <c r="R39" s="100">
        <f t="shared" si="12"/>
        <v>0</v>
      </c>
      <c r="S39" s="100">
        <v>0</v>
      </c>
      <c r="T39" s="100">
        <v>0</v>
      </c>
      <c r="U39" s="100">
        <v>0</v>
      </c>
      <c r="V39" s="121">
        <v>0</v>
      </c>
      <c r="W39" s="121">
        <v>0</v>
      </c>
      <c r="X39" s="121">
        <v>0</v>
      </c>
      <c r="Y39" s="122">
        <f t="shared" si="2"/>
        <v>0</v>
      </c>
      <c r="Z39" s="123">
        <v>0</v>
      </c>
      <c r="AA39" s="122">
        <f t="shared" si="7"/>
        <v>0</v>
      </c>
      <c r="AB39" s="122">
        <f t="shared" si="8"/>
        <v>0</v>
      </c>
      <c r="AC39" s="122">
        <v>0</v>
      </c>
      <c r="AD39" s="122">
        <f t="shared" si="9"/>
        <v>0</v>
      </c>
      <c r="AE39" s="122">
        <f t="shared" si="10"/>
        <v>0</v>
      </c>
      <c r="AF39" s="122">
        <f t="shared" si="3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3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2"/>
        <v>81.2</v>
      </c>
      <c r="S40" s="100">
        <f t="shared" si="6"/>
        <v>100</v>
      </c>
      <c r="T40" s="100">
        <v>0</v>
      </c>
      <c r="U40" s="100">
        <v>0</v>
      </c>
      <c r="V40" s="121">
        <v>0</v>
      </c>
      <c r="W40" s="121">
        <v>0</v>
      </c>
      <c r="X40" s="121">
        <v>0</v>
      </c>
      <c r="Y40" s="122">
        <f t="shared" si="2"/>
        <v>0</v>
      </c>
      <c r="Z40" s="123">
        <v>0</v>
      </c>
      <c r="AA40" s="122">
        <f t="shared" si="7"/>
        <v>0</v>
      </c>
      <c r="AB40" s="122">
        <f t="shared" si="8"/>
        <v>0</v>
      </c>
      <c r="AC40" s="122">
        <v>0</v>
      </c>
      <c r="AD40" s="122">
        <f t="shared" si="9"/>
        <v>0</v>
      </c>
      <c r="AE40" s="122">
        <f t="shared" si="10"/>
        <v>0</v>
      </c>
      <c r="AF40" s="122">
        <f t="shared" si="3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3"/>
        <v>0</v>
      </c>
      <c r="O41" s="100">
        <v>0</v>
      </c>
      <c r="P41" s="100">
        <v>0</v>
      </c>
      <c r="Q41" s="100">
        <v>0</v>
      </c>
      <c r="R41" s="100">
        <f t="shared" si="12"/>
        <v>0</v>
      </c>
      <c r="S41" s="100">
        <v>0</v>
      </c>
      <c r="T41" s="100">
        <v>0</v>
      </c>
      <c r="U41" s="100">
        <v>0</v>
      </c>
      <c r="V41" s="121">
        <v>1</v>
      </c>
      <c r="W41" s="121">
        <v>1</v>
      </c>
      <c r="X41" s="121">
        <v>1</v>
      </c>
      <c r="Y41" s="122">
        <f t="shared" si="2"/>
        <v>50</v>
      </c>
      <c r="Z41" s="123">
        <v>570.94000000000005</v>
      </c>
      <c r="AA41" s="122">
        <f t="shared" si="7"/>
        <v>570.94000000000005</v>
      </c>
      <c r="AB41" s="122">
        <f t="shared" si="8"/>
        <v>100</v>
      </c>
      <c r="AC41" s="122">
        <v>570.94000000000005</v>
      </c>
      <c r="AD41" s="122">
        <f t="shared" si="9"/>
        <v>100</v>
      </c>
      <c r="AE41" s="122">
        <f t="shared" si="10"/>
        <v>0</v>
      </c>
      <c r="AF41" s="122">
        <f t="shared" si="3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3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2"/>
        <v>51486.1</v>
      </c>
      <c r="S42" s="100">
        <f t="shared" si="6"/>
        <v>100</v>
      </c>
      <c r="T42" s="100">
        <v>0</v>
      </c>
      <c r="U42" s="100">
        <v>0</v>
      </c>
      <c r="V42" s="121">
        <v>19</v>
      </c>
      <c r="W42" s="121">
        <v>35</v>
      </c>
      <c r="X42" s="121">
        <v>8</v>
      </c>
      <c r="Y42" s="122">
        <f t="shared" si="2"/>
        <v>35.849056603773583</v>
      </c>
      <c r="Z42" s="123">
        <v>42292.08</v>
      </c>
      <c r="AA42" s="122">
        <f t="shared" si="7"/>
        <v>42292.08</v>
      </c>
      <c r="AB42" s="122">
        <f t="shared" si="8"/>
        <v>100</v>
      </c>
      <c r="AC42" s="122">
        <v>42292.08</v>
      </c>
      <c r="AD42" s="122">
        <f t="shared" si="9"/>
        <v>100</v>
      </c>
      <c r="AE42" s="122">
        <f t="shared" si="10"/>
        <v>0</v>
      </c>
      <c r="AF42" s="122">
        <f t="shared" si="3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3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2"/>
        <v>16141.45</v>
      </c>
      <c r="S43" s="100">
        <f t="shared" si="6"/>
        <v>100</v>
      </c>
      <c r="T43" s="100">
        <v>0</v>
      </c>
      <c r="U43" s="100">
        <v>0</v>
      </c>
      <c r="V43" s="121">
        <v>8</v>
      </c>
      <c r="W43" s="121">
        <v>9</v>
      </c>
      <c r="X43" s="121">
        <v>3</v>
      </c>
      <c r="Y43" s="122">
        <f t="shared" si="2"/>
        <v>28.571428571428569</v>
      </c>
      <c r="Z43" s="123">
        <v>7515.68</v>
      </c>
      <c r="AA43" s="122">
        <f t="shared" si="7"/>
        <v>7515.68</v>
      </c>
      <c r="AB43" s="122">
        <f t="shared" si="8"/>
        <v>100</v>
      </c>
      <c r="AC43" s="122">
        <v>7515.68</v>
      </c>
      <c r="AD43" s="122">
        <f t="shared" si="9"/>
        <v>100</v>
      </c>
      <c r="AE43" s="122">
        <f t="shared" si="10"/>
        <v>0</v>
      </c>
      <c r="AF43" s="122">
        <f t="shared" si="3"/>
        <v>0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3"/>
        <v>0</v>
      </c>
      <c r="O44" s="100">
        <v>0</v>
      </c>
      <c r="P44" s="100">
        <v>0</v>
      </c>
      <c r="Q44" s="100">
        <v>0</v>
      </c>
      <c r="R44" s="100">
        <f t="shared" si="12"/>
        <v>0</v>
      </c>
      <c r="S44" s="100">
        <v>0</v>
      </c>
      <c r="T44" s="100">
        <v>0</v>
      </c>
      <c r="U44" s="100">
        <v>0</v>
      </c>
      <c r="V44" s="121">
        <v>0</v>
      </c>
      <c r="W44" s="121">
        <v>0</v>
      </c>
      <c r="X44" s="121">
        <v>0</v>
      </c>
      <c r="Y44" s="122">
        <f t="shared" si="2"/>
        <v>0</v>
      </c>
      <c r="Z44" s="123">
        <v>0</v>
      </c>
      <c r="AA44" s="122">
        <f t="shared" si="7"/>
        <v>0</v>
      </c>
      <c r="AB44" s="122">
        <f t="shared" si="8"/>
        <v>0</v>
      </c>
      <c r="AC44" s="122">
        <v>0</v>
      </c>
      <c r="AD44" s="122">
        <f t="shared" si="9"/>
        <v>0</v>
      </c>
      <c r="AE44" s="122">
        <f t="shared" si="10"/>
        <v>0</v>
      </c>
      <c r="AF44" s="122">
        <f t="shared" si="3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3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2"/>
        <v>18630.71</v>
      </c>
      <c r="S45" s="100">
        <f t="shared" si="6"/>
        <v>100</v>
      </c>
      <c r="T45" s="100">
        <v>0</v>
      </c>
      <c r="U45" s="100">
        <v>0</v>
      </c>
      <c r="V45" s="121">
        <v>9</v>
      </c>
      <c r="W45" s="121">
        <v>9</v>
      </c>
      <c r="X45" s="121">
        <v>9</v>
      </c>
      <c r="Y45" s="122">
        <f t="shared" si="2"/>
        <v>42.857142857142854</v>
      </c>
      <c r="Z45" s="123">
        <v>12540.16</v>
      </c>
      <c r="AA45" s="122">
        <f t="shared" si="7"/>
        <v>12540.16</v>
      </c>
      <c r="AB45" s="122">
        <f t="shared" si="8"/>
        <v>100</v>
      </c>
      <c r="AC45" s="122">
        <v>12540.16</v>
      </c>
      <c r="AD45" s="122">
        <f t="shared" si="9"/>
        <v>100</v>
      </c>
      <c r="AE45" s="122">
        <f t="shared" si="10"/>
        <v>0</v>
      </c>
      <c r="AF45" s="122">
        <f t="shared" si="3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3"/>
        <v>0</v>
      </c>
      <c r="O46" s="100">
        <v>0</v>
      </c>
      <c r="P46" s="100">
        <v>0</v>
      </c>
      <c r="Q46" s="100">
        <v>0</v>
      </c>
      <c r="R46" s="100">
        <f t="shared" si="12"/>
        <v>0</v>
      </c>
      <c r="S46" s="100">
        <v>0</v>
      </c>
      <c r="T46" s="100">
        <v>0</v>
      </c>
      <c r="U46" s="100">
        <v>0</v>
      </c>
      <c r="V46" s="121">
        <v>1</v>
      </c>
      <c r="W46" s="121">
        <v>1</v>
      </c>
      <c r="X46" s="121">
        <v>1</v>
      </c>
      <c r="Y46" s="122">
        <f t="shared" si="2"/>
        <v>100</v>
      </c>
      <c r="Z46" s="123">
        <v>121.8</v>
      </c>
      <c r="AA46" s="122">
        <f t="shared" si="7"/>
        <v>121.8</v>
      </c>
      <c r="AB46" s="122">
        <f t="shared" si="8"/>
        <v>100</v>
      </c>
      <c r="AC46" s="122">
        <v>121.8</v>
      </c>
      <c r="AD46" s="122">
        <f t="shared" si="9"/>
        <v>100</v>
      </c>
      <c r="AE46" s="122">
        <f t="shared" si="10"/>
        <v>0</v>
      </c>
      <c r="AF46" s="122">
        <f t="shared" si="3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3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2"/>
        <v>29395.079999999998</v>
      </c>
      <c r="S47" s="100">
        <f t="shared" si="6"/>
        <v>100</v>
      </c>
      <c r="T47" s="100">
        <v>0</v>
      </c>
      <c r="U47" s="100">
        <v>0</v>
      </c>
      <c r="V47" s="121">
        <v>9</v>
      </c>
      <c r="W47" s="121">
        <v>12</v>
      </c>
      <c r="X47" s="121">
        <v>5</v>
      </c>
      <c r="Y47" s="122">
        <f t="shared" si="2"/>
        <v>24.324324324324326</v>
      </c>
      <c r="Z47" s="123">
        <v>7141.97</v>
      </c>
      <c r="AA47" s="122">
        <f t="shared" si="7"/>
        <v>7141.97</v>
      </c>
      <c r="AB47" s="122">
        <f t="shared" si="8"/>
        <v>100</v>
      </c>
      <c r="AC47" s="122">
        <v>7141.97</v>
      </c>
      <c r="AD47" s="122">
        <f t="shared" si="9"/>
        <v>100</v>
      </c>
      <c r="AE47" s="122">
        <f t="shared" si="10"/>
        <v>0</v>
      </c>
      <c r="AF47" s="122">
        <f t="shared" si="3"/>
        <v>0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3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2"/>
        <v>13283.6</v>
      </c>
      <c r="S48" s="100">
        <f t="shared" si="6"/>
        <v>100</v>
      </c>
      <c r="T48" s="100">
        <v>0</v>
      </c>
      <c r="U48" s="100">
        <v>0</v>
      </c>
      <c r="V48" s="121">
        <v>9</v>
      </c>
      <c r="W48" s="121">
        <v>11</v>
      </c>
      <c r="X48" s="121">
        <v>3</v>
      </c>
      <c r="Y48" s="122">
        <f t="shared" si="2"/>
        <v>14.0625</v>
      </c>
      <c r="Z48" s="123">
        <v>16877.34</v>
      </c>
      <c r="AA48" s="122">
        <f t="shared" si="7"/>
        <v>16877.34</v>
      </c>
      <c r="AB48" s="122">
        <f t="shared" si="8"/>
        <v>100</v>
      </c>
      <c r="AC48" s="122">
        <v>16877.34</v>
      </c>
      <c r="AD48" s="122">
        <f t="shared" si="9"/>
        <v>100</v>
      </c>
      <c r="AE48" s="122">
        <f t="shared" si="10"/>
        <v>0</v>
      </c>
      <c r="AF48" s="122">
        <f t="shared" si="3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3"/>
        <v>0</v>
      </c>
      <c r="O49" s="100">
        <v>0</v>
      </c>
      <c r="P49" s="100">
        <v>0</v>
      </c>
      <c r="Q49" s="100">
        <v>0</v>
      </c>
      <c r="R49" s="100">
        <f t="shared" si="12"/>
        <v>0</v>
      </c>
      <c r="S49" s="100">
        <v>0</v>
      </c>
      <c r="T49" s="100">
        <v>0</v>
      </c>
      <c r="U49" s="100">
        <v>0</v>
      </c>
      <c r="V49" s="121">
        <v>1</v>
      </c>
      <c r="W49" s="121">
        <v>1</v>
      </c>
      <c r="X49" s="121">
        <v>0</v>
      </c>
      <c r="Y49" s="122">
        <f t="shared" si="2"/>
        <v>33.333333333333329</v>
      </c>
      <c r="Z49" s="123">
        <v>1501.79</v>
      </c>
      <c r="AA49" s="122">
        <f t="shared" si="7"/>
        <v>1501.79</v>
      </c>
      <c r="AB49" s="122">
        <f t="shared" si="8"/>
        <v>100</v>
      </c>
      <c r="AC49" s="122">
        <v>1501.79</v>
      </c>
      <c r="AD49" s="122">
        <f t="shared" si="9"/>
        <v>100</v>
      </c>
      <c r="AE49" s="122">
        <f t="shared" si="10"/>
        <v>0</v>
      </c>
      <c r="AF49" s="122">
        <f t="shared" si="3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3"/>
        <v>93.333333333333329</v>
      </c>
      <c r="O50" s="100">
        <v>28019.85</v>
      </c>
      <c r="P50" s="100">
        <v>28019.85</v>
      </c>
      <c r="Q50" s="100">
        <f t="shared" ref="Q50:Q61" si="15">P50/O50*100</f>
        <v>100</v>
      </c>
      <c r="R50" s="100">
        <f t="shared" si="12"/>
        <v>28019.85</v>
      </c>
      <c r="S50" s="100">
        <f t="shared" si="6"/>
        <v>100</v>
      </c>
      <c r="T50" s="100">
        <v>0</v>
      </c>
      <c r="U50" s="100">
        <v>0</v>
      </c>
      <c r="V50" s="121">
        <v>5</v>
      </c>
      <c r="W50" s="121">
        <v>6</v>
      </c>
      <c r="X50" s="121">
        <v>0</v>
      </c>
      <c r="Y50" s="122">
        <f t="shared" si="2"/>
        <v>11.111111111111111</v>
      </c>
      <c r="Z50" s="123">
        <v>9696.89</v>
      </c>
      <c r="AA50" s="122">
        <f t="shared" si="7"/>
        <v>9696.89</v>
      </c>
      <c r="AB50" s="122">
        <f t="shared" si="8"/>
        <v>100</v>
      </c>
      <c r="AC50" s="122">
        <v>9696.89</v>
      </c>
      <c r="AD50" s="122">
        <f t="shared" si="9"/>
        <v>100</v>
      </c>
      <c r="AE50" s="122">
        <f t="shared" si="10"/>
        <v>0</v>
      </c>
      <c r="AF50" s="122">
        <f t="shared" si="3"/>
        <v>0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3"/>
        <v>74.285714285714292</v>
      </c>
      <c r="O51" s="100">
        <v>24374.81</v>
      </c>
      <c r="P51" s="100">
        <v>24374.81</v>
      </c>
      <c r="Q51" s="100">
        <f t="shared" si="15"/>
        <v>100</v>
      </c>
      <c r="R51" s="100">
        <f t="shared" si="12"/>
        <v>24374.81</v>
      </c>
      <c r="S51" s="100">
        <f t="shared" si="6"/>
        <v>100</v>
      </c>
      <c r="T51" s="100">
        <v>0</v>
      </c>
      <c r="U51" s="100">
        <v>0</v>
      </c>
      <c r="V51" s="121">
        <v>10</v>
      </c>
      <c r="W51" s="121">
        <v>15</v>
      </c>
      <c r="X51" s="121">
        <v>3</v>
      </c>
      <c r="Y51" s="122">
        <f t="shared" si="2"/>
        <v>28.571428571428569</v>
      </c>
      <c r="Z51" s="123">
        <v>10543.6</v>
      </c>
      <c r="AA51" s="122">
        <f t="shared" si="7"/>
        <v>10543.6</v>
      </c>
      <c r="AB51" s="122">
        <f t="shared" si="8"/>
        <v>100</v>
      </c>
      <c r="AC51" s="122">
        <v>10543.6</v>
      </c>
      <c r="AD51" s="122">
        <f t="shared" si="9"/>
        <v>100</v>
      </c>
      <c r="AE51" s="122">
        <f t="shared" si="10"/>
        <v>0</v>
      </c>
      <c r="AF51" s="122">
        <f t="shared" si="3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3"/>
        <v>80.952380952380949</v>
      </c>
      <c r="O52" s="100">
        <v>15413.759999999998</v>
      </c>
      <c r="P52" s="100">
        <v>15413.759999999998</v>
      </c>
      <c r="Q52" s="100">
        <f t="shared" si="15"/>
        <v>100</v>
      </c>
      <c r="R52" s="100">
        <f t="shared" si="12"/>
        <v>15413.759999999998</v>
      </c>
      <c r="S52" s="100">
        <f t="shared" si="6"/>
        <v>100</v>
      </c>
      <c r="T52" s="100">
        <v>0</v>
      </c>
      <c r="U52" s="100">
        <v>0</v>
      </c>
      <c r="V52" s="121">
        <v>3</v>
      </c>
      <c r="W52" s="121">
        <v>4</v>
      </c>
      <c r="X52" s="121">
        <v>0</v>
      </c>
      <c r="Y52" s="122">
        <f t="shared" si="2"/>
        <v>14.285714285714285</v>
      </c>
      <c r="Z52" s="123">
        <v>8087.98</v>
      </c>
      <c r="AA52" s="122">
        <f t="shared" si="7"/>
        <v>8087.98</v>
      </c>
      <c r="AB52" s="122">
        <f t="shared" si="8"/>
        <v>100</v>
      </c>
      <c r="AC52" s="122">
        <v>8087.98</v>
      </c>
      <c r="AD52" s="122">
        <f t="shared" si="9"/>
        <v>100</v>
      </c>
      <c r="AE52" s="122">
        <f t="shared" si="10"/>
        <v>0</v>
      </c>
      <c r="AF52" s="122">
        <f t="shared" si="3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3"/>
        <v>74.468085106382972</v>
      </c>
      <c r="O53" s="100">
        <v>42972.38</v>
      </c>
      <c r="P53" s="100">
        <v>42972.38</v>
      </c>
      <c r="Q53" s="100">
        <f t="shared" si="15"/>
        <v>100</v>
      </c>
      <c r="R53" s="100">
        <f t="shared" si="12"/>
        <v>42972.38</v>
      </c>
      <c r="S53" s="100">
        <f t="shared" si="6"/>
        <v>100</v>
      </c>
      <c r="T53" s="100">
        <v>0</v>
      </c>
      <c r="U53" s="100">
        <v>0</v>
      </c>
      <c r="V53" s="121">
        <v>10</v>
      </c>
      <c r="W53" s="121">
        <v>17</v>
      </c>
      <c r="X53" s="121">
        <v>2</v>
      </c>
      <c r="Y53" s="122">
        <f t="shared" si="2"/>
        <v>21.276595744680851</v>
      </c>
      <c r="Z53" s="123">
        <v>32996.230000000003</v>
      </c>
      <c r="AA53" s="122">
        <f t="shared" si="7"/>
        <v>32996.230000000003</v>
      </c>
      <c r="AB53" s="122">
        <f t="shared" si="8"/>
        <v>100</v>
      </c>
      <c r="AC53" s="122">
        <v>32996.230000000003</v>
      </c>
      <c r="AD53" s="122">
        <f t="shared" si="9"/>
        <v>100</v>
      </c>
      <c r="AE53" s="122">
        <f t="shared" si="10"/>
        <v>0</v>
      </c>
      <c r="AF53" s="122">
        <f t="shared" si="3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3"/>
        <v>87.5</v>
      </c>
      <c r="O54" s="100">
        <v>11942.29</v>
      </c>
      <c r="P54" s="100">
        <v>11942.29</v>
      </c>
      <c r="Q54" s="100">
        <f t="shared" si="15"/>
        <v>100</v>
      </c>
      <c r="R54" s="100">
        <f t="shared" si="12"/>
        <v>11942.29</v>
      </c>
      <c r="S54" s="100">
        <f t="shared" si="6"/>
        <v>100</v>
      </c>
      <c r="T54" s="100">
        <v>0</v>
      </c>
      <c r="U54" s="100">
        <v>0</v>
      </c>
      <c r="V54" s="121">
        <v>5</v>
      </c>
      <c r="W54" s="121">
        <v>6</v>
      </c>
      <c r="X54" s="121">
        <v>1</v>
      </c>
      <c r="Y54" s="122">
        <f t="shared" si="2"/>
        <v>31.25</v>
      </c>
      <c r="Z54" s="123">
        <v>5155.3999999999996</v>
      </c>
      <c r="AA54" s="122">
        <f t="shared" si="7"/>
        <v>5155.3999999999996</v>
      </c>
      <c r="AB54" s="122">
        <f t="shared" si="8"/>
        <v>100</v>
      </c>
      <c r="AC54" s="122">
        <v>5155.3999999999996</v>
      </c>
      <c r="AD54" s="122">
        <f t="shared" si="9"/>
        <v>100</v>
      </c>
      <c r="AE54" s="122">
        <f t="shared" si="10"/>
        <v>0</v>
      </c>
      <c r="AF54" s="122">
        <f t="shared" si="3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3"/>
        <v>50</v>
      </c>
      <c r="O55" s="100">
        <v>2319.79</v>
      </c>
      <c r="P55" s="100">
        <v>2319.79</v>
      </c>
      <c r="Q55" s="100">
        <f t="shared" si="15"/>
        <v>100</v>
      </c>
      <c r="R55" s="100">
        <f t="shared" si="12"/>
        <v>2319.79</v>
      </c>
      <c r="S55" s="100">
        <f t="shared" si="6"/>
        <v>100</v>
      </c>
      <c r="T55" s="100">
        <v>0</v>
      </c>
      <c r="U55" s="100">
        <v>0</v>
      </c>
      <c r="V55" s="121">
        <v>6</v>
      </c>
      <c r="W55" s="121">
        <v>8</v>
      </c>
      <c r="X55" s="121">
        <v>4</v>
      </c>
      <c r="Y55" s="122">
        <f t="shared" si="2"/>
        <v>42.857142857142854</v>
      </c>
      <c r="Z55" s="123">
        <v>2339.0500000000002</v>
      </c>
      <c r="AA55" s="122">
        <f t="shared" si="7"/>
        <v>2339.0500000000002</v>
      </c>
      <c r="AB55" s="122">
        <f t="shared" si="8"/>
        <v>100</v>
      </c>
      <c r="AC55" s="122">
        <v>2339.0500000000002</v>
      </c>
      <c r="AD55" s="122">
        <f t="shared" si="9"/>
        <v>100</v>
      </c>
      <c r="AE55" s="122">
        <f t="shared" si="10"/>
        <v>0</v>
      </c>
      <c r="AF55" s="122">
        <f t="shared" si="3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3"/>
        <v>69.642857142857139</v>
      </c>
      <c r="O56" s="100">
        <v>33646.5</v>
      </c>
      <c r="P56" s="100">
        <v>33646.5</v>
      </c>
      <c r="Q56" s="100">
        <f t="shared" si="15"/>
        <v>100</v>
      </c>
      <c r="R56" s="100">
        <f t="shared" si="12"/>
        <v>33646.5</v>
      </c>
      <c r="S56" s="100">
        <f t="shared" si="6"/>
        <v>100</v>
      </c>
      <c r="T56" s="100">
        <v>0</v>
      </c>
      <c r="U56" s="100">
        <v>0</v>
      </c>
      <c r="V56" s="121">
        <v>12</v>
      </c>
      <c r="W56" s="121">
        <v>17</v>
      </c>
      <c r="X56" s="121">
        <v>3</v>
      </c>
      <c r="Y56" s="122">
        <f t="shared" si="2"/>
        <v>21.428571428571427</v>
      </c>
      <c r="Z56" s="123">
        <v>10925.3</v>
      </c>
      <c r="AA56" s="122">
        <f t="shared" si="7"/>
        <v>10925.3</v>
      </c>
      <c r="AB56" s="122">
        <f t="shared" si="8"/>
        <v>100</v>
      </c>
      <c r="AC56" s="122">
        <v>10925.3</v>
      </c>
      <c r="AD56" s="122">
        <f t="shared" si="9"/>
        <v>100</v>
      </c>
      <c r="AE56" s="122">
        <f t="shared" si="10"/>
        <v>0</v>
      </c>
      <c r="AF56" s="122">
        <f t="shared" si="3"/>
        <v>0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3"/>
        <v>94.117647058823522</v>
      </c>
      <c r="O57" s="100">
        <v>5389.26</v>
      </c>
      <c r="P57" s="100">
        <v>5389.26</v>
      </c>
      <c r="Q57" s="100">
        <f t="shared" si="15"/>
        <v>100</v>
      </c>
      <c r="R57" s="100">
        <f t="shared" si="12"/>
        <v>5389.26</v>
      </c>
      <c r="S57" s="100">
        <f t="shared" si="6"/>
        <v>100</v>
      </c>
      <c r="T57" s="100">
        <v>0</v>
      </c>
      <c r="U57" s="100">
        <v>0</v>
      </c>
      <c r="V57" s="121">
        <v>2</v>
      </c>
      <c r="W57" s="121">
        <v>2</v>
      </c>
      <c r="X57" s="121">
        <v>0</v>
      </c>
      <c r="Y57" s="122">
        <f t="shared" si="2"/>
        <v>11.76470588235294</v>
      </c>
      <c r="Z57" s="123">
        <v>1403.51</v>
      </c>
      <c r="AA57" s="122">
        <f t="shared" si="7"/>
        <v>1403.51</v>
      </c>
      <c r="AB57" s="122">
        <f t="shared" si="8"/>
        <v>100</v>
      </c>
      <c r="AC57" s="122">
        <v>1403.51</v>
      </c>
      <c r="AD57" s="122">
        <f t="shared" si="9"/>
        <v>100</v>
      </c>
      <c r="AE57" s="122">
        <f t="shared" si="10"/>
        <v>0</v>
      </c>
      <c r="AF57" s="122">
        <f t="shared" si="3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3"/>
        <v>76.271186440677965</v>
      </c>
      <c r="O58" s="100">
        <v>51157.919999999998</v>
      </c>
      <c r="P58" s="100">
        <v>51157.919999999998</v>
      </c>
      <c r="Q58" s="100">
        <f t="shared" si="15"/>
        <v>100</v>
      </c>
      <c r="R58" s="100">
        <f t="shared" si="12"/>
        <v>51157.919999999998</v>
      </c>
      <c r="S58" s="100">
        <f t="shared" si="6"/>
        <v>100</v>
      </c>
      <c r="T58" s="100">
        <v>0</v>
      </c>
      <c r="U58" s="100">
        <v>0</v>
      </c>
      <c r="V58" s="121">
        <v>16</v>
      </c>
      <c r="W58" s="121">
        <v>21</v>
      </c>
      <c r="X58" s="121">
        <v>9</v>
      </c>
      <c r="Y58" s="122">
        <f t="shared" si="2"/>
        <v>27.118644067796609</v>
      </c>
      <c r="Z58" s="123">
        <v>35954.089999999997</v>
      </c>
      <c r="AA58" s="122">
        <f t="shared" si="7"/>
        <v>35954.089999999997</v>
      </c>
      <c r="AB58" s="122">
        <f t="shared" si="8"/>
        <v>100</v>
      </c>
      <c r="AC58" s="122">
        <v>35954.089999999997</v>
      </c>
      <c r="AD58" s="122">
        <f t="shared" si="9"/>
        <v>100</v>
      </c>
      <c r="AE58" s="122">
        <f t="shared" si="10"/>
        <v>0</v>
      </c>
      <c r="AF58" s="122">
        <f t="shared" si="3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3"/>
        <v>51.724137931034484</v>
      </c>
      <c r="O59" s="100">
        <v>2869.51</v>
      </c>
      <c r="P59" s="100">
        <v>2869.51</v>
      </c>
      <c r="Q59" s="100">
        <f t="shared" si="15"/>
        <v>100</v>
      </c>
      <c r="R59" s="100">
        <f t="shared" si="12"/>
        <v>2869.51</v>
      </c>
      <c r="S59" s="100">
        <f t="shared" si="6"/>
        <v>100</v>
      </c>
      <c r="T59" s="100">
        <v>0</v>
      </c>
      <c r="U59" s="100">
        <v>0</v>
      </c>
      <c r="V59" s="121">
        <v>8</v>
      </c>
      <c r="W59" s="121">
        <v>12</v>
      </c>
      <c r="X59" s="121">
        <v>3</v>
      </c>
      <c r="Y59" s="122">
        <f t="shared" si="2"/>
        <v>27.586206896551722</v>
      </c>
      <c r="Z59" s="123">
        <v>9392.68</v>
      </c>
      <c r="AA59" s="122">
        <f t="shared" si="7"/>
        <v>9392.68</v>
      </c>
      <c r="AB59" s="122">
        <f t="shared" si="8"/>
        <v>100</v>
      </c>
      <c r="AC59" s="122">
        <v>9392.68</v>
      </c>
      <c r="AD59" s="122">
        <f t="shared" si="9"/>
        <v>100</v>
      </c>
      <c r="AE59" s="122">
        <f t="shared" si="10"/>
        <v>0</v>
      </c>
      <c r="AF59" s="122">
        <f t="shared" si="3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3"/>
        <v>91.525423728813564</v>
      </c>
      <c r="O60" s="100">
        <v>15158.790000000003</v>
      </c>
      <c r="P60" s="100">
        <v>15158.790000000003</v>
      </c>
      <c r="Q60" s="100">
        <f t="shared" si="15"/>
        <v>100</v>
      </c>
      <c r="R60" s="100">
        <f t="shared" si="12"/>
        <v>15158.790000000003</v>
      </c>
      <c r="S60" s="100">
        <f t="shared" si="6"/>
        <v>100</v>
      </c>
      <c r="T60" s="100">
        <v>0</v>
      </c>
      <c r="U60" s="100">
        <v>0</v>
      </c>
      <c r="V60" s="121">
        <v>0</v>
      </c>
      <c r="W60" s="121">
        <v>0</v>
      </c>
      <c r="X60" s="121">
        <v>0</v>
      </c>
      <c r="Y60" s="122">
        <f t="shared" si="2"/>
        <v>0</v>
      </c>
      <c r="Z60" s="123">
        <v>0</v>
      </c>
      <c r="AA60" s="122">
        <f t="shared" si="7"/>
        <v>0</v>
      </c>
      <c r="AB60" s="122">
        <f t="shared" si="8"/>
        <v>0</v>
      </c>
      <c r="AC60" s="122">
        <v>0</v>
      </c>
      <c r="AD60" s="122">
        <f t="shared" si="9"/>
        <v>0</v>
      </c>
      <c r="AE60" s="122">
        <f t="shared" si="10"/>
        <v>0</v>
      </c>
      <c r="AF60" s="122">
        <f t="shared" si="3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3"/>
        <v>67.901234567901241</v>
      </c>
      <c r="O61" s="100">
        <v>71249.460000000036</v>
      </c>
      <c r="P61" s="100">
        <v>71249.460000000036</v>
      </c>
      <c r="Q61" s="100">
        <f t="shared" si="15"/>
        <v>100</v>
      </c>
      <c r="R61" s="100">
        <f t="shared" si="12"/>
        <v>71249.460000000036</v>
      </c>
      <c r="S61" s="100">
        <f t="shared" si="6"/>
        <v>100</v>
      </c>
      <c r="T61" s="100">
        <v>0</v>
      </c>
      <c r="U61" s="100">
        <v>0</v>
      </c>
      <c r="V61" s="121">
        <v>34</v>
      </c>
      <c r="W61" s="121">
        <v>48</v>
      </c>
      <c r="X61" s="121">
        <v>18</v>
      </c>
      <c r="Y61" s="122">
        <f t="shared" si="2"/>
        <v>20.987654320987652</v>
      </c>
      <c r="Z61" s="123">
        <v>30397.06</v>
      </c>
      <c r="AA61" s="122">
        <f t="shared" si="7"/>
        <v>30397.06</v>
      </c>
      <c r="AB61" s="122">
        <f t="shared" si="8"/>
        <v>100</v>
      </c>
      <c r="AC61" s="122">
        <v>30397.06</v>
      </c>
      <c r="AD61" s="122">
        <f t="shared" si="9"/>
        <v>100</v>
      </c>
      <c r="AE61" s="122">
        <f t="shared" si="10"/>
        <v>0</v>
      </c>
      <c r="AF61" s="122">
        <f t="shared" si="3"/>
        <v>0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2"/>
        <v>0</v>
      </c>
      <c r="S62" s="100">
        <v>0</v>
      </c>
      <c r="T62" s="100">
        <v>0</v>
      </c>
      <c r="U62" s="100">
        <v>0</v>
      </c>
      <c r="V62" s="121">
        <v>0</v>
      </c>
      <c r="W62" s="121">
        <v>0</v>
      </c>
      <c r="X62" s="121">
        <v>0</v>
      </c>
      <c r="Y62" s="122">
        <f t="shared" si="2"/>
        <v>0</v>
      </c>
      <c r="Z62" s="123">
        <v>0</v>
      </c>
      <c r="AA62" s="122">
        <f t="shared" si="7"/>
        <v>0</v>
      </c>
      <c r="AB62" s="122">
        <f t="shared" si="8"/>
        <v>0</v>
      </c>
      <c r="AC62" s="122">
        <v>0</v>
      </c>
      <c r="AD62" s="122">
        <f t="shared" si="9"/>
        <v>0</v>
      </c>
      <c r="AE62" s="122">
        <f t="shared" si="10"/>
        <v>0</v>
      </c>
      <c r="AF62" s="122">
        <f t="shared" si="3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6">K63/H63*100</f>
        <v>0</v>
      </c>
      <c r="O63" s="100">
        <v>0</v>
      </c>
      <c r="P63" s="100">
        <v>0</v>
      </c>
      <c r="Q63" s="100">
        <v>0</v>
      </c>
      <c r="R63" s="100">
        <f t="shared" si="12"/>
        <v>0</v>
      </c>
      <c r="S63" s="100">
        <v>0</v>
      </c>
      <c r="T63" s="100">
        <v>0</v>
      </c>
      <c r="U63" s="100">
        <v>0</v>
      </c>
      <c r="V63" s="121">
        <v>1</v>
      </c>
      <c r="W63" s="121">
        <v>2</v>
      </c>
      <c r="X63" s="121">
        <v>0</v>
      </c>
      <c r="Y63" s="122">
        <f t="shared" si="2"/>
        <v>3.5714285714285712</v>
      </c>
      <c r="Z63" s="123">
        <v>6711.8899999999994</v>
      </c>
      <c r="AA63" s="122">
        <f t="shared" si="7"/>
        <v>6711.8899999999994</v>
      </c>
      <c r="AB63" s="122">
        <f t="shared" si="8"/>
        <v>100</v>
      </c>
      <c r="AC63" s="122">
        <v>6711.8899999999994</v>
      </c>
      <c r="AD63" s="122">
        <f t="shared" si="9"/>
        <v>100</v>
      </c>
      <c r="AE63" s="122">
        <f t="shared" si="10"/>
        <v>0</v>
      </c>
      <c r="AF63" s="122">
        <f t="shared" si="3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6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2"/>
        <v>8254.4500000000007</v>
      </c>
      <c r="S64" s="100">
        <f t="shared" si="6"/>
        <v>100</v>
      </c>
      <c r="T64" s="100">
        <v>0</v>
      </c>
      <c r="U64" s="100">
        <v>0</v>
      </c>
      <c r="V64" s="121">
        <v>0</v>
      </c>
      <c r="W64" s="121">
        <v>0</v>
      </c>
      <c r="X64" s="121">
        <v>0</v>
      </c>
      <c r="Y64" s="122">
        <f t="shared" si="2"/>
        <v>0</v>
      </c>
      <c r="Z64" s="123">
        <v>0</v>
      </c>
      <c r="AA64" s="122">
        <f t="shared" si="7"/>
        <v>0</v>
      </c>
      <c r="AB64" s="122">
        <f t="shared" si="8"/>
        <v>0</v>
      </c>
      <c r="AC64" s="122">
        <v>0</v>
      </c>
      <c r="AD64" s="122">
        <f t="shared" si="9"/>
        <v>0</v>
      </c>
      <c r="AE64" s="122">
        <f t="shared" si="10"/>
        <v>0</v>
      </c>
      <c r="AF64" s="122">
        <f t="shared" si="3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6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2"/>
        <v>16142.51</v>
      </c>
      <c r="S65" s="100">
        <f t="shared" si="6"/>
        <v>100</v>
      </c>
      <c r="T65" s="100">
        <v>0</v>
      </c>
      <c r="U65" s="100">
        <v>0</v>
      </c>
      <c r="V65" s="121">
        <v>10</v>
      </c>
      <c r="W65" s="121">
        <v>11</v>
      </c>
      <c r="X65" s="121">
        <v>2</v>
      </c>
      <c r="Y65" s="122">
        <f t="shared" si="2"/>
        <v>28.571428571428569</v>
      </c>
      <c r="Z65" s="123">
        <v>9973.3799999999992</v>
      </c>
      <c r="AA65" s="122">
        <f t="shared" si="7"/>
        <v>9973.3799999999992</v>
      </c>
      <c r="AB65" s="122">
        <f t="shared" si="8"/>
        <v>100</v>
      </c>
      <c r="AC65" s="122">
        <v>9973.3799999999992</v>
      </c>
      <c r="AD65" s="122">
        <f t="shared" si="9"/>
        <v>100</v>
      </c>
      <c r="AE65" s="122">
        <f t="shared" si="10"/>
        <v>0</v>
      </c>
      <c r="AF65" s="122">
        <f t="shared" si="3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6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2"/>
        <v>94844.19</v>
      </c>
      <c r="S66" s="100">
        <f t="shared" si="6"/>
        <v>100</v>
      </c>
      <c r="T66" s="100">
        <v>0</v>
      </c>
      <c r="U66" s="100">
        <v>0</v>
      </c>
      <c r="V66" s="121">
        <v>15</v>
      </c>
      <c r="W66" s="121">
        <v>19</v>
      </c>
      <c r="X66" s="121">
        <v>5</v>
      </c>
      <c r="Y66" s="122">
        <f t="shared" si="2"/>
        <v>17.045454545454543</v>
      </c>
      <c r="Z66" s="123">
        <v>19583.16</v>
      </c>
      <c r="AA66" s="122">
        <f t="shared" si="7"/>
        <v>19583.16</v>
      </c>
      <c r="AB66" s="122">
        <f t="shared" si="8"/>
        <v>100</v>
      </c>
      <c r="AC66" s="122">
        <v>19583.16</v>
      </c>
      <c r="AD66" s="122">
        <f t="shared" si="9"/>
        <v>100</v>
      </c>
      <c r="AE66" s="122">
        <f t="shared" si="10"/>
        <v>0</v>
      </c>
      <c r="AF66" s="122">
        <f t="shared" si="3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6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2"/>
        <v>1370.25</v>
      </c>
      <c r="S67" s="100">
        <f t="shared" si="6"/>
        <v>100</v>
      </c>
      <c r="T67" s="100">
        <v>0</v>
      </c>
      <c r="U67" s="100">
        <v>0</v>
      </c>
      <c r="V67" s="121">
        <v>0</v>
      </c>
      <c r="W67" s="121">
        <v>0</v>
      </c>
      <c r="X67" s="121">
        <v>0</v>
      </c>
      <c r="Y67" s="122">
        <f t="shared" si="2"/>
        <v>0</v>
      </c>
      <c r="Z67" s="123">
        <v>0</v>
      </c>
      <c r="AA67" s="122">
        <f t="shared" si="7"/>
        <v>0</v>
      </c>
      <c r="AB67" s="122">
        <f t="shared" si="8"/>
        <v>0</v>
      </c>
      <c r="AC67" s="122">
        <v>0</v>
      </c>
      <c r="AD67" s="122">
        <f t="shared" si="9"/>
        <v>0</v>
      </c>
      <c r="AE67" s="122">
        <f t="shared" si="10"/>
        <v>0</v>
      </c>
      <c r="AF67" s="122">
        <f t="shared" si="3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6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2"/>
        <v>62158.37</v>
      </c>
      <c r="S68" s="100">
        <f t="shared" si="6"/>
        <v>100</v>
      </c>
      <c r="T68" s="100">
        <v>0</v>
      </c>
      <c r="U68" s="100">
        <v>0</v>
      </c>
      <c r="V68" s="121">
        <v>14</v>
      </c>
      <c r="W68" s="121">
        <v>15</v>
      </c>
      <c r="X68" s="121">
        <v>2</v>
      </c>
      <c r="Y68" s="122">
        <f t="shared" si="2"/>
        <v>29.787234042553191</v>
      </c>
      <c r="Z68" s="123">
        <v>29432.28</v>
      </c>
      <c r="AA68" s="122">
        <f t="shared" si="7"/>
        <v>29432.28</v>
      </c>
      <c r="AB68" s="122">
        <f t="shared" si="8"/>
        <v>100</v>
      </c>
      <c r="AC68" s="122">
        <v>29432.28</v>
      </c>
      <c r="AD68" s="122">
        <f t="shared" si="9"/>
        <v>100</v>
      </c>
      <c r="AE68" s="122">
        <f t="shared" si="10"/>
        <v>0</v>
      </c>
      <c r="AF68" s="122">
        <f t="shared" si="3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6"/>
        <v>0</v>
      </c>
      <c r="O69" s="100">
        <v>0</v>
      </c>
      <c r="P69" s="100">
        <v>0</v>
      </c>
      <c r="Q69" s="100">
        <v>0</v>
      </c>
      <c r="R69" s="100">
        <f t="shared" si="12"/>
        <v>0</v>
      </c>
      <c r="S69" s="100">
        <v>0</v>
      </c>
      <c r="T69" s="100">
        <v>0</v>
      </c>
      <c r="U69" s="100">
        <v>0</v>
      </c>
      <c r="V69" s="121">
        <v>0</v>
      </c>
      <c r="W69" s="121">
        <v>0</v>
      </c>
      <c r="X69" s="121">
        <v>0</v>
      </c>
      <c r="Y69" s="122">
        <f t="shared" si="2"/>
        <v>0</v>
      </c>
      <c r="Z69" s="123">
        <v>0</v>
      </c>
      <c r="AA69" s="122">
        <f t="shared" si="7"/>
        <v>0</v>
      </c>
      <c r="AB69" s="122">
        <f t="shared" si="8"/>
        <v>0</v>
      </c>
      <c r="AC69" s="122">
        <v>0</v>
      </c>
      <c r="AD69" s="122">
        <f t="shared" si="9"/>
        <v>0</v>
      </c>
      <c r="AE69" s="122">
        <f t="shared" si="10"/>
        <v>0</v>
      </c>
      <c r="AF69" s="122">
        <f t="shared" si="3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6"/>
        <v>79.411764705882348</v>
      </c>
      <c r="O70" s="100">
        <v>27386.58</v>
      </c>
      <c r="P70" s="100">
        <v>27386.58</v>
      </c>
      <c r="Q70" s="100">
        <f t="shared" ref="Q70:Q75" si="17">P70/O70*100</f>
        <v>100</v>
      </c>
      <c r="R70" s="100">
        <f t="shared" si="12"/>
        <v>27386.58</v>
      </c>
      <c r="S70" s="100">
        <f t="shared" si="6"/>
        <v>100</v>
      </c>
      <c r="T70" s="100">
        <v>0</v>
      </c>
      <c r="U70" s="100">
        <v>0</v>
      </c>
      <c r="V70" s="121">
        <v>11</v>
      </c>
      <c r="W70" s="121">
        <v>14</v>
      </c>
      <c r="X70" s="121">
        <v>2</v>
      </c>
      <c r="Y70" s="122">
        <f t="shared" si="2"/>
        <v>32.352941176470587</v>
      </c>
      <c r="Z70" s="123">
        <v>10671.74</v>
      </c>
      <c r="AA70" s="122">
        <f t="shared" si="7"/>
        <v>10671.74</v>
      </c>
      <c r="AB70" s="122">
        <f t="shared" si="8"/>
        <v>100</v>
      </c>
      <c r="AC70" s="122">
        <v>10671.74</v>
      </c>
      <c r="AD70" s="122">
        <f t="shared" si="9"/>
        <v>100</v>
      </c>
      <c r="AE70" s="122">
        <f t="shared" si="10"/>
        <v>0</v>
      </c>
      <c r="AF70" s="122">
        <f t="shared" si="3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6"/>
        <v>61.904761904761905</v>
      </c>
      <c r="O71" s="100">
        <v>7195.07</v>
      </c>
      <c r="P71" s="100">
        <v>7195.07</v>
      </c>
      <c r="Q71" s="100">
        <f t="shared" si="17"/>
        <v>100</v>
      </c>
      <c r="R71" s="100">
        <f t="shared" si="12"/>
        <v>7195.07</v>
      </c>
      <c r="S71" s="100">
        <f t="shared" si="6"/>
        <v>100</v>
      </c>
      <c r="T71" s="100">
        <v>0</v>
      </c>
      <c r="U71" s="100">
        <v>0</v>
      </c>
      <c r="V71" s="121">
        <v>6</v>
      </c>
      <c r="W71" s="121">
        <v>10</v>
      </c>
      <c r="X71" s="121">
        <v>1</v>
      </c>
      <c r="Y71" s="122">
        <f t="shared" ref="Y71:Y102" si="18">IF(H71=0,0,V71/H71)*100</f>
        <v>28.571428571428569</v>
      </c>
      <c r="Z71" s="123">
        <v>12906.26</v>
      </c>
      <c r="AA71" s="122">
        <f t="shared" si="7"/>
        <v>12906.26</v>
      </c>
      <c r="AB71" s="122">
        <f t="shared" si="8"/>
        <v>100</v>
      </c>
      <c r="AC71" s="122">
        <v>12906.26</v>
      </c>
      <c r="AD71" s="122">
        <f t="shared" si="9"/>
        <v>100</v>
      </c>
      <c r="AE71" s="122">
        <f t="shared" si="10"/>
        <v>0</v>
      </c>
      <c r="AF71" s="122">
        <f t="shared" ref="AF71:AF102" si="19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6"/>
        <v>77.89473684210526</v>
      </c>
      <c r="O72" s="100">
        <v>52440.76</v>
      </c>
      <c r="P72" s="100">
        <v>52440.76</v>
      </c>
      <c r="Q72" s="100">
        <f t="shared" si="17"/>
        <v>100</v>
      </c>
      <c r="R72" s="100">
        <f t="shared" si="12"/>
        <v>52440.76</v>
      </c>
      <c r="S72" s="100">
        <f t="shared" ref="S72:S102" si="20">R72/P72*100</f>
        <v>100</v>
      </c>
      <c r="T72" s="100">
        <v>0</v>
      </c>
      <c r="U72" s="100">
        <v>0</v>
      </c>
      <c r="V72" s="121">
        <v>21</v>
      </c>
      <c r="W72" s="121">
        <v>37</v>
      </c>
      <c r="X72" s="121">
        <v>3</v>
      </c>
      <c r="Y72" s="122">
        <f t="shared" si="18"/>
        <v>22.105263157894736</v>
      </c>
      <c r="Z72" s="123">
        <v>58312.480000000003</v>
      </c>
      <c r="AA72" s="122">
        <f t="shared" ref="AA72:AA102" si="21">Z72</f>
        <v>58312.480000000003</v>
      </c>
      <c r="AB72" s="122">
        <f t="shared" ref="AB72:AB102" si="22">IF((Z72+T72)=0,0,AA72/(Z72+T72)*100)</f>
        <v>100</v>
      </c>
      <c r="AC72" s="122">
        <v>58312.480000000003</v>
      </c>
      <c r="AD72" s="122">
        <f t="shared" ref="AD72:AD102" si="23">IF(AA72=0,0,AC72/AA72)*100</f>
        <v>100</v>
      </c>
      <c r="AE72" s="122">
        <f t="shared" ref="AE72:AE102" si="24">AA72-AC72</f>
        <v>0</v>
      </c>
      <c r="AF72" s="122">
        <f t="shared" si="19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6"/>
        <v>78.94736842105263</v>
      </c>
      <c r="O73" s="100">
        <v>26374.26</v>
      </c>
      <c r="P73" s="100">
        <v>26374.26</v>
      </c>
      <c r="Q73" s="100">
        <f t="shared" si="17"/>
        <v>100</v>
      </c>
      <c r="R73" s="100">
        <f t="shared" si="12"/>
        <v>26374.26</v>
      </c>
      <c r="S73" s="100">
        <f t="shared" si="20"/>
        <v>100</v>
      </c>
      <c r="T73" s="100">
        <v>0</v>
      </c>
      <c r="U73" s="100">
        <v>0</v>
      </c>
      <c r="V73" s="121">
        <v>7</v>
      </c>
      <c r="W73" s="121">
        <v>11</v>
      </c>
      <c r="X73" s="121">
        <v>1</v>
      </c>
      <c r="Y73" s="122">
        <f t="shared" si="18"/>
        <v>18.421052631578945</v>
      </c>
      <c r="Z73" s="123">
        <v>6709.56</v>
      </c>
      <c r="AA73" s="122">
        <f t="shared" si="21"/>
        <v>6709.56</v>
      </c>
      <c r="AB73" s="122">
        <f t="shared" si="22"/>
        <v>100</v>
      </c>
      <c r="AC73" s="122">
        <v>6709.56</v>
      </c>
      <c r="AD73" s="122">
        <f t="shared" si="23"/>
        <v>100</v>
      </c>
      <c r="AE73" s="122">
        <f t="shared" si="24"/>
        <v>0</v>
      </c>
      <c r="AF73" s="122">
        <f t="shared" si="19"/>
        <v>0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6"/>
        <v>96.875</v>
      </c>
      <c r="O74" s="100">
        <v>28592.3</v>
      </c>
      <c r="P74" s="100">
        <v>28592.3</v>
      </c>
      <c r="Q74" s="100">
        <f t="shared" si="17"/>
        <v>100</v>
      </c>
      <c r="R74" s="100">
        <f t="shared" si="12"/>
        <v>28592.3</v>
      </c>
      <c r="S74" s="100">
        <f t="shared" si="20"/>
        <v>100</v>
      </c>
      <c r="T74" s="100">
        <v>0</v>
      </c>
      <c r="U74" s="100">
        <v>0</v>
      </c>
      <c r="V74" s="121">
        <v>6</v>
      </c>
      <c r="W74" s="121">
        <v>8</v>
      </c>
      <c r="X74" s="121">
        <v>1</v>
      </c>
      <c r="Y74" s="122">
        <f t="shared" si="18"/>
        <v>18.75</v>
      </c>
      <c r="Z74" s="123">
        <v>12418.06</v>
      </c>
      <c r="AA74" s="122">
        <f t="shared" si="21"/>
        <v>12418.06</v>
      </c>
      <c r="AB74" s="122">
        <f t="shared" si="22"/>
        <v>100</v>
      </c>
      <c r="AC74" s="122">
        <v>12418.06</v>
      </c>
      <c r="AD74" s="122">
        <f t="shared" si="23"/>
        <v>100</v>
      </c>
      <c r="AE74" s="122">
        <f t="shared" si="24"/>
        <v>0</v>
      </c>
      <c r="AF74" s="122">
        <f t="shared" si="19"/>
        <v>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6"/>
        <v>66.666666666666657</v>
      </c>
      <c r="O75" s="100">
        <v>1981.3</v>
      </c>
      <c r="P75" s="100">
        <v>1981.3</v>
      </c>
      <c r="Q75" s="100">
        <f t="shared" si="17"/>
        <v>100</v>
      </c>
      <c r="R75" s="100">
        <f t="shared" si="12"/>
        <v>1981.3</v>
      </c>
      <c r="S75" s="100">
        <f t="shared" si="20"/>
        <v>100</v>
      </c>
      <c r="T75" s="100">
        <v>0</v>
      </c>
      <c r="U75" s="100">
        <v>0</v>
      </c>
      <c r="V75" s="121">
        <v>0</v>
      </c>
      <c r="W75" s="121">
        <v>0</v>
      </c>
      <c r="X75" s="121">
        <v>0</v>
      </c>
      <c r="Y75" s="122">
        <f t="shared" si="18"/>
        <v>0</v>
      </c>
      <c r="Z75" s="123">
        <v>0</v>
      </c>
      <c r="AA75" s="122">
        <f t="shared" si="21"/>
        <v>0</v>
      </c>
      <c r="AB75" s="122">
        <f t="shared" si="22"/>
        <v>0</v>
      </c>
      <c r="AC75" s="122">
        <v>0</v>
      </c>
      <c r="AD75" s="122">
        <f t="shared" si="23"/>
        <v>0</v>
      </c>
      <c r="AE75" s="122">
        <f t="shared" si="24"/>
        <v>0</v>
      </c>
      <c r="AF75" s="122">
        <f t="shared" si="19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6"/>
        <v>0</v>
      </c>
      <c r="O76" s="100">
        <v>0</v>
      </c>
      <c r="P76" s="100">
        <v>0</v>
      </c>
      <c r="Q76" s="100">
        <v>0</v>
      </c>
      <c r="R76" s="100">
        <f t="shared" si="12"/>
        <v>0</v>
      </c>
      <c r="S76" s="100">
        <v>0</v>
      </c>
      <c r="T76" s="100">
        <v>0</v>
      </c>
      <c r="U76" s="100">
        <v>0</v>
      </c>
      <c r="V76" s="121">
        <v>2</v>
      </c>
      <c r="W76" s="121">
        <v>3</v>
      </c>
      <c r="X76" s="121">
        <v>1</v>
      </c>
      <c r="Y76" s="122">
        <f t="shared" si="18"/>
        <v>66.666666666666657</v>
      </c>
      <c r="Z76" s="123">
        <v>916.43000000000006</v>
      </c>
      <c r="AA76" s="122">
        <f t="shared" si="21"/>
        <v>916.43000000000006</v>
      </c>
      <c r="AB76" s="122">
        <f t="shared" si="22"/>
        <v>100</v>
      </c>
      <c r="AC76" s="122">
        <v>916.43000000000006</v>
      </c>
      <c r="AD76" s="122">
        <f t="shared" si="23"/>
        <v>100</v>
      </c>
      <c r="AE76" s="122">
        <f t="shared" si="24"/>
        <v>0</v>
      </c>
      <c r="AF76" s="122">
        <f t="shared" si="19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6"/>
        <v>0</v>
      </c>
      <c r="O77" s="100">
        <v>0</v>
      </c>
      <c r="P77" s="100">
        <v>0</v>
      </c>
      <c r="Q77" s="100">
        <v>0</v>
      </c>
      <c r="R77" s="100">
        <f t="shared" si="12"/>
        <v>0</v>
      </c>
      <c r="S77" s="100">
        <v>0</v>
      </c>
      <c r="T77" s="100">
        <v>0</v>
      </c>
      <c r="U77" s="100">
        <v>0</v>
      </c>
      <c r="V77" s="121">
        <v>0</v>
      </c>
      <c r="W77" s="121">
        <v>0</v>
      </c>
      <c r="X77" s="121">
        <v>0</v>
      </c>
      <c r="Y77" s="122">
        <f t="shared" si="18"/>
        <v>0</v>
      </c>
      <c r="Z77" s="123">
        <v>0</v>
      </c>
      <c r="AA77" s="122">
        <f t="shared" si="21"/>
        <v>0</v>
      </c>
      <c r="AB77" s="122">
        <f t="shared" si="22"/>
        <v>0</v>
      </c>
      <c r="AC77" s="122">
        <v>0</v>
      </c>
      <c r="AD77" s="122">
        <f t="shared" si="23"/>
        <v>0</v>
      </c>
      <c r="AE77" s="122">
        <f t="shared" si="24"/>
        <v>0</v>
      </c>
      <c r="AF77" s="122">
        <f t="shared" si="19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6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2"/>
        <v>3715.8299999999995</v>
      </c>
      <c r="S78" s="100">
        <f t="shared" si="20"/>
        <v>100</v>
      </c>
      <c r="T78" s="100">
        <v>0</v>
      </c>
      <c r="U78" s="100">
        <v>0</v>
      </c>
      <c r="V78" s="121">
        <v>3</v>
      </c>
      <c r="W78" s="121">
        <v>5</v>
      </c>
      <c r="X78" s="121">
        <v>1</v>
      </c>
      <c r="Y78" s="122">
        <f t="shared" si="18"/>
        <v>23.076923076923077</v>
      </c>
      <c r="Z78" s="123">
        <v>6047.81</v>
      </c>
      <c r="AA78" s="122">
        <f t="shared" si="21"/>
        <v>6047.81</v>
      </c>
      <c r="AB78" s="122">
        <f t="shared" si="22"/>
        <v>100</v>
      </c>
      <c r="AC78" s="122">
        <v>6047.81</v>
      </c>
      <c r="AD78" s="122">
        <f t="shared" si="23"/>
        <v>100</v>
      </c>
      <c r="AE78" s="122">
        <f t="shared" si="24"/>
        <v>0</v>
      </c>
      <c r="AF78" s="122">
        <f t="shared" si="19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2"/>
        <v>0</v>
      </c>
      <c r="S79" s="100">
        <v>0</v>
      </c>
      <c r="T79" s="100">
        <v>0</v>
      </c>
      <c r="U79" s="100">
        <v>0</v>
      </c>
      <c r="V79" s="121">
        <v>0</v>
      </c>
      <c r="W79" s="121">
        <v>0</v>
      </c>
      <c r="X79" s="121">
        <v>0</v>
      </c>
      <c r="Y79" s="122">
        <f t="shared" si="18"/>
        <v>0</v>
      </c>
      <c r="Z79" s="123">
        <v>0</v>
      </c>
      <c r="AA79" s="122">
        <f t="shared" si="21"/>
        <v>0</v>
      </c>
      <c r="AB79" s="122">
        <f t="shared" si="22"/>
        <v>0</v>
      </c>
      <c r="AC79" s="122">
        <v>0</v>
      </c>
      <c r="AD79" s="122">
        <f t="shared" si="23"/>
        <v>0</v>
      </c>
      <c r="AE79" s="122">
        <f t="shared" si="24"/>
        <v>0</v>
      </c>
      <c r="AF79" s="122">
        <f t="shared" si="19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5">K80/H80*100</f>
        <v>0</v>
      </c>
      <c r="O80" s="100">
        <v>0</v>
      </c>
      <c r="P80" s="100">
        <v>0</v>
      </c>
      <c r="Q80" s="100">
        <v>0</v>
      </c>
      <c r="R80" s="100">
        <f t="shared" si="12"/>
        <v>0</v>
      </c>
      <c r="S80" s="100">
        <v>0</v>
      </c>
      <c r="T80" s="100">
        <v>0</v>
      </c>
      <c r="U80" s="100">
        <v>0</v>
      </c>
      <c r="V80" s="121">
        <v>0</v>
      </c>
      <c r="W80" s="121">
        <v>0</v>
      </c>
      <c r="X80" s="121">
        <v>0</v>
      </c>
      <c r="Y80" s="122">
        <f t="shared" si="18"/>
        <v>0</v>
      </c>
      <c r="Z80" s="123">
        <v>0</v>
      </c>
      <c r="AA80" s="122">
        <f t="shared" si="21"/>
        <v>0</v>
      </c>
      <c r="AB80" s="122">
        <f t="shared" si="22"/>
        <v>0</v>
      </c>
      <c r="AC80" s="122">
        <v>0</v>
      </c>
      <c r="AD80" s="122">
        <f t="shared" si="23"/>
        <v>0</v>
      </c>
      <c r="AE80" s="122">
        <f t="shared" si="24"/>
        <v>0</v>
      </c>
      <c r="AF80" s="122">
        <f t="shared" si="19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5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2"/>
        <v>2194.65</v>
      </c>
      <c r="S81" s="100">
        <f t="shared" si="20"/>
        <v>100</v>
      </c>
      <c r="T81" s="100">
        <v>0</v>
      </c>
      <c r="U81" s="100">
        <v>0</v>
      </c>
      <c r="V81" s="121">
        <v>10</v>
      </c>
      <c r="W81" s="121">
        <v>14</v>
      </c>
      <c r="X81" s="121">
        <v>5</v>
      </c>
      <c r="Y81" s="122">
        <f t="shared" si="18"/>
        <v>71.428571428571431</v>
      </c>
      <c r="Z81" s="123">
        <v>11409.02</v>
      </c>
      <c r="AA81" s="122">
        <f t="shared" si="21"/>
        <v>11409.02</v>
      </c>
      <c r="AB81" s="122">
        <f t="shared" si="22"/>
        <v>100</v>
      </c>
      <c r="AC81" s="122">
        <v>11409.02</v>
      </c>
      <c r="AD81" s="122">
        <f t="shared" si="23"/>
        <v>100</v>
      </c>
      <c r="AE81" s="122">
        <f t="shared" si="24"/>
        <v>0</v>
      </c>
      <c r="AF81" s="122">
        <f t="shared" si="19"/>
        <v>0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5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2"/>
        <v>2991.8400000000006</v>
      </c>
      <c r="S82" s="100">
        <f t="shared" si="20"/>
        <v>100</v>
      </c>
      <c r="T82" s="100">
        <v>0</v>
      </c>
      <c r="U82" s="100">
        <v>0</v>
      </c>
      <c r="V82" s="121">
        <v>0</v>
      </c>
      <c r="W82" s="121">
        <v>0</v>
      </c>
      <c r="X82" s="121">
        <v>0</v>
      </c>
      <c r="Y82" s="122">
        <f t="shared" si="18"/>
        <v>0</v>
      </c>
      <c r="Z82" s="123">
        <v>0</v>
      </c>
      <c r="AA82" s="122">
        <f t="shared" si="21"/>
        <v>0</v>
      </c>
      <c r="AB82" s="122">
        <f t="shared" si="22"/>
        <v>0</v>
      </c>
      <c r="AC82" s="122">
        <v>0</v>
      </c>
      <c r="AD82" s="122">
        <f t="shared" si="23"/>
        <v>0</v>
      </c>
      <c r="AE82" s="122">
        <f t="shared" si="24"/>
        <v>0</v>
      </c>
      <c r="AF82" s="122">
        <f t="shared" si="19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5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2"/>
        <v>2291.38</v>
      </c>
      <c r="S83" s="100">
        <f t="shared" si="20"/>
        <v>100</v>
      </c>
      <c r="T83" s="100">
        <v>0</v>
      </c>
      <c r="U83" s="100">
        <v>0</v>
      </c>
      <c r="V83" s="121">
        <v>4</v>
      </c>
      <c r="W83" s="121">
        <v>5</v>
      </c>
      <c r="X83" s="121">
        <v>2</v>
      </c>
      <c r="Y83" s="122">
        <f t="shared" si="18"/>
        <v>33.333333333333329</v>
      </c>
      <c r="Z83" s="123">
        <v>2361.4</v>
      </c>
      <c r="AA83" s="122">
        <f t="shared" si="21"/>
        <v>2361.4</v>
      </c>
      <c r="AB83" s="122">
        <f t="shared" si="22"/>
        <v>100</v>
      </c>
      <c r="AC83" s="122">
        <v>2361.4</v>
      </c>
      <c r="AD83" s="122">
        <f t="shared" si="23"/>
        <v>100</v>
      </c>
      <c r="AE83" s="122">
        <f t="shared" si="24"/>
        <v>0</v>
      </c>
      <c r="AF83" s="122">
        <f t="shared" si="19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5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2"/>
        <v>48671.73</v>
      </c>
      <c r="S84" s="100">
        <f t="shared" si="20"/>
        <v>100</v>
      </c>
      <c r="T84" s="100">
        <v>0</v>
      </c>
      <c r="U84" s="100">
        <v>0</v>
      </c>
      <c r="V84" s="121">
        <v>11</v>
      </c>
      <c r="W84" s="121">
        <v>17</v>
      </c>
      <c r="X84" s="121">
        <v>1</v>
      </c>
      <c r="Y84" s="122">
        <f t="shared" si="18"/>
        <v>16.417910447761194</v>
      </c>
      <c r="Z84" s="123">
        <v>33017.14</v>
      </c>
      <c r="AA84" s="122">
        <f t="shared" si="21"/>
        <v>33017.14</v>
      </c>
      <c r="AB84" s="122">
        <f t="shared" si="22"/>
        <v>100</v>
      </c>
      <c r="AC84" s="122">
        <v>33017.14</v>
      </c>
      <c r="AD84" s="122">
        <f t="shared" si="23"/>
        <v>100</v>
      </c>
      <c r="AE84" s="122">
        <f t="shared" si="24"/>
        <v>0</v>
      </c>
      <c r="AF84" s="122">
        <f t="shared" si="19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5"/>
        <v>0</v>
      </c>
      <c r="O85" s="100">
        <v>0</v>
      </c>
      <c r="P85" s="100">
        <v>0</v>
      </c>
      <c r="Q85" s="100">
        <v>0</v>
      </c>
      <c r="R85" s="100">
        <f t="shared" si="12"/>
        <v>0</v>
      </c>
      <c r="S85" s="100">
        <v>0</v>
      </c>
      <c r="T85" s="100">
        <v>0</v>
      </c>
      <c r="U85" s="100">
        <v>0</v>
      </c>
      <c r="V85" s="121">
        <v>0</v>
      </c>
      <c r="W85" s="121">
        <v>0</v>
      </c>
      <c r="X85" s="121">
        <v>0</v>
      </c>
      <c r="Y85" s="122">
        <f t="shared" si="18"/>
        <v>0</v>
      </c>
      <c r="Z85" s="123">
        <v>0</v>
      </c>
      <c r="AA85" s="122">
        <f t="shared" si="21"/>
        <v>0</v>
      </c>
      <c r="AB85" s="122">
        <f t="shared" si="22"/>
        <v>0</v>
      </c>
      <c r="AC85" s="122">
        <v>0</v>
      </c>
      <c r="AD85" s="122">
        <f t="shared" si="23"/>
        <v>0</v>
      </c>
      <c r="AE85" s="122">
        <f t="shared" si="24"/>
        <v>0</v>
      </c>
      <c r="AF85" s="122">
        <f t="shared" si="19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5"/>
        <v>0</v>
      </c>
      <c r="O86" s="100">
        <v>0</v>
      </c>
      <c r="P86" s="100">
        <v>0</v>
      </c>
      <c r="Q86" s="100">
        <v>0</v>
      </c>
      <c r="R86" s="100">
        <f t="shared" ref="R86:R102" si="26">P86</f>
        <v>0</v>
      </c>
      <c r="S86" s="100">
        <v>0</v>
      </c>
      <c r="T86" s="100">
        <v>0</v>
      </c>
      <c r="U86" s="100">
        <v>0</v>
      </c>
      <c r="V86" s="121">
        <v>0</v>
      </c>
      <c r="W86" s="121">
        <v>0</v>
      </c>
      <c r="X86" s="121">
        <v>0</v>
      </c>
      <c r="Y86" s="122">
        <f t="shared" si="18"/>
        <v>0</v>
      </c>
      <c r="Z86" s="123">
        <v>0</v>
      </c>
      <c r="AA86" s="122">
        <f t="shared" si="21"/>
        <v>0</v>
      </c>
      <c r="AB86" s="122">
        <f t="shared" si="22"/>
        <v>0</v>
      </c>
      <c r="AC86" s="122">
        <v>0</v>
      </c>
      <c r="AD86" s="122">
        <f t="shared" si="23"/>
        <v>0</v>
      </c>
      <c r="AE86" s="122">
        <f t="shared" si="24"/>
        <v>0</v>
      </c>
      <c r="AF86" s="122">
        <f t="shared" si="19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5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26"/>
        <v>27394.17</v>
      </c>
      <c r="S87" s="100">
        <f t="shared" si="20"/>
        <v>100</v>
      </c>
      <c r="T87" s="100">
        <v>0</v>
      </c>
      <c r="U87" s="100">
        <v>0</v>
      </c>
      <c r="V87" s="121">
        <v>9</v>
      </c>
      <c r="W87" s="121">
        <v>9</v>
      </c>
      <c r="X87" s="121">
        <v>3</v>
      </c>
      <c r="Y87" s="122">
        <f t="shared" si="18"/>
        <v>27.27272727272727</v>
      </c>
      <c r="Z87" s="123">
        <v>5929.48</v>
      </c>
      <c r="AA87" s="122">
        <f t="shared" si="21"/>
        <v>5929.48</v>
      </c>
      <c r="AB87" s="122">
        <f t="shared" si="22"/>
        <v>100</v>
      </c>
      <c r="AC87" s="122">
        <v>5929.48</v>
      </c>
      <c r="AD87" s="122">
        <f t="shared" si="23"/>
        <v>100</v>
      </c>
      <c r="AE87" s="122">
        <f t="shared" si="24"/>
        <v>0</v>
      </c>
      <c r="AF87" s="122">
        <f t="shared" si="19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5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26"/>
        <v>7948</v>
      </c>
      <c r="S88" s="100">
        <f t="shared" si="20"/>
        <v>100</v>
      </c>
      <c r="T88" s="100">
        <v>0</v>
      </c>
      <c r="U88" s="100">
        <v>0</v>
      </c>
      <c r="V88" s="121">
        <v>1</v>
      </c>
      <c r="W88" s="121">
        <v>1</v>
      </c>
      <c r="X88" s="121">
        <v>0</v>
      </c>
      <c r="Y88" s="122">
        <f t="shared" si="18"/>
        <v>8.3333333333333321</v>
      </c>
      <c r="Z88" s="123">
        <v>301.45999999999998</v>
      </c>
      <c r="AA88" s="122">
        <f t="shared" si="21"/>
        <v>301.45999999999998</v>
      </c>
      <c r="AB88" s="122">
        <f t="shared" si="22"/>
        <v>100</v>
      </c>
      <c r="AC88" s="122">
        <v>301.45999999999998</v>
      </c>
      <c r="AD88" s="122">
        <f t="shared" si="23"/>
        <v>100</v>
      </c>
      <c r="AE88" s="122">
        <f t="shared" si="24"/>
        <v>0</v>
      </c>
      <c r="AF88" s="122">
        <f t="shared" si="19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5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26"/>
        <v>25249.41</v>
      </c>
      <c r="S89" s="100">
        <f t="shared" si="20"/>
        <v>100</v>
      </c>
      <c r="T89" s="100">
        <v>0</v>
      </c>
      <c r="U89" s="100">
        <v>0</v>
      </c>
      <c r="V89" s="121">
        <v>12</v>
      </c>
      <c r="W89" s="121">
        <v>15</v>
      </c>
      <c r="X89" s="121">
        <v>5</v>
      </c>
      <c r="Y89" s="122">
        <f t="shared" si="18"/>
        <v>24</v>
      </c>
      <c r="Z89" s="123">
        <f>934.51+8956.71</f>
        <v>9891.2199999999993</v>
      </c>
      <c r="AA89" s="122">
        <f t="shared" si="21"/>
        <v>9891.2199999999993</v>
      </c>
      <c r="AB89" s="122">
        <f t="shared" si="22"/>
        <v>100</v>
      </c>
      <c r="AC89" s="122">
        <v>9891.2199999999993</v>
      </c>
      <c r="AD89" s="122">
        <f t="shared" si="23"/>
        <v>100</v>
      </c>
      <c r="AE89" s="122">
        <f t="shared" si="24"/>
        <v>0</v>
      </c>
      <c r="AF89" s="122">
        <f t="shared" si="19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5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26"/>
        <v>16467.23</v>
      </c>
      <c r="S90" s="100">
        <f t="shared" si="20"/>
        <v>100</v>
      </c>
      <c r="T90" s="100">
        <v>0</v>
      </c>
      <c r="U90" s="100">
        <v>0</v>
      </c>
      <c r="V90" s="121">
        <v>12</v>
      </c>
      <c r="W90" s="121">
        <v>15</v>
      </c>
      <c r="X90" s="121">
        <v>5</v>
      </c>
      <c r="Y90" s="122">
        <f t="shared" si="18"/>
        <v>50</v>
      </c>
      <c r="Z90" s="123">
        <v>12679.38</v>
      </c>
      <c r="AA90" s="122">
        <f t="shared" si="21"/>
        <v>12679.38</v>
      </c>
      <c r="AB90" s="122">
        <f t="shared" si="22"/>
        <v>100</v>
      </c>
      <c r="AC90" s="122">
        <v>12679.38</v>
      </c>
      <c r="AD90" s="122">
        <f t="shared" si="23"/>
        <v>100</v>
      </c>
      <c r="AE90" s="122">
        <f t="shared" si="24"/>
        <v>0</v>
      </c>
      <c r="AF90" s="122">
        <f t="shared" si="19"/>
        <v>0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5"/>
        <v>0</v>
      </c>
      <c r="O91" s="100">
        <v>0</v>
      </c>
      <c r="P91" s="100">
        <v>0</v>
      </c>
      <c r="Q91" s="100">
        <v>0</v>
      </c>
      <c r="R91" s="100">
        <f t="shared" si="26"/>
        <v>0</v>
      </c>
      <c r="S91" s="100">
        <v>0</v>
      </c>
      <c r="T91" s="100">
        <v>0</v>
      </c>
      <c r="U91" s="100">
        <v>0</v>
      </c>
      <c r="V91" s="121">
        <v>4</v>
      </c>
      <c r="W91" s="121">
        <v>5</v>
      </c>
      <c r="X91" s="121">
        <v>3</v>
      </c>
      <c r="Y91" s="122">
        <f t="shared" si="18"/>
        <v>100</v>
      </c>
      <c r="Z91" s="123">
        <f>1302.43+839.08</f>
        <v>2141.5100000000002</v>
      </c>
      <c r="AA91" s="122">
        <f t="shared" si="21"/>
        <v>2141.5100000000002</v>
      </c>
      <c r="AB91" s="122">
        <f t="shared" si="22"/>
        <v>100</v>
      </c>
      <c r="AC91" s="122">
        <v>2141.5100000000002</v>
      </c>
      <c r="AD91" s="122">
        <f t="shared" si="23"/>
        <v>100</v>
      </c>
      <c r="AE91" s="122">
        <f t="shared" si="24"/>
        <v>0</v>
      </c>
      <c r="AF91" s="122">
        <f t="shared" si="19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5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26"/>
        <v>9389.1600000000017</v>
      </c>
      <c r="S92" s="100">
        <f t="shared" si="20"/>
        <v>100</v>
      </c>
      <c r="T92" s="100">
        <v>0</v>
      </c>
      <c r="U92" s="100">
        <v>0</v>
      </c>
      <c r="V92" s="121">
        <v>3</v>
      </c>
      <c r="W92" s="121">
        <v>6</v>
      </c>
      <c r="X92" s="121">
        <v>0</v>
      </c>
      <c r="Y92" s="122">
        <f t="shared" si="18"/>
        <v>6.25</v>
      </c>
      <c r="Z92" s="123">
        <v>8718.14</v>
      </c>
      <c r="AA92" s="122">
        <f t="shared" si="21"/>
        <v>8718.14</v>
      </c>
      <c r="AB92" s="122">
        <f t="shared" si="22"/>
        <v>100</v>
      </c>
      <c r="AC92" s="122">
        <v>8718.14</v>
      </c>
      <c r="AD92" s="122">
        <f t="shared" si="23"/>
        <v>100</v>
      </c>
      <c r="AE92" s="122">
        <f t="shared" si="24"/>
        <v>0</v>
      </c>
      <c r="AF92" s="122">
        <f t="shared" si="19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5"/>
        <v>0</v>
      </c>
      <c r="O93" s="100">
        <v>0</v>
      </c>
      <c r="P93" s="100">
        <v>0</v>
      </c>
      <c r="Q93" s="100">
        <v>0</v>
      </c>
      <c r="R93" s="100">
        <f t="shared" si="26"/>
        <v>0</v>
      </c>
      <c r="S93" s="100">
        <v>0</v>
      </c>
      <c r="T93" s="100">
        <v>0</v>
      </c>
      <c r="U93" s="100">
        <v>0</v>
      </c>
      <c r="V93" s="121">
        <v>0</v>
      </c>
      <c r="W93" s="121">
        <v>0</v>
      </c>
      <c r="X93" s="121">
        <v>0</v>
      </c>
      <c r="Y93" s="122">
        <f t="shared" si="18"/>
        <v>0</v>
      </c>
      <c r="Z93" s="123">
        <v>0</v>
      </c>
      <c r="AA93" s="122">
        <f t="shared" si="21"/>
        <v>0</v>
      </c>
      <c r="AB93" s="122">
        <f t="shared" si="22"/>
        <v>0</v>
      </c>
      <c r="AC93" s="122">
        <v>0</v>
      </c>
      <c r="AD93" s="122">
        <f t="shared" si="23"/>
        <v>0</v>
      </c>
      <c r="AE93" s="122">
        <f t="shared" si="24"/>
        <v>0</v>
      </c>
      <c r="AF93" s="122">
        <f t="shared" si="19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5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26"/>
        <v>12376.46</v>
      </c>
      <c r="S94" s="100">
        <f t="shared" si="20"/>
        <v>100</v>
      </c>
      <c r="T94" s="100">
        <v>0</v>
      </c>
      <c r="U94" s="100">
        <v>0</v>
      </c>
      <c r="V94" s="121">
        <v>5</v>
      </c>
      <c r="W94" s="121">
        <v>7</v>
      </c>
      <c r="X94" s="121">
        <v>1</v>
      </c>
      <c r="Y94" s="122">
        <f t="shared" si="18"/>
        <v>25</v>
      </c>
      <c r="Z94" s="123">
        <v>6937.44</v>
      </c>
      <c r="AA94" s="122">
        <f t="shared" si="21"/>
        <v>6937.44</v>
      </c>
      <c r="AB94" s="122">
        <f t="shared" si="22"/>
        <v>100</v>
      </c>
      <c r="AC94" s="122">
        <v>6937.44</v>
      </c>
      <c r="AD94" s="122">
        <f t="shared" si="23"/>
        <v>100</v>
      </c>
      <c r="AE94" s="122">
        <f t="shared" si="24"/>
        <v>0</v>
      </c>
      <c r="AF94" s="122">
        <f t="shared" si="19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5"/>
        <v>0</v>
      </c>
      <c r="O95" s="100">
        <v>0</v>
      </c>
      <c r="P95" s="100">
        <v>0</v>
      </c>
      <c r="Q95" s="100">
        <v>0</v>
      </c>
      <c r="R95" s="100">
        <f t="shared" si="26"/>
        <v>0</v>
      </c>
      <c r="S95" s="100">
        <v>0</v>
      </c>
      <c r="T95" s="100">
        <v>0</v>
      </c>
      <c r="U95" s="100">
        <v>0</v>
      </c>
      <c r="V95" s="121">
        <v>0</v>
      </c>
      <c r="W95" s="121">
        <v>0</v>
      </c>
      <c r="X95" s="121">
        <v>0</v>
      </c>
      <c r="Y95" s="122">
        <f t="shared" si="18"/>
        <v>0</v>
      </c>
      <c r="Z95" s="123">
        <v>0</v>
      </c>
      <c r="AA95" s="122">
        <f t="shared" si="21"/>
        <v>0</v>
      </c>
      <c r="AB95" s="122">
        <f t="shared" si="22"/>
        <v>0</v>
      </c>
      <c r="AC95" s="122">
        <v>0</v>
      </c>
      <c r="AD95" s="122">
        <f t="shared" si="23"/>
        <v>0</v>
      </c>
      <c r="AE95" s="122">
        <f t="shared" si="24"/>
        <v>0</v>
      </c>
      <c r="AF95" s="122">
        <f t="shared" si="19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5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26"/>
        <v>24507.16</v>
      </c>
      <c r="S96" s="100">
        <f t="shared" si="20"/>
        <v>100</v>
      </c>
      <c r="T96" s="100">
        <v>0</v>
      </c>
      <c r="U96" s="100">
        <v>0</v>
      </c>
      <c r="V96" s="121">
        <v>0</v>
      </c>
      <c r="W96" s="121">
        <v>0</v>
      </c>
      <c r="X96" s="121">
        <v>0</v>
      </c>
      <c r="Y96" s="122">
        <f t="shared" si="18"/>
        <v>0</v>
      </c>
      <c r="Z96" s="123">
        <v>0</v>
      </c>
      <c r="AA96" s="122">
        <f t="shared" si="21"/>
        <v>0</v>
      </c>
      <c r="AB96" s="122">
        <f t="shared" si="22"/>
        <v>0</v>
      </c>
      <c r="AC96" s="122">
        <v>0</v>
      </c>
      <c r="AD96" s="122">
        <f t="shared" si="23"/>
        <v>0</v>
      </c>
      <c r="AE96" s="122">
        <f t="shared" si="24"/>
        <v>0</v>
      </c>
      <c r="AF96" s="122">
        <f t="shared" si="19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5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26"/>
        <v>5946.55</v>
      </c>
      <c r="S97" s="100">
        <f t="shared" si="20"/>
        <v>100</v>
      </c>
      <c r="T97" s="100">
        <v>0</v>
      </c>
      <c r="U97" s="100">
        <v>0</v>
      </c>
      <c r="V97" s="121">
        <v>2</v>
      </c>
      <c r="W97" s="121">
        <v>2</v>
      </c>
      <c r="X97" s="121">
        <v>0</v>
      </c>
      <c r="Y97" s="122">
        <f t="shared" si="18"/>
        <v>22.222222222222221</v>
      </c>
      <c r="Z97" s="123">
        <v>1930.88</v>
      </c>
      <c r="AA97" s="122">
        <f t="shared" si="21"/>
        <v>1930.88</v>
      </c>
      <c r="AB97" s="122">
        <f t="shared" si="22"/>
        <v>100</v>
      </c>
      <c r="AC97" s="122">
        <v>1930.88</v>
      </c>
      <c r="AD97" s="122">
        <f t="shared" si="23"/>
        <v>100</v>
      </c>
      <c r="AE97" s="122">
        <f t="shared" si="24"/>
        <v>0</v>
      </c>
      <c r="AF97" s="122">
        <f t="shared" si="19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5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26"/>
        <v>3487.89</v>
      </c>
      <c r="S98" s="100">
        <f t="shared" si="20"/>
        <v>100</v>
      </c>
      <c r="T98" s="100">
        <v>0</v>
      </c>
      <c r="U98" s="100">
        <v>0</v>
      </c>
      <c r="V98" s="121">
        <v>0</v>
      </c>
      <c r="W98" s="121">
        <v>0</v>
      </c>
      <c r="X98" s="121">
        <v>0</v>
      </c>
      <c r="Y98" s="122">
        <f t="shared" si="18"/>
        <v>0</v>
      </c>
      <c r="Z98" s="123">
        <v>0</v>
      </c>
      <c r="AA98" s="122">
        <f t="shared" si="21"/>
        <v>0</v>
      </c>
      <c r="AB98" s="122">
        <f t="shared" si="22"/>
        <v>0</v>
      </c>
      <c r="AC98" s="122">
        <v>0</v>
      </c>
      <c r="AD98" s="122">
        <f t="shared" si="23"/>
        <v>0</v>
      </c>
      <c r="AE98" s="122">
        <f t="shared" si="24"/>
        <v>0</v>
      </c>
      <c r="AF98" s="122">
        <f t="shared" si="19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5"/>
        <v>0</v>
      </c>
      <c r="O99" s="100">
        <v>0</v>
      </c>
      <c r="P99" s="100">
        <v>0</v>
      </c>
      <c r="Q99" s="100">
        <v>0</v>
      </c>
      <c r="R99" s="100">
        <f t="shared" si="26"/>
        <v>0</v>
      </c>
      <c r="S99" s="100">
        <v>0</v>
      </c>
      <c r="T99" s="100">
        <v>0</v>
      </c>
      <c r="U99" s="100">
        <v>0</v>
      </c>
      <c r="V99" s="121">
        <v>3</v>
      </c>
      <c r="W99" s="121">
        <v>3</v>
      </c>
      <c r="X99" s="121">
        <v>2</v>
      </c>
      <c r="Y99" s="122">
        <f t="shared" si="18"/>
        <v>100</v>
      </c>
      <c r="Z99" s="123">
        <v>4662.01</v>
      </c>
      <c r="AA99" s="122">
        <f t="shared" si="21"/>
        <v>4662.01</v>
      </c>
      <c r="AB99" s="122">
        <f t="shared" si="22"/>
        <v>100</v>
      </c>
      <c r="AC99" s="122">
        <v>4662.01</v>
      </c>
      <c r="AD99" s="122">
        <f t="shared" si="23"/>
        <v>100</v>
      </c>
      <c r="AE99" s="122">
        <f t="shared" si="24"/>
        <v>0</v>
      </c>
      <c r="AF99" s="122">
        <f t="shared" si="19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5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26"/>
        <v>18749.07</v>
      </c>
      <c r="S100" s="100">
        <f t="shared" si="20"/>
        <v>100</v>
      </c>
      <c r="T100" s="100">
        <v>0</v>
      </c>
      <c r="U100" s="100">
        <v>0</v>
      </c>
      <c r="V100" s="121">
        <v>13</v>
      </c>
      <c r="W100" s="121">
        <v>18</v>
      </c>
      <c r="X100" s="121">
        <v>8</v>
      </c>
      <c r="Y100" s="122">
        <f t="shared" si="18"/>
        <v>34.210526315789473</v>
      </c>
      <c r="Z100" s="123">
        <v>13065.46</v>
      </c>
      <c r="AA100" s="122">
        <f t="shared" si="21"/>
        <v>13065.46</v>
      </c>
      <c r="AB100" s="122">
        <f t="shared" si="22"/>
        <v>100</v>
      </c>
      <c r="AC100" s="122">
        <v>13065.46</v>
      </c>
      <c r="AD100" s="122">
        <f t="shared" si="23"/>
        <v>100</v>
      </c>
      <c r="AE100" s="122">
        <f t="shared" si="24"/>
        <v>0</v>
      </c>
      <c r="AF100" s="122">
        <f t="shared" si="19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5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26"/>
        <v>336.17</v>
      </c>
      <c r="S101" s="100">
        <f t="shared" si="20"/>
        <v>100</v>
      </c>
      <c r="T101" s="100">
        <v>0</v>
      </c>
      <c r="U101" s="100">
        <v>0</v>
      </c>
      <c r="V101" s="121">
        <v>2</v>
      </c>
      <c r="W101" s="121">
        <v>2</v>
      </c>
      <c r="X101" s="121">
        <v>1</v>
      </c>
      <c r="Y101" s="122">
        <f t="shared" si="18"/>
        <v>25</v>
      </c>
      <c r="Z101" s="123">
        <v>4147.71</v>
      </c>
      <c r="AA101" s="122">
        <f t="shared" si="21"/>
        <v>4147.71</v>
      </c>
      <c r="AB101" s="122">
        <f t="shared" si="22"/>
        <v>100</v>
      </c>
      <c r="AC101" s="122">
        <v>4147.71</v>
      </c>
      <c r="AD101" s="122">
        <f t="shared" si="23"/>
        <v>100</v>
      </c>
      <c r="AE101" s="122">
        <f t="shared" si="24"/>
        <v>0</v>
      </c>
      <c r="AF101" s="122">
        <f t="shared" si="19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5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26"/>
        <v>19670.13</v>
      </c>
      <c r="S102" s="100">
        <f t="shared" si="20"/>
        <v>100</v>
      </c>
      <c r="T102" s="100">
        <v>0</v>
      </c>
      <c r="U102" s="100">
        <v>0</v>
      </c>
      <c r="V102" s="121">
        <v>0</v>
      </c>
      <c r="W102" s="121">
        <v>0</v>
      </c>
      <c r="X102" s="121">
        <v>0</v>
      </c>
      <c r="Y102" s="122">
        <f t="shared" si="18"/>
        <v>0</v>
      </c>
      <c r="Z102" s="123">
        <v>0</v>
      </c>
      <c r="AA102" s="122">
        <f t="shared" si="21"/>
        <v>0</v>
      </c>
      <c r="AB102" s="122">
        <f t="shared" si="22"/>
        <v>0</v>
      </c>
      <c r="AC102" s="122">
        <v>0</v>
      </c>
      <c r="AD102" s="122">
        <f t="shared" si="23"/>
        <v>0</v>
      </c>
      <c r="AE102" s="122">
        <f t="shared" si="24"/>
        <v>0</v>
      </c>
      <c r="AF102" s="122">
        <f t="shared" si="19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5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27">T103/P103*100</f>
        <v>0</v>
      </c>
      <c r="V103" s="89">
        <f t="shared" ref="V103:AC103" si="28">SUM(V7:V102)</f>
        <v>547</v>
      </c>
      <c r="W103" s="89">
        <f t="shared" si="28"/>
        <v>746</v>
      </c>
      <c r="X103" s="89">
        <f>SUM(X7:X102)</f>
        <v>181</v>
      </c>
      <c r="Y103" s="91">
        <f>X103/H103*100</f>
        <v>6.3353167658382921</v>
      </c>
      <c r="Z103" s="91">
        <f>SUM(Z7:Z102)</f>
        <v>826907.51000000013</v>
      </c>
      <c r="AA103" s="91">
        <f t="shared" si="28"/>
        <v>826907.51000000013</v>
      </c>
      <c r="AB103" s="90">
        <f t="shared" ref="AB103" si="29">IF((Z103+T103)=0,0,AA103/(Z103+T103)*100)</f>
        <v>100</v>
      </c>
      <c r="AC103" s="91">
        <f t="shared" si="28"/>
        <v>826907.51000000013</v>
      </c>
      <c r="AD103" s="90">
        <f t="shared" ref="AD103" si="30">IF(AA103=0,0,AC103/AA103)*100</f>
        <v>100</v>
      </c>
      <c r="AE103" s="91">
        <f>SUM(AE7:AE102)</f>
        <v>0</v>
      </c>
      <c r="AF103" s="90">
        <f t="shared" ref="AF103" si="31">IF(AA103=0,0,AE103/AA103)*100</f>
        <v>0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workbookViewId="0">
      <selection activeCell="H117" sqref="H117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9" width="13.140625" style="93" customWidth="1"/>
    <col min="10" max="10" width="9.28515625" style="93" customWidth="1"/>
    <col min="11" max="13" width="6.7109375" style="106" customWidth="1"/>
    <col min="14" max="14" width="9.140625" style="106" customWidth="1"/>
    <col min="15" max="15" width="16.42578125" style="107" customWidth="1"/>
    <col min="16" max="16" width="13.7109375" style="107" customWidth="1"/>
    <col min="17" max="17" width="11" style="107" customWidth="1"/>
    <col min="18" max="18" width="12.85546875" style="107" customWidth="1"/>
    <col min="19" max="19" width="10.42578125" style="107" customWidth="1"/>
    <col min="20" max="20" width="12.28515625" style="107" customWidth="1"/>
    <col min="21" max="21" width="15.42578125" style="107" customWidth="1"/>
    <col min="22" max="24" width="9.28515625" style="106" customWidth="1"/>
    <col min="25" max="25" width="12.57031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2.85546875" style="106" customWidth="1"/>
    <col min="30" max="30" width="14" style="106" customWidth="1"/>
    <col min="31" max="31" width="11.85546875" style="106" customWidth="1"/>
    <col min="32" max="32" width="14.285156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273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30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34.25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 t="shared" si="0"/>
        <v>5</v>
      </c>
      <c r="F6" s="6">
        <f t="shared" si="0"/>
        <v>6</v>
      </c>
      <c r="G6" s="119"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121">
        <v>0</v>
      </c>
      <c r="W7" s="121">
        <v>0</v>
      </c>
      <c r="X7" s="121">
        <v>0</v>
      </c>
      <c r="Y7" s="122">
        <f t="shared" ref="Y7:Y70" si="2">IF(H7=0,0,V7/H7)*100</f>
        <v>0</v>
      </c>
      <c r="Z7" s="123">
        <v>0</v>
      </c>
      <c r="AA7" s="122">
        <f>Z7</f>
        <v>0</v>
      </c>
      <c r="AB7" s="122">
        <f>IF((Z7+T7)=0,0,AA7/(Z7+T7)*100)</f>
        <v>0</v>
      </c>
      <c r="AC7" s="122">
        <v>0</v>
      </c>
      <c r="AD7" s="122">
        <f>IF(AA7=0,0,AC7/AA7)*100</f>
        <v>0</v>
      </c>
      <c r="AE7" s="122">
        <f>AA7-AC7</f>
        <v>0</v>
      </c>
      <c r="AF7" s="122">
        <f t="shared" ref="AF7:AF70" si="3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4">P8/O8*100</f>
        <v>100</v>
      </c>
      <c r="R8" s="100">
        <f t="shared" ref="R8:R20" si="5">P8</f>
        <v>8664.0299999999988</v>
      </c>
      <c r="S8" s="100">
        <f t="shared" ref="S8:S71" si="6">R8/P8*100</f>
        <v>100</v>
      </c>
      <c r="T8" s="100">
        <v>0</v>
      </c>
      <c r="U8" s="100">
        <v>0</v>
      </c>
      <c r="V8" s="121">
        <v>6</v>
      </c>
      <c r="W8" s="121">
        <v>7</v>
      </c>
      <c r="X8" s="121">
        <v>2</v>
      </c>
      <c r="Y8" s="122">
        <f t="shared" si="2"/>
        <v>30</v>
      </c>
      <c r="Z8" s="123">
        <v>5085.78</v>
      </c>
      <c r="AA8" s="122">
        <f t="shared" ref="AA8:AA71" si="7">Z8</f>
        <v>5085.78</v>
      </c>
      <c r="AB8" s="122">
        <f t="shared" ref="AB8:AB71" si="8">IF((Z8+T8)=0,0,AA8/(Z8+T8)*100)</f>
        <v>100</v>
      </c>
      <c r="AC8" s="122">
        <v>5085.78</v>
      </c>
      <c r="AD8" s="122">
        <f t="shared" ref="AD8:AD71" si="9">IF(AA8=0,0,AC8/AA8)*100</f>
        <v>100</v>
      </c>
      <c r="AE8" s="122">
        <f t="shared" ref="AE8:AE71" si="10">AA8-AC8</f>
        <v>0</v>
      </c>
      <c r="AF8" s="122">
        <f t="shared" si="3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4"/>
        <v>100</v>
      </c>
      <c r="R9" s="100">
        <f t="shared" si="5"/>
        <v>20412.350000000002</v>
      </c>
      <c r="S9" s="100">
        <f t="shared" si="6"/>
        <v>100</v>
      </c>
      <c r="T9" s="100">
        <v>0</v>
      </c>
      <c r="U9" s="100">
        <v>0</v>
      </c>
      <c r="V9" s="121">
        <v>1</v>
      </c>
      <c r="W9" s="121">
        <v>1</v>
      </c>
      <c r="X9" s="121">
        <v>1</v>
      </c>
      <c r="Y9" s="122">
        <f t="shared" si="2"/>
        <v>8.3333333333333321</v>
      </c>
      <c r="Z9" s="123">
        <v>1649.65</v>
      </c>
      <c r="AA9" s="122">
        <f t="shared" si="7"/>
        <v>1649.65</v>
      </c>
      <c r="AB9" s="122">
        <f t="shared" si="8"/>
        <v>100</v>
      </c>
      <c r="AC9" s="122">
        <v>1649.65</v>
      </c>
      <c r="AD9" s="122">
        <f t="shared" si="9"/>
        <v>100</v>
      </c>
      <c r="AE9" s="122">
        <f t="shared" si="10"/>
        <v>0</v>
      </c>
      <c r="AF9" s="122">
        <f t="shared" si="3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4"/>
        <v>100</v>
      </c>
      <c r="R10" s="100">
        <f t="shared" si="5"/>
        <v>58.36</v>
      </c>
      <c r="S10" s="100">
        <f t="shared" si="6"/>
        <v>100</v>
      </c>
      <c r="T10" s="100">
        <v>0</v>
      </c>
      <c r="U10" s="100">
        <v>0</v>
      </c>
      <c r="V10" s="121">
        <v>0</v>
      </c>
      <c r="W10" s="121">
        <v>0</v>
      </c>
      <c r="X10" s="121">
        <v>0</v>
      </c>
      <c r="Y10" s="122">
        <f t="shared" si="2"/>
        <v>0</v>
      </c>
      <c r="Z10" s="123">
        <v>0</v>
      </c>
      <c r="AA10" s="122">
        <f t="shared" si="7"/>
        <v>0</v>
      </c>
      <c r="AB10" s="122">
        <f t="shared" si="8"/>
        <v>0</v>
      </c>
      <c r="AC10" s="122">
        <v>0</v>
      </c>
      <c r="AD10" s="122">
        <f t="shared" si="9"/>
        <v>0</v>
      </c>
      <c r="AE10" s="122">
        <f t="shared" si="10"/>
        <v>0</v>
      </c>
      <c r="AF10" s="122">
        <f t="shared" si="3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4"/>
        <v>100</v>
      </c>
      <c r="R11" s="100">
        <f t="shared" si="5"/>
        <v>7226.18</v>
      </c>
      <c r="S11" s="100">
        <f t="shared" si="6"/>
        <v>100</v>
      </c>
      <c r="T11" s="100">
        <v>0</v>
      </c>
      <c r="U11" s="100">
        <v>0</v>
      </c>
      <c r="V11" s="121">
        <v>5</v>
      </c>
      <c r="W11" s="121">
        <v>5</v>
      </c>
      <c r="X11" s="121">
        <v>0</v>
      </c>
      <c r="Y11" s="122">
        <f t="shared" si="2"/>
        <v>29.411764705882355</v>
      </c>
      <c r="Z11" s="123">
        <v>9546.4500000000007</v>
      </c>
      <c r="AA11" s="122">
        <f t="shared" si="7"/>
        <v>9546.4500000000007</v>
      </c>
      <c r="AB11" s="122">
        <f t="shared" si="8"/>
        <v>100</v>
      </c>
      <c r="AC11" s="122">
        <v>9546.4500000000007</v>
      </c>
      <c r="AD11" s="122">
        <f t="shared" si="9"/>
        <v>100</v>
      </c>
      <c r="AE11" s="122">
        <f t="shared" si="10"/>
        <v>0</v>
      </c>
      <c r="AF11" s="122">
        <f t="shared" si="3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4"/>
        <v>100</v>
      </c>
      <c r="R12" s="100">
        <f t="shared" si="5"/>
        <v>10060.76</v>
      </c>
      <c r="S12" s="100">
        <f t="shared" si="6"/>
        <v>100</v>
      </c>
      <c r="T12" s="100">
        <v>0</v>
      </c>
      <c r="U12" s="100">
        <v>0</v>
      </c>
      <c r="V12" s="121">
        <v>3</v>
      </c>
      <c r="W12" s="121">
        <v>4</v>
      </c>
      <c r="X12" s="121">
        <v>0</v>
      </c>
      <c r="Y12" s="122">
        <f t="shared" si="2"/>
        <v>17.647058823529413</v>
      </c>
      <c r="Z12" s="123">
        <v>5969.86</v>
      </c>
      <c r="AA12" s="122">
        <f t="shared" si="7"/>
        <v>5969.86</v>
      </c>
      <c r="AB12" s="122">
        <f t="shared" si="8"/>
        <v>100</v>
      </c>
      <c r="AC12" s="122">
        <v>5969.86</v>
      </c>
      <c r="AD12" s="122">
        <f t="shared" si="9"/>
        <v>100</v>
      </c>
      <c r="AE12" s="122">
        <f t="shared" si="10"/>
        <v>0</v>
      </c>
      <c r="AF12" s="122">
        <f t="shared" si="3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4"/>
        <v>100</v>
      </c>
      <c r="R13" s="100">
        <f t="shared" si="5"/>
        <v>2679.6</v>
      </c>
      <c r="S13" s="100">
        <f t="shared" si="6"/>
        <v>100</v>
      </c>
      <c r="T13" s="100">
        <v>0</v>
      </c>
      <c r="U13" s="100">
        <v>0</v>
      </c>
      <c r="V13" s="121">
        <v>2</v>
      </c>
      <c r="W13" s="121">
        <v>2</v>
      </c>
      <c r="X13" s="121">
        <v>0</v>
      </c>
      <c r="Y13" s="122">
        <f t="shared" si="2"/>
        <v>66.666666666666657</v>
      </c>
      <c r="Z13" s="123">
        <v>10148.719999999999</v>
      </c>
      <c r="AA13" s="122">
        <f t="shared" si="7"/>
        <v>10148.719999999999</v>
      </c>
      <c r="AB13" s="122">
        <f t="shared" si="8"/>
        <v>100</v>
      </c>
      <c r="AC13" s="122">
        <v>10148.719999999999</v>
      </c>
      <c r="AD13" s="122">
        <f t="shared" si="9"/>
        <v>100</v>
      </c>
      <c r="AE13" s="122">
        <f t="shared" si="10"/>
        <v>0</v>
      </c>
      <c r="AF13" s="122">
        <f t="shared" si="3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5"/>
        <v>0</v>
      </c>
      <c r="S14" s="100">
        <v>0</v>
      </c>
      <c r="T14" s="100">
        <v>0</v>
      </c>
      <c r="U14" s="100">
        <v>0</v>
      </c>
      <c r="V14" s="121">
        <v>0</v>
      </c>
      <c r="W14" s="121">
        <v>0</v>
      </c>
      <c r="X14" s="121">
        <v>0</v>
      </c>
      <c r="Y14" s="122">
        <f t="shared" si="2"/>
        <v>0</v>
      </c>
      <c r="Z14" s="123">
        <v>0</v>
      </c>
      <c r="AA14" s="122">
        <f t="shared" si="7"/>
        <v>0</v>
      </c>
      <c r="AB14" s="122">
        <f t="shared" si="8"/>
        <v>0</v>
      </c>
      <c r="AC14" s="122">
        <v>0</v>
      </c>
      <c r="AD14" s="122">
        <f t="shared" si="9"/>
        <v>0</v>
      </c>
      <c r="AE14" s="122">
        <f t="shared" si="10"/>
        <v>0</v>
      </c>
      <c r="AF14" s="122">
        <f t="shared" si="3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1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5"/>
        <v>51732.32</v>
      </c>
      <c r="S15" s="100">
        <f t="shared" si="6"/>
        <v>100</v>
      </c>
      <c r="T15" s="100">
        <v>0</v>
      </c>
      <c r="U15" s="100">
        <v>0</v>
      </c>
      <c r="V15" s="121">
        <v>12</v>
      </c>
      <c r="W15" s="121">
        <v>14</v>
      </c>
      <c r="X15" s="121">
        <v>3</v>
      </c>
      <c r="Y15" s="122">
        <f t="shared" si="2"/>
        <v>14.457831325301203</v>
      </c>
      <c r="Z15" s="123">
        <v>15948.59</v>
      </c>
      <c r="AA15" s="122">
        <f t="shared" si="7"/>
        <v>15948.59</v>
      </c>
      <c r="AB15" s="122">
        <f t="shared" si="8"/>
        <v>100</v>
      </c>
      <c r="AC15" s="122">
        <v>15948.59</v>
      </c>
      <c r="AD15" s="122">
        <f t="shared" si="9"/>
        <v>100</v>
      </c>
      <c r="AE15" s="122">
        <f t="shared" si="10"/>
        <v>0</v>
      </c>
      <c r="AF15" s="122">
        <f t="shared" si="3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1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5"/>
        <v>12706.95</v>
      </c>
      <c r="S16" s="100">
        <f t="shared" si="6"/>
        <v>100</v>
      </c>
      <c r="T16" s="100">
        <v>0</v>
      </c>
      <c r="U16" s="100">
        <v>0</v>
      </c>
      <c r="V16" s="121">
        <v>0</v>
      </c>
      <c r="W16" s="121">
        <v>0</v>
      </c>
      <c r="X16" s="121">
        <v>0</v>
      </c>
      <c r="Y16" s="122">
        <f t="shared" si="2"/>
        <v>0</v>
      </c>
      <c r="Z16" s="123">
        <v>0</v>
      </c>
      <c r="AA16" s="122">
        <f t="shared" si="7"/>
        <v>0</v>
      </c>
      <c r="AB16" s="122">
        <f t="shared" si="8"/>
        <v>0</v>
      </c>
      <c r="AC16" s="122">
        <v>0</v>
      </c>
      <c r="AD16" s="122">
        <f t="shared" si="9"/>
        <v>0</v>
      </c>
      <c r="AE16" s="122">
        <f t="shared" si="10"/>
        <v>0</v>
      </c>
      <c r="AF16" s="122">
        <f t="shared" si="3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1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5"/>
        <v>32504.67</v>
      </c>
      <c r="S17" s="100">
        <f t="shared" si="6"/>
        <v>100</v>
      </c>
      <c r="T17" s="100">
        <v>0</v>
      </c>
      <c r="U17" s="100">
        <v>0</v>
      </c>
      <c r="V17" s="121">
        <v>11</v>
      </c>
      <c r="W17" s="121">
        <v>18</v>
      </c>
      <c r="X17" s="121">
        <v>1</v>
      </c>
      <c r="Y17" s="122">
        <f t="shared" si="2"/>
        <v>22.448979591836736</v>
      </c>
      <c r="Z17" s="123">
        <v>37062.15</v>
      </c>
      <c r="AA17" s="122">
        <f t="shared" si="7"/>
        <v>37062.15</v>
      </c>
      <c r="AB17" s="122">
        <f t="shared" si="8"/>
        <v>100</v>
      </c>
      <c r="AC17" s="122">
        <v>37062.15</v>
      </c>
      <c r="AD17" s="122">
        <f t="shared" si="9"/>
        <v>100</v>
      </c>
      <c r="AE17" s="122">
        <f t="shared" si="10"/>
        <v>0</v>
      </c>
      <c r="AF17" s="122">
        <f t="shared" si="3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1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5"/>
        <v>15821.75</v>
      </c>
      <c r="S18" s="100">
        <f t="shared" si="6"/>
        <v>100</v>
      </c>
      <c r="T18" s="100">
        <v>0</v>
      </c>
      <c r="U18" s="100">
        <v>0</v>
      </c>
      <c r="V18" s="121">
        <v>6</v>
      </c>
      <c r="W18" s="121">
        <v>6</v>
      </c>
      <c r="X18" s="121">
        <v>2</v>
      </c>
      <c r="Y18" s="122">
        <f t="shared" si="2"/>
        <v>23.076923076923077</v>
      </c>
      <c r="Z18" s="123">
        <v>3679.3</v>
      </c>
      <c r="AA18" s="122">
        <f t="shared" si="7"/>
        <v>3679.3</v>
      </c>
      <c r="AB18" s="122">
        <f t="shared" si="8"/>
        <v>100</v>
      </c>
      <c r="AC18" s="122">
        <v>3496.6</v>
      </c>
      <c r="AD18" s="122">
        <f t="shared" si="9"/>
        <v>95.034381539966844</v>
      </c>
      <c r="AE18" s="122">
        <f t="shared" si="10"/>
        <v>182.70000000000027</v>
      </c>
      <c r="AF18" s="122">
        <f t="shared" si="3"/>
        <v>4.9656184600331654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1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5"/>
        <v>46398.919999999991</v>
      </c>
      <c r="S19" s="100">
        <f t="shared" si="6"/>
        <v>100</v>
      </c>
      <c r="T19" s="100">
        <v>0</v>
      </c>
      <c r="U19" s="100">
        <v>0</v>
      </c>
      <c r="V19" s="121">
        <v>14</v>
      </c>
      <c r="W19" s="121">
        <v>17</v>
      </c>
      <c r="X19" s="121">
        <v>3</v>
      </c>
      <c r="Y19" s="122">
        <f t="shared" si="2"/>
        <v>24.137931034482758</v>
      </c>
      <c r="Z19" s="123">
        <v>24807.99</v>
      </c>
      <c r="AA19" s="122">
        <f t="shared" si="7"/>
        <v>24807.99</v>
      </c>
      <c r="AB19" s="122">
        <f t="shared" si="8"/>
        <v>100</v>
      </c>
      <c r="AC19" s="122">
        <v>24807.99</v>
      </c>
      <c r="AD19" s="122">
        <f t="shared" si="9"/>
        <v>100</v>
      </c>
      <c r="AE19" s="122">
        <f t="shared" si="10"/>
        <v>0</v>
      </c>
      <c r="AF19" s="122">
        <f t="shared" si="3"/>
        <v>0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1"/>
        <v>0</v>
      </c>
      <c r="O20" s="100">
        <v>0</v>
      </c>
      <c r="P20" s="100">
        <v>0</v>
      </c>
      <c r="Q20" s="100">
        <v>0</v>
      </c>
      <c r="R20" s="100">
        <f t="shared" si="5"/>
        <v>0</v>
      </c>
      <c r="S20" s="100">
        <v>0</v>
      </c>
      <c r="T20" s="100">
        <v>0</v>
      </c>
      <c r="U20" s="100">
        <v>0</v>
      </c>
      <c r="V20" s="121">
        <v>0</v>
      </c>
      <c r="W20" s="121">
        <v>0</v>
      </c>
      <c r="X20" s="121">
        <v>0</v>
      </c>
      <c r="Y20" s="122">
        <f t="shared" si="2"/>
        <v>0</v>
      </c>
      <c r="Z20" s="123">
        <v>0</v>
      </c>
      <c r="AA20" s="122">
        <f t="shared" si="7"/>
        <v>0</v>
      </c>
      <c r="AB20" s="122">
        <f t="shared" si="8"/>
        <v>0</v>
      </c>
      <c r="AC20" s="122">
        <v>0</v>
      </c>
      <c r="AD20" s="122">
        <f t="shared" si="9"/>
        <v>0</v>
      </c>
      <c r="AE20" s="122">
        <f t="shared" si="10"/>
        <v>0</v>
      </c>
      <c r="AF20" s="122">
        <f t="shared" si="3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1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 t="shared" si="6"/>
        <v>100</v>
      </c>
      <c r="T21" s="100">
        <v>0</v>
      </c>
      <c r="U21" s="100">
        <v>0</v>
      </c>
      <c r="V21" s="121">
        <v>0</v>
      </c>
      <c r="W21" s="121">
        <v>0</v>
      </c>
      <c r="X21" s="121">
        <v>0</v>
      </c>
      <c r="Y21" s="122">
        <f t="shared" si="2"/>
        <v>0</v>
      </c>
      <c r="Z21" s="123">
        <v>0</v>
      </c>
      <c r="AA21" s="122">
        <f t="shared" si="7"/>
        <v>0</v>
      </c>
      <c r="AB21" s="122">
        <f t="shared" si="8"/>
        <v>0</v>
      </c>
      <c r="AC21" s="122">
        <v>0</v>
      </c>
      <c r="AD21" s="122">
        <f t="shared" si="9"/>
        <v>0</v>
      </c>
      <c r="AE21" s="122">
        <f t="shared" si="10"/>
        <v>0</v>
      </c>
      <c r="AF21" s="122">
        <f t="shared" si="3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1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2">P22</f>
        <v>19091.53</v>
      </c>
      <c r="S22" s="100">
        <f t="shared" si="6"/>
        <v>100</v>
      </c>
      <c r="T22" s="100">
        <v>0</v>
      </c>
      <c r="U22" s="100">
        <v>0</v>
      </c>
      <c r="V22" s="121">
        <v>2</v>
      </c>
      <c r="W22" s="121">
        <v>3</v>
      </c>
      <c r="X22" s="121">
        <v>0</v>
      </c>
      <c r="Y22" s="122">
        <f t="shared" si="2"/>
        <v>4.8780487804878048</v>
      </c>
      <c r="Z22" s="123">
        <v>6177.02</v>
      </c>
      <c r="AA22" s="122">
        <f t="shared" si="7"/>
        <v>6177.02</v>
      </c>
      <c r="AB22" s="122">
        <f t="shared" si="8"/>
        <v>100</v>
      </c>
      <c r="AC22" s="122">
        <v>6177.02</v>
      </c>
      <c r="AD22" s="122">
        <f t="shared" si="9"/>
        <v>100</v>
      </c>
      <c r="AE22" s="122">
        <f t="shared" si="10"/>
        <v>0</v>
      </c>
      <c r="AF22" s="122">
        <f t="shared" si="3"/>
        <v>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1"/>
        <v>0</v>
      </c>
      <c r="O23" s="100">
        <v>0</v>
      </c>
      <c r="P23" s="100">
        <v>0</v>
      </c>
      <c r="Q23" s="100">
        <v>0</v>
      </c>
      <c r="R23" s="100">
        <f t="shared" si="12"/>
        <v>0</v>
      </c>
      <c r="S23" s="100">
        <v>0</v>
      </c>
      <c r="T23" s="100">
        <v>0</v>
      </c>
      <c r="U23" s="100">
        <v>0</v>
      </c>
      <c r="V23" s="121">
        <v>0</v>
      </c>
      <c r="W23" s="121">
        <v>0</v>
      </c>
      <c r="X23" s="121">
        <v>0</v>
      </c>
      <c r="Y23" s="122">
        <f t="shared" si="2"/>
        <v>0</v>
      </c>
      <c r="Z23" s="123">
        <v>0</v>
      </c>
      <c r="AA23" s="122">
        <f t="shared" si="7"/>
        <v>0</v>
      </c>
      <c r="AB23" s="122">
        <f t="shared" si="8"/>
        <v>0</v>
      </c>
      <c r="AC23" s="122">
        <v>0</v>
      </c>
      <c r="AD23" s="122">
        <f t="shared" si="9"/>
        <v>0</v>
      </c>
      <c r="AE23" s="122">
        <f t="shared" si="10"/>
        <v>0</v>
      </c>
      <c r="AF23" s="122">
        <f t="shared" si="3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1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2"/>
        <v>31605.72</v>
      </c>
      <c r="S24" s="100">
        <f t="shared" si="6"/>
        <v>100</v>
      </c>
      <c r="T24" s="100">
        <v>0</v>
      </c>
      <c r="U24" s="100">
        <v>0</v>
      </c>
      <c r="V24" s="121">
        <v>31</v>
      </c>
      <c r="W24" s="121">
        <v>42</v>
      </c>
      <c r="X24" s="121">
        <v>21</v>
      </c>
      <c r="Y24" s="122">
        <f t="shared" si="2"/>
        <v>43.661971830985912</v>
      </c>
      <c r="Z24" s="123">
        <v>29450.03</v>
      </c>
      <c r="AA24" s="122">
        <f t="shared" si="7"/>
        <v>29450.03</v>
      </c>
      <c r="AB24" s="122">
        <f t="shared" si="8"/>
        <v>100</v>
      </c>
      <c r="AC24" s="122">
        <v>29450.03</v>
      </c>
      <c r="AD24" s="122">
        <f t="shared" si="9"/>
        <v>100</v>
      </c>
      <c r="AE24" s="122">
        <f t="shared" si="10"/>
        <v>0</v>
      </c>
      <c r="AF24" s="122">
        <f t="shared" si="3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1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2"/>
        <v>43809.06</v>
      </c>
      <c r="S25" s="100">
        <f t="shared" si="6"/>
        <v>100</v>
      </c>
      <c r="T25" s="100">
        <v>0</v>
      </c>
      <c r="U25" s="100">
        <v>0</v>
      </c>
      <c r="V25" s="121">
        <v>24</v>
      </c>
      <c r="W25" s="121">
        <v>35</v>
      </c>
      <c r="X25" s="121">
        <v>7</v>
      </c>
      <c r="Y25" s="122">
        <f t="shared" si="2"/>
        <v>11.650485436893204</v>
      </c>
      <c r="Z25" s="123">
        <f>3668.08+27767.72</f>
        <v>31435.800000000003</v>
      </c>
      <c r="AA25" s="122">
        <f t="shared" si="7"/>
        <v>31435.800000000003</v>
      </c>
      <c r="AB25" s="122">
        <f t="shared" si="8"/>
        <v>100</v>
      </c>
      <c r="AC25" s="122">
        <v>31435.800000000003</v>
      </c>
      <c r="AD25" s="122">
        <f t="shared" si="9"/>
        <v>100</v>
      </c>
      <c r="AE25" s="122">
        <f t="shared" si="10"/>
        <v>0</v>
      </c>
      <c r="AF25" s="122">
        <f t="shared" si="3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1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2"/>
        <v>13200.15</v>
      </c>
      <c r="S26" s="100">
        <f t="shared" si="6"/>
        <v>100</v>
      </c>
      <c r="T26" s="100">
        <v>0</v>
      </c>
      <c r="U26" s="100">
        <v>0</v>
      </c>
      <c r="V26" s="121">
        <v>6</v>
      </c>
      <c r="W26" s="121">
        <v>8</v>
      </c>
      <c r="X26" s="121">
        <v>1</v>
      </c>
      <c r="Y26" s="122">
        <f t="shared" si="2"/>
        <v>25</v>
      </c>
      <c r="Z26" s="123">
        <v>9861.17</v>
      </c>
      <c r="AA26" s="122">
        <f t="shared" si="7"/>
        <v>9861.17</v>
      </c>
      <c r="AB26" s="122">
        <f t="shared" si="8"/>
        <v>100</v>
      </c>
      <c r="AC26" s="122">
        <v>9861.17</v>
      </c>
      <c r="AD26" s="122">
        <f t="shared" si="9"/>
        <v>100</v>
      </c>
      <c r="AE26" s="122">
        <f t="shared" si="10"/>
        <v>0</v>
      </c>
      <c r="AF26" s="122">
        <f t="shared" si="3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1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2"/>
        <v>12723.78</v>
      </c>
      <c r="S27" s="100">
        <f t="shared" si="6"/>
        <v>100</v>
      </c>
      <c r="T27" s="100">
        <v>0</v>
      </c>
      <c r="U27" s="100">
        <v>0</v>
      </c>
      <c r="V27" s="121">
        <v>4</v>
      </c>
      <c r="W27" s="121">
        <v>6</v>
      </c>
      <c r="X27" s="121">
        <v>1</v>
      </c>
      <c r="Y27" s="122">
        <f t="shared" si="2"/>
        <v>25</v>
      </c>
      <c r="Z27" s="123">
        <v>3466.92</v>
      </c>
      <c r="AA27" s="122">
        <f t="shared" si="7"/>
        <v>3466.92</v>
      </c>
      <c r="AB27" s="122">
        <f t="shared" si="8"/>
        <v>100</v>
      </c>
      <c r="AC27" s="122">
        <v>3466.92</v>
      </c>
      <c r="AD27" s="122">
        <f t="shared" si="9"/>
        <v>100</v>
      </c>
      <c r="AE27" s="122">
        <f t="shared" si="10"/>
        <v>0</v>
      </c>
      <c r="AF27" s="122">
        <f t="shared" si="3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1"/>
        <v>0</v>
      </c>
      <c r="O28" s="100">
        <v>0</v>
      </c>
      <c r="P28" s="100">
        <v>0</v>
      </c>
      <c r="Q28" s="100">
        <v>0</v>
      </c>
      <c r="R28" s="100">
        <f t="shared" si="12"/>
        <v>0</v>
      </c>
      <c r="S28" s="100">
        <v>0</v>
      </c>
      <c r="T28" s="100">
        <v>0</v>
      </c>
      <c r="U28" s="100">
        <v>0</v>
      </c>
      <c r="V28" s="121">
        <v>5</v>
      </c>
      <c r="W28" s="121">
        <v>6</v>
      </c>
      <c r="X28" s="121">
        <v>4</v>
      </c>
      <c r="Y28" s="122">
        <f t="shared" si="2"/>
        <v>55.555555555555557</v>
      </c>
      <c r="Z28" s="123">
        <v>3007.13</v>
      </c>
      <c r="AA28" s="122">
        <f t="shared" si="7"/>
        <v>3007.13</v>
      </c>
      <c r="AB28" s="122">
        <f t="shared" si="8"/>
        <v>100</v>
      </c>
      <c r="AC28" s="122">
        <v>3007.13</v>
      </c>
      <c r="AD28" s="122">
        <f t="shared" si="9"/>
        <v>100</v>
      </c>
      <c r="AE28" s="122">
        <f t="shared" si="10"/>
        <v>0</v>
      </c>
      <c r="AF28" s="122">
        <f t="shared" si="3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1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2"/>
        <v>5460.41</v>
      </c>
      <c r="S29" s="100">
        <f t="shared" si="6"/>
        <v>100</v>
      </c>
      <c r="T29" s="100">
        <v>0</v>
      </c>
      <c r="U29" s="100">
        <v>0</v>
      </c>
      <c r="V29" s="121">
        <v>3</v>
      </c>
      <c r="W29" s="121">
        <v>5</v>
      </c>
      <c r="X29" s="121">
        <v>0</v>
      </c>
      <c r="Y29" s="122">
        <f t="shared" si="2"/>
        <v>37.5</v>
      </c>
      <c r="Z29" s="123">
        <v>2108.6999999999998</v>
      </c>
      <c r="AA29" s="122">
        <f t="shared" si="7"/>
        <v>2108.6999999999998</v>
      </c>
      <c r="AB29" s="122">
        <f t="shared" si="8"/>
        <v>100</v>
      </c>
      <c r="AC29" s="122">
        <v>2108.6999999999998</v>
      </c>
      <c r="AD29" s="122">
        <f t="shared" si="9"/>
        <v>100</v>
      </c>
      <c r="AE29" s="122">
        <f t="shared" si="10"/>
        <v>0</v>
      </c>
      <c r="AF29" s="122">
        <f t="shared" si="3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2"/>
        <v>0</v>
      </c>
      <c r="S30" s="100">
        <v>0</v>
      </c>
      <c r="T30" s="100">
        <v>0</v>
      </c>
      <c r="U30" s="100">
        <v>0</v>
      </c>
      <c r="V30" s="121">
        <v>0</v>
      </c>
      <c r="W30" s="121">
        <v>0</v>
      </c>
      <c r="X30" s="121">
        <v>0</v>
      </c>
      <c r="Y30" s="122">
        <f t="shared" si="2"/>
        <v>0</v>
      </c>
      <c r="Z30" s="123">
        <v>0</v>
      </c>
      <c r="AA30" s="122">
        <f t="shared" si="7"/>
        <v>0</v>
      </c>
      <c r="AB30" s="122">
        <f t="shared" si="8"/>
        <v>0</v>
      </c>
      <c r="AC30" s="122">
        <v>0</v>
      </c>
      <c r="AD30" s="122">
        <f t="shared" si="9"/>
        <v>0</v>
      </c>
      <c r="AE30" s="122">
        <f t="shared" si="10"/>
        <v>0</v>
      </c>
      <c r="AF30" s="122">
        <f t="shared" si="3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3">K31/H31*100</f>
        <v>88.043478260869563</v>
      </c>
      <c r="O31" s="100">
        <v>84151.14</v>
      </c>
      <c r="P31" s="100">
        <v>84151.14</v>
      </c>
      <c r="Q31" s="100">
        <f t="shared" ref="Q31:Q38" si="14">P31/O31*100</f>
        <v>100</v>
      </c>
      <c r="R31" s="100">
        <f t="shared" si="12"/>
        <v>84151.14</v>
      </c>
      <c r="S31" s="100">
        <f t="shared" si="6"/>
        <v>100</v>
      </c>
      <c r="T31" s="100">
        <v>0</v>
      </c>
      <c r="U31" s="100">
        <v>0</v>
      </c>
      <c r="V31" s="121">
        <v>19</v>
      </c>
      <c r="W31" s="121">
        <v>26</v>
      </c>
      <c r="X31" s="121">
        <v>3</v>
      </c>
      <c r="Y31" s="122">
        <f t="shared" si="2"/>
        <v>20.652173913043477</v>
      </c>
      <c r="Z31" s="123">
        <v>34384.54</v>
      </c>
      <c r="AA31" s="122">
        <f t="shared" si="7"/>
        <v>34384.54</v>
      </c>
      <c r="AB31" s="122">
        <f t="shared" si="8"/>
        <v>100</v>
      </c>
      <c r="AC31" s="122">
        <v>34384.54</v>
      </c>
      <c r="AD31" s="122">
        <f t="shared" si="9"/>
        <v>100</v>
      </c>
      <c r="AE31" s="122">
        <f t="shared" si="10"/>
        <v>0</v>
      </c>
      <c r="AF31" s="122">
        <f t="shared" si="3"/>
        <v>0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3"/>
        <v>45</v>
      </c>
      <c r="O32" s="100">
        <v>3061.7499999999995</v>
      </c>
      <c r="P32" s="100">
        <v>3061.7499999999995</v>
      </c>
      <c r="Q32" s="100">
        <f t="shared" si="14"/>
        <v>100</v>
      </c>
      <c r="R32" s="100">
        <f t="shared" si="12"/>
        <v>3061.7499999999995</v>
      </c>
      <c r="S32" s="100">
        <f t="shared" si="6"/>
        <v>100</v>
      </c>
      <c r="T32" s="100">
        <v>0</v>
      </c>
      <c r="U32" s="100">
        <v>0</v>
      </c>
      <c r="V32" s="121">
        <v>0</v>
      </c>
      <c r="W32" s="121">
        <v>0</v>
      </c>
      <c r="X32" s="121">
        <v>0</v>
      </c>
      <c r="Y32" s="122">
        <f t="shared" si="2"/>
        <v>0</v>
      </c>
      <c r="Z32" s="123">
        <v>0</v>
      </c>
      <c r="AA32" s="122">
        <f t="shared" si="7"/>
        <v>0</v>
      </c>
      <c r="AB32" s="122">
        <f t="shared" si="8"/>
        <v>0</v>
      </c>
      <c r="AC32" s="122">
        <v>0</v>
      </c>
      <c r="AD32" s="122">
        <f t="shared" si="9"/>
        <v>0</v>
      </c>
      <c r="AE32" s="122">
        <f t="shared" si="10"/>
        <v>0</v>
      </c>
      <c r="AF32" s="122">
        <f t="shared" si="3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3"/>
        <v>50</v>
      </c>
      <c r="O33" s="100">
        <v>215.69</v>
      </c>
      <c r="P33" s="100">
        <v>215.69</v>
      </c>
      <c r="Q33" s="100">
        <f t="shared" si="14"/>
        <v>100</v>
      </c>
      <c r="R33" s="100">
        <f t="shared" si="12"/>
        <v>215.69</v>
      </c>
      <c r="S33" s="100">
        <f t="shared" si="6"/>
        <v>100</v>
      </c>
      <c r="T33" s="100">
        <v>0</v>
      </c>
      <c r="U33" s="100">
        <v>0</v>
      </c>
      <c r="V33" s="121">
        <v>2</v>
      </c>
      <c r="W33" s="121">
        <v>4</v>
      </c>
      <c r="X33" s="121">
        <v>0</v>
      </c>
      <c r="Y33" s="122">
        <f t="shared" si="2"/>
        <v>50</v>
      </c>
      <c r="Z33" s="123">
        <v>3317.11</v>
      </c>
      <c r="AA33" s="122">
        <f t="shared" si="7"/>
        <v>3317.11</v>
      </c>
      <c r="AB33" s="122">
        <f t="shared" si="8"/>
        <v>100</v>
      </c>
      <c r="AC33" s="122">
        <v>3317.11</v>
      </c>
      <c r="AD33" s="122">
        <f t="shared" si="9"/>
        <v>100</v>
      </c>
      <c r="AE33" s="122">
        <f t="shared" si="10"/>
        <v>0</v>
      </c>
      <c r="AF33" s="122">
        <f t="shared" si="3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3"/>
        <v>80.769230769230774</v>
      </c>
      <c r="O34" s="100">
        <v>17458.7</v>
      </c>
      <c r="P34" s="100">
        <v>17458.7</v>
      </c>
      <c r="Q34" s="100">
        <f t="shared" si="14"/>
        <v>100</v>
      </c>
      <c r="R34" s="100">
        <f t="shared" si="12"/>
        <v>17458.7</v>
      </c>
      <c r="S34" s="100">
        <f t="shared" si="6"/>
        <v>100</v>
      </c>
      <c r="T34" s="100">
        <v>0</v>
      </c>
      <c r="U34" s="100">
        <v>0</v>
      </c>
      <c r="V34" s="121">
        <v>4</v>
      </c>
      <c r="W34" s="121">
        <v>4</v>
      </c>
      <c r="X34" s="121">
        <v>1</v>
      </c>
      <c r="Y34" s="122">
        <f t="shared" si="2"/>
        <v>7.6923076923076925</v>
      </c>
      <c r="Z34" s="123">
        <v>2442.38</v>
      </c>
      <c r="AA34" s="122">
        <f t="shared" si="7"/>
        <v>2442.38</v>
      </c>
      <c r="AB34" s="122">
        <f t="shared" si="8"/>
        <v>100</v>
      </c>
      <c r="AC34" s="122">
        <v>182.7</v>
      </c>
      <c r="AD34" s="122">
        <f t="shared" si="9"/>
        <v>7.4804084540489191</v>
      </c>
      <c r="AE34" s="122">
        <f t="shared" si="10"/>
        <v>2259.6800000000003</v>
      </c>
      <c r="AF34" s="122">
        <f t="shared" si="3"/>
        <v>92.519591545951087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3"/>
        <v>75.862068965517238</v>
      </c>
      <c r="O35" s="100">
        <v>31182.29</v>
      </c>
      <c r="P35" s="100">
        <v>31182.29</v>
      </c>
      <c r="Q35" s="100">
        <f t="shared" si="14"/>
        <v>100</v>
      </c>
      <c r="R35" s="100">
        <f t="shared" si="12"/>
        <v>31182.29</v>
      </c>
      <c r="S35" s="100">
        <f t="shared" si="6"/>
        <v>100</v>
      </c>
      <c r="T35" s="100">
        <v>0</v>
      </c>
      <c r="U35" s="100">
        <v>0</v>
      </c>
      <c r="V35" s="121">
        <v>14</v>
      </c>
      <c r="W35" s="121">
        <v>21</v>
      </c>
      <c r="X35" s="121">
        <v>2</v>
      </c>
      <c r="Y35" s="122">
        <f t="shared" si="2"/>
        <v>24.137931034482758</v>
      </c>
      <c r="Z35" s="123">
        <v>20128.939999999999</v>
      </c>
      <c r="AA35" s="122">
        <f t="shared" si="7"/>
        <v>20128.939999999999</v>
      </c>
      <c r="AB35" s="122">
        <f t="shared" si="8"/>
        <v>100</v>
      </c>
      <c r="AC35" s="122">
        <v>20128.939999999999</v>
      </c>
      <c r="AD35" s="122">
        <f t="shared" si="9"/>
        <v>100</v>
      </c>
      <c r="AE35" s="122">
        <f t="shared" si="10"/>
        <v>0</v>
      </c>
      <c r="AF35" s="122">
        <f t="shared" si="3"/>
        <v>0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3"/>
        <v>63.636363636363633</v>
      </c>
      <c r="O36" s="100">
        <v>837.48</v>
      </c>
      <c r="P36" s="100">
        <v>837.48</v>
      </c>
      <c r="Q36" s="100">
        <f t="shared" si="14"/>
        <v>100</v>
      </c>
      <c r="R36" s="100">
        <f t="shared" si="12"/>
        <v>837.48</v>
      </c>
      <c r="S36" s="100">
        <f t="shared" si="6"/>
        <v>100</v>
      </c>
      <c r="T36" s="100">
        <v>0</v>
      </c>
      <c r="U36" s="100">
        <v>0</v>
      </c>
      <c r="V36" s="121">
        <v>0</v>
      </c>
      <c r="W36" s="121">
        <v>0</v>
      </c>
      <c r="X36" s="121">
        <v>0</v>
      </c>
      <c r="Y36" s="122">
        <f t="shared" si="2"/>
        <v>0</v>
      </c>
      <c r="Z36" s="123">
        <v>0</v>
      </c>
      <c r="AA36" s="122">
        <f t="shared" si="7"/>
        <v>0</v>
      </c>
      <c r="AB36" s="122">
        <f t="shared" si="8"/>
        <v>0</v>
      </c>
      <c r="AC36" s="122">
        <v>0</v>
      </c>
      <c r="AD36" s="122">
        <f t="shared" si="9"/>
        <v>0</v>
      </c>
      <c r="AE36" s="122">
        <f t="shared" si="10"/>
        <v>0</v>
      </c>
      <c r="AF36" s="122">
        <f t="shared" si="3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3"/>
        <v>93.333333333333329</v>
      </c>
      <c r="O37" s="100">
        <v>8820.61</v>
      </c>
      <c r="P37" s="100">
        <v>8820.61</v>
      </c>
      <c r="Q37" s="100">
        <f t="shared" si="14"/>
        <v>100</v>
      </c>
      <c r="R37" s="100">
        <f t="shared" si="12"/>
        <v>8820.61</v>
      </c>
      <c r="S37" s="100">
        <f t="shared" si="6"/>
        <v>100</v>
      </c>
      <c r="T37" s="100">
        <v>0</v>
      </c>
      <c r="U37" s="100">
        <v>0</v>
      </c>
      <c r="V37" s="121">
        <v>2</v>
      </c>
      <c r="W37" s="121">
        <v>2</v>
      </c>
      <c r="X37" s="121">
        <v>0</v>
      </c>
      <c r="Y37" s="122">
        <f t="shared" si="2"/>
        <v>13.333333333333334</v>
      </c>
      <c r="Z37" s="123">
        <v>2791.99</v>
      </c>
      <c r="AA37" s="122">
        <f t="shared" si="7"/>
        <v>2791.99</v>
      </c>
      <c r="AB37" s="122">
        <f t="shared" si="8"/>
        <v>100</v>
      </c>
      <c r="AC37" s="122">
        <v>2791.99</v>
      </c>
      <c r="AD37" s="122">
        <f t="shared" si="9"/>
        <v>100</v>
      </c>
      <c r="AE37" s="122">
        <f t="shared" si="10"/>
        <v>0</v>
      </c>
      <c r="AF37" s="122">
        <f t="shared" si="3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3"/>
        <v>44.827586206896555</v>
      </c>
      <c r="O38" s="100">
        <v>17539.870000000003</v>
      </c>
      <c r="P38" s="100">
        <v>17539.870000000003</v>
      </c>
      <c r="Q38" s="100">
        <f t="shared" si="14"/>
        <v>100</v>
      </c>
      <c r="R38" s="100">
        <f t="shared" si="12"/>
        <v>17539.870000000003</v>
      </c>
      <c r="S38" s="100">
        <f t="shared" si="6"/>
        <v>100</v>
      </c>
      <c r="T38" s="100">
        <v>0</v>
      </c>
      <c r="U38" s="100">
        <v>0</v>
      </c>
      <c r="V38" s="121">
        <v>21</v>
      </c>
      <c r="W38" s="121">
        <v>26</v>
      </c>
      <c r="X38" s="121">
        <v>3</v>
      </c>
      <c r="Y38" s="122">
        <f t="shared" si="2"/>
        <v>72.41379310344827</v>
      </c>
      <c r="Z38" s="123">
        <v>30550.82</v>
      </c>
      <c r="AA38" s="122">
        <f t="shared" si="7"/>
        <v>30550.82</v>
      </c>
      <c r="AB38" s="122">
        <f t="shared" si="8"/>
        <v>100</v>
      </c>
      <c r="AC38" s="122">
        <v>30550.82</v>
      </c>
      <c r="AD38" s="122">
        <f t="shared" si="9"/>
        <v>100</v>
      </c>
      <c r="AE38" s="122">
        <f t="shared" si="10"/>
        <v>0</v>
      </c>
      <c r="AF38" s="122">
        <f t="shared" si="3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3"/>
        <v>0</v>
      </c>
      <c r="O39" s="100">
        <v>0</v>
      </c>
      <c r="P39" s="100">
        <v>0</v>
      </c>
      <c r="Q39" s="100">
        <v>0</v>
      </c>
      <c r="R39" s="100">
        <f t="shared" si="12"/>
        <v>0</v>
      </c>
      <c r="S39" s="100">
        <v>0</v>
      </c>
      <c r="T39" s="100">
        <v>0</v>
      </c>
      <c r="U39" s="100">
        <v>0</v>
      </c>
      <c r="V39" s="121">
        <v>0</v>
      </c>
      <c r="W39" s="121">
        <v>0</v>
      </c>
      <c r="X39" s="121">
        <v>0</v>
      </c>
      <c r="Y39" s="122">
        <f t="shared" si="2"/>
        <v>0</v>
      </c>
      <c r="Z39" s="123">
        <v>0</v>
      </c>
      <c r="AA39" s="122">
        <f t="shared" si="7"/>
        <v>0</v>
      </c>
      <c r="AB39" s="122">
        <f t="shared" si="8"/>
        <v>0</v>
      </c>
      <c r="AC39" s="122">
        <v>0</v>
      </c>
      <c r="AD39" s="122">
        <f t="shared" si="9"/>
        <v>0</v>
      </c>
      <c r="AE39" s="122">
        <f t="shared" si="10"/>
        <v>0</v>
      </c>
      <c r="AF39" s="122">
        <f t="shared" si="3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3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2"/>
        <v>81.2</v>
      </c>
      <c r="S40" s="100">
        <f t="shared" si="6"/>
        <v>100</v>
      </c>
      <c r="T40" s="100">
        <v>0</v>
      </c>
      <c r="U40" s="100">
        <v>0</v>
      </c>
      <c r="V40" s="121">
        <v>0</v>
      </c>
      <c r="W40" s="121">
        <v>0</v>
      </c>
      <c r="X40" s="121">
        <v>0</v>
      </c>
      <c r="Y40" s="122">
        <f t="shared" si="2"/>
        <v>0</v>
      </c>
      <c r="Z40" s="123">
        <v>0</v>
      </c>
      <c r="AA40" s="122">
        <f t="shared" si="7"/>
        <v>0</v>
      </c>
      <c r="AB40" s="122">
        <f t="shared" si="8"/>
        <v>0</v>
      </c>
      <c r="AC40" s="122">
        <v>0</v>
      </c>
      <c r="AD40" s="122">
        <f t="shared" si="9"/>
        <v>0</v>
      </c>
      <c r="AE40" s="122">
        <f t="shared" si="10"/>
        <v>0</v>
      </c>
      <c r="AF40" s="122">
        <f t="shared" si="3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3"/>
        <v>0</v>
      </c>
      <c r="O41" s="100">
        <v>0</v>
      </c>
      <c r="P41" s="100">
        <v>0</v>
      </c>
      <c r="Q41" s="100">
        <v>0</v>
      </c>
      <c r="R41" s="100">
        <f t="shared" si="12"/>
        <v>0</v>
      </c>
      <c r="S41" s="100">
        <v>0</v>
      </c>
      <c r="T41" s="100">
        <v>0</v>
      </c>
      <c r="U41" s="100">
        <v>0</v>
      </c>
      <c r="V41" s="121">
        <v>1</v>
      </c>
      <c r="W41" s="121">
        <v>1</v>
      </c>
      <c r="X41" s="121">
        <v>1</v>
      </c>
      <c r="Y41" s="122">
        <f t="shared" si="2"/>
        <v>50</v>
      </c>
      <c r="Z41" s="123">
        <v>570.94000000000005</v>
      </c>
      <c r="AA41" s="122">
        <f t="shared" si="7"/>
        <v>570.94000000000005</v>
      </c>
      <c r="AB41" s="122">
        <f t="shared" si="8"/>
        <v>100</v>
      </c>
      <c r="AC41" s="122">
        <v>570.94000000000005</v>
      </c>
      <c r="AD41" s="122">
        <f t="shared" si="9"/>
        <v>100</v>
      </c>
      <c r="AE41" s="122">
        <f t="shared" si="10"/>
        <v>0</v>
      </c>
      <c r="AF41" s="122">
        <f t="shared" si="3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3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2"/>
        <v>51486.1</v>
      </c>
      <c r="S42" s="100">
        <f t="shared" si="6"/>
        <v>100</v>
      </c>
      <c r="T42" s="100">
        <v>0</v>
      </c>
      <c r="U42" s="100">
        <v>0</v>
      </c>
      <c r="V42" s="121">
        <v>19</v>
      </c>
      <c r="W42" s="121">
        <v>35</v>
      </c>
      <c r="X42" s="121">
        <v>8</v>
      </c>
      <c r="Y42" s="122">
        <f t="shared" si="2"/>
        <v>35.849056603773583</v>
      </c>
      <c r="Z42" s="123">
        <v>42292.08</v>
      </c>
      <c r="AA42" s="122">
        <f t="shared" si="7"/>
        <v>42292.08</v>
      </c>
      <c r="AB42" s="122">
        <f t="shared" si="8"/>
        <v>100</v>
      </c>
      <c r="AC42" s="122">
        <v>42292.08</v>
      </c>
      <c r="AD42" s="122">
        <f t="shared" si="9"/>
        <v>100</v>
      </c>
      <c r="AE42" s="122">
        <f t="shared" si="10"/>
        <v>0</v>
      </c>
      <c r="AF42" s="122">
        <f t="shared" si="3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3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2"/>
        <v>16141.45</v>
      </c>
      <c r="S43" s="100">
        <f t="shared" si="6"/>
        <v>100</v>
      </c>
      <c r="T43" s="100">
        <v>0</v>
      </c>
      <c r="U43" s="100">
        <v>0</v>
      </c>
      <c r="V43" s="121">
        <v>8</v>
      </c>
      <c r="W43" s="121">
        <v>9</v>
      </c>
      <c r="X43" s="121">
        <v>3</v>
      </c>
      <c r="Y43" s="122">
        <f t="shared" si="2"/>
        <v>28.571428571428569</v>
      </c>
      <c r="Z43" s="123">
        <v>7515.68</v>
      </c>
      <c r="AA43" s="122">
        <f t="shared" si="7"/>
        <v>7515.68</v>
      </c>
      <c r="AB43" s="122">
        <f t="shared" si="8"/>
        <v>100</v>
      </c>
      <c r="AC43" s="122">
        <v>7515.68</v>
      </c>
      <c r="AD43" s="122">
        <f t="shared" si="9"/>
        <v>100</v>
      </c>
      <c r="AE43" s="122">
        <f t="shared" si="10"/>
        <v>0</v>
      </c>
      <c r="AF43" s="122">
        <f t="shared" si="3"/>
        <v>0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3"/>
        <v>0</v>
      </c>
      <c r="O44" s="100">
        <v>0</v>
      </c>
      <c r="P44" s="100">
        <v>0</v>
      </c>
      <c r="Q44" s="100">
        <v>0</v>
      </c>
      <c r="R44" s="100">
        <f t="shared" si="12"/>
        <v>0</v>
      </c>
      <c r="S44" s="100">
        <v>0</v>
      </c>
      <c r="T44" s="100">
        <v>0</v>
      </c>
      <c r="U44" s="100">
        <v>0</v>
      </c>
      <c r="V44" s="121">
        <v>0</v>
      </c>
      <c r="W44" s="121">
        <v>0</v>
      </c>
      <c r="X44" s="121">
        <v>0</v>
      </c>
      <c r="Y44" s="122">
        <f t="shared" si="2"/>
        <v>0</v>
      </c>
      <c r="Z44" s="123">
        <v>0</v>
      </c>
      <c r="AA44" s="122">
        <f t="shared" si="7"/>
        <v>0</v>
      </c>
      <c r="AB44" s="122">
        <f t="shared" si="8"/>
        <v>0</v>
      </c>
      <c r="AC44" s="122">
        <v>0</v>
      </c>
      <c r="AD44" s="122">
        <f t="shared" si="9"/>
        <v>0</v>
      </c>
      <c r="AE44" s="122">
        <f t="shared" si="10"/>
        <v>0</v>
      </c>
      <c r="AF44" s="122">
        <f t="shared" si="3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3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2"/>
        <v>18630.71</v>
      </c>
      <c r="S45" s="100">
        <f t="shared" si="6"/>
        <v>100</v>
      </c>
      <c r="T45" s="100">
        <v>0</v>
      </c>
      <c r="U45" s="100">
        <v>0</v>
      </c>
      <c r="V45" s="121">
        <v>9</v>
      </c>
      <c r="W45" s="121">
        <v>9</v>
      </c>
      <c r="X45" s="121">
        <v>9</v>
      </c>
      <c r="Y45" s="122">
        <f t="shared" si="2"/>
        <v>42.857142857142854</v>
      </c>
      <c r="Z45" s="123">
        <v>12540.16</v>
      </c>
      <c r="AA45" s="122">
        <f t="shared" si="7"/>
        <v>12540.16</v>
      </c>
      <c r="AB45" s="122">
        <f t="shared" si="8"/>
        <v>100</v>
      </c>
      <c r="AC45" s="122">
        <v>12540.16</v>
      </c>
      <c r="AD45" s="122">
        <f t="shared" si="9"/>
        <v>100</v>
      </c>
      <c r="AE45" s="122">
        <f t="shared" si="10"/>
        <v>0</v>
      </c>
      <c r="AF45" s="122">
        <f t="shared" si="3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3"/>
        <v>0</v>
      </c>
      <c r="O46" s="100">
        <v>0</v>
      </c>
      <c r="P46" s="100">
        <v>0</v>
      </c>
      <c r="Q46" s="100">
        <v>0</v>
      </c>
      <c r="R46" s="100">
        <f t="shared" si="12"/>
        <v>0</v>
      </c>
      <c r="S46" s="100">
        <v>0</v>
      </c>
      <c r="T46" s="100">
        <v>0</v>
      </c>
      <c r="U46" s="100">
        <v>0</v>
      </c>
      <c r="V46" s="121">
        <v>1</v>
      </c>
      <c r="W46" s="121">
        <v>1</v>
      </c>
      <c r="X46" s="121">
        <v>1</v>
      </c>
      <c r="Y46" s="122">
        <f t="shared" si="2"/>
        <v>100</v>
      </c>
      <c r="Z46" s="123">
        <v>121.8</v>
      </c>
      <c r="AA46" s="122">
        <f t="shared" si="7"/>
        <v>121.8</v>
      </c>
      <c r="AB46" s="122">
        <f t="shared" si="8"/>
        <v>100</v>
      </c>
      <c r="AC46" s="122">
        <v>121.8</v>
      </c>
      <c r="AD46" s="122">
        <f t="shared" si="9"/>
        <v>100</v>
      </c>
      <c r="AE46" s="122">
        <f t="shared" si="10"/>
        <v>0</v>
      </c>
      <c r="AF46" s="122">
        <f t="shared" si="3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3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2"/>
        <v>29395.079999999998</v>
      </c>
      <c r="S47" s="100">
        <f t="shared" si="6"/>
        <v>100</v>
      </c>
      <c r="T47" s="100">
        <v>0</v>
      </c>
      <c r="U47" s="100">
        <v>0</v>
      </c>
      <c r="V47" s="121">
        <v>9</v>
      </c>
      <c r="W47" s="121">
        <v>12</v>
      </c>
      <c r="X47" s="121">
        <v>5</v>
      </c>
      <c r="Y47" s="122">
        <f t="shared" si="2"/>
        <v>24.324324324324326</v>
      </c>
      <c r="Z47" s="123">
        <v>7141.97</v>
      </c>
      <c r="AA47" s="122">
        <f t="shared" si="7"/>
        <v>7141.97</v>
      </c>
      <c r="AB47" s="122">
        <f t="shared" si="8"/>
        <v>100</v>
      </c>
      <c r="AC47" s="122">
        <v>7141.97</v>
      </c>
      <c r="AD47" s="122">
        <f t="shared" si="9"/>
        <v>100</v>
      </c>
      <c r="AE47" s="122">
        <f t="shared" si="10"/>
        <v>0</v>
      </c>
      <c r="AF47" s="122">
        <f t="shared" si="3"/>
        <v>0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3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2"/>
        <v>13283.6</v>
      </c>
      <c r="S48" s="100">
        <f t="shared" si="6"/>
        <v>100</v>
      </c>
      <c r="T48" s="100">
        <v>0</v>
      </c>
      <c r="U48" s="100">
        <v>0</v>
      </c>
      <c r="V48" s="121">
        <v>9</v>
      </c>
      <c r="W48" s="121">
        <v>11</v>
      </c>
      <c r="X48" s="121">
        <v>3</v>
      </c>
      <c r="Y48" s="122">
        <f t="shared" si="2"/>
        <v>14.0625</v>
      </c>
      <c r="Z48" s="123">
        <v>16877.34</v>
      </c>
      <c r="AA48" s="122">
        <f t="shared" si="7"/>
        <v>16877.34</v>
      </c>
      <c r="AB48" s="122">
        <f t="shared" si="8"/>
        <v>100</v>
      </c>
      <c r="AC48" s="122">
        <v>16877.34</v>
      </c>
      <c r="AD48" s="122">
        <f t="shared" si="9"/>
        <v>100</v>
      </c>
      <c r="AE48" s="122">
        <f t="shared" si="10"/>
        <v>0</v>
      </c>
      <c r="AF48" s="122">
        <f t="shared" si="3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3"/>
        <v>0</v>
      </c>
      <c r="O49" s="100">
        <v>0</v>
      </c>
      <c r="P49" s="100">
        <v>0</v>
      </c>
      <c r="Q49" s="100">
        <v>0</v>
      </c>
      <c r="R49" s="100">
        <f t="shared" si="12"/>
        <v>0</v>
      </c>
      <c r="S49" s="100">
        <v>0</v>
      </c>
      <c r="T49" s="100">
        <v>0</v>
      </c>
      <c r="U49" s="100">
        <v>0</v>
      </c>
      <c r="V49" s="121">
        <v>1</v>
      </c>
      <c r="W49" s="121">
        <v>1</v>
      </c>
      <c r="X49" s="121">
        <v>0</v>
      </c>
      <c r="Y49" s="122">
        <f t="shared" si="2"/>
        <v>33.333333333333329</v>
      </c>
      <c r="Z49" s="123">
        <v>1501.79</v>
      </c>
      <c r="AA49" s="122">
        <f t="shared" si="7"/>
        <v>1501.79</v>
      </c>
      <c r="AB49" s="122">
        <f t="shared" si="8"/>
        <v>100</v>
      </c>
      <c r="AC49" s="122">
        <v>1501.79</v>
      </c>
      <c r="AD49" s="122">
        <f t="shared" si="9"/>
        <v>100</v>
      </c>
      <c r="AE49" s="122">
        <f t="shared" si="10"/>
        <v>0</v>
      </c>
      <c r="AF49" s="122">
        <f t="shared" si="3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3"/>
        <v>93.333333333333329</v>
      </c>
      <c r="O50" s="100">
        <v>28019.85</v>
      </c>
      <c r="P50" s="100">
        <v>28019.85</v>
      </c>
      <c r="Q50" s="100">
        <f t="shared" ref="Q50:Q61" si="15">P50/O50*100</f>
        <v>100</v>
      </c>
      <c r="R50" s="100">
        <f t="shared" si="12"/>
        <v>28019.85</v>
      </c>
      <c r="S50" s="100">
        <f t="shared" si="6"/>
        <v>100</v>
      </c>
      <c r="T50" s="100">
        <v>0</v>
      </c>
      <c r="U50" s="100">
        <v>0</v>
      </c>
      <c r="V50" s="121">
        <v>5</v>
      </c>
      <c r="W50" s="121">
        <v>6</v>
      </c>
      <c r="X50" s="121">
        <v>0</v>
      </c>
      <c r="Y50" s="122">
        <f t="shared" si="2"/>
        <v>11.111111111111111</v>
      </c>
      <c r="Z50" s="123">
        <v>9696.89</v>
      </c>
      <c r="AA50" s="122">
        <f t="shared" si="7"/>
        <v>9696.89</v>
      </c>
      <c r="AB50" s="122">
        <f t="shared" si="8"/>
        <v>100</v>
      </c>
      <c r="AC50" s="122">
        <v>9696.89</v>
      </c>
      <c r="AD50" s="122">
        <f t="shared" si="9"/>
        <v>100</v>
      </c>
      <c r="AE50" s="122">
        <f t="shared" si="10"/>
        <v>0</v>
      </c>
      <c r="AF50" s="122">
        <f t="shared" si="3"/>
        <v>0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3"/>
        <v>74.285714285714292</v>
      </c>
      <c r="O51" s="100">
        <v>24374.81</v>
      </c>
      <c r="P51" s="100">
        <v>24374.81</v>
      </c>
      <c r="Q51" s="100">
        <f t="shared" si="15"/>
        <v>100</v>
      </c>
      <c r="R51" s="100">
        <f t="shared" si="12"/>
        <v>24374.81</v>
      </c>
      <c r="S51" s="100">
        <f t="shared" si="6"/>
        <v>100</v>
      </c>
      <c r="T51" s="100">
        <v>0</v>
      </c>
      <c r="U51" s="100">
        <v>0</v>
      </c>
      <c r="V51" s="121">
        <v>10</v>
      </c>
      <c r="W51" s="121">
        <v>15</v>
      </c>
      <c r="X51" s="121">
        <v>3</v>
      </c>
      <c r="Y51" s="122">
        <f t="shared" si="2"/>
        <v>28.571428571428569</v>
      </c>
      <c r="Z51" s="123">
        <v>10543.6</v>
      </c>
      <c r="AA51" s="122">
        <f t="shared" si="7"/>
        <v>10543.6</v>
      </c>
      <c r="AB51" s="122">
        <f t="shared" si="8"/>
        <v>100</v>
      </c>
      <c r="AC51" s="122">
        <v>10543.6</v>
      </c>
      <c r="AD51" s="122">
        <f t="shared" si="9"/>
        <v>100</v>
      </c>
      <c r="AE51" s="122">
        <f t="shared" si="10"/>
        <v>0</v>
      </c>
      <c r="AF51" s="122">
        <f t="shared" si="3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3"/>
        <v>80.952380952380949</v>
      </c>
      <c r="O52" s="100">
        <v>15413.759999999998</v>
      </c>
      <c r="P52" s="100">
        <v>15413.759999999998</v>
      </c>
      <c r="Q52" s="100">
        <f t="shared" si="15"/>
        <v>100</v>
      </c>
      <c r="R52" s="100">
        <f t="shared" si="12"/>
        <v>15413.759999999998</v>
      </c>
      <c r="S52" s="100">
        <f t="shared" si="6"/>
        <v>100</v>
      </c>
      <c r="T52" s="100">
        <v>0</v>
      </c>
      <c r="U52" s="100">
        <v>0</v>
      </c>
      <c r="V52" s="121">
        <v>3</v>
      </c>
      <c r="W52" s="121">
        <v>4</v>
      </c>
      <c r="X52" s="121">
        <v>0</v>
      </c>
      <c r="Y52" s="122">
        <f t="shared" si="2"/>
        <v>14.285714285714285</v>
      </c>
      <c r="Z52" s="123">
        <v>8087.98</v>
      </c>
      <c r="AA52" s="122">
        <f t="shared" si="7"/>
        <v>8087.98</v>
      </c>
      <c r="AB52" s="122">
        <f t="shared" si="8"/>
        <v>100</v>
      </c>
      <c r="AC52" s="122">
        <v>8087.98</v>
      </c>
      <c r="AD52" s="122">
        <f t="shared" si="9"/>
        <v>100</v>
      </c>
      <c r="AE52" s="122">
        <f t="shared" si="10"/>
        <v>0</v>
      </c>
      <c r="AF52" s="122">
        <f t="shared" si="3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3"/>
        <v>74.468085106382972</v>
      </c>
      <c r="O53" s="100">
        <v>42972.38</v>
      </c>
      <c r="P53" s="100">
        <v>42972.38</v>
      </c>
      <c r="Q53" s="100">
        <f t="shared" si="15"/>
        <v>100</v>
      </c>
      <c r="R53" s="100">
        <f t="shared" si="12"/>
        <v>42972.38</v>
      </c>
      <c r="S53" s="100">
        <f t="shared" si="6"/>
        <v>100</v>
      </c>
      <c r="T53" s="100">
        <v>0</v>
      </c>
      <c r="U53" s="100">
        <v>0</v>
      </c>
      <c r="V53" s="121">
        <v>10</v>
      </c>
      <c r="W53" s="121">
        <v>17</v>
      </c>
      <c r="X53" s="121">
        <v>2</v>
      </c>
      <c r="Y53" s="122">
        <f t="shared" si="2"/>
        <v>21.276595744680851</v>
      </c>
      <c r="Z53" s="123">
        <v>32996.230000000003</v>
      </c>
      <c r="AA53" s="122">
        <f t="shared" si="7"/>
        <v>32996.230000000003</v>
      </c>
      <c r="AB53" s="122">
        <f t="shared" si="8"/>
        <v>100</v>
      </c>
      <c r="AC53" s="122">
        <v>32996.230000000003</v>
      </c>
      <c r="AD53" s="122">
        <f t="shared" si="9"/>
        <v>100</v>
      </c>
      <c r="AE53" s="122">
        <f t="shared" si="10"/>
        <v>0</v>
      </c>
      <c r="AF53" s="122">
        <f t="shared" si="3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3"/>
        <v>87.5</v>
      </c>
      <c r="O54" s="100">
        <v>11942.29</v>
      </c>
      <c r="P54" s="100">
        <v>11942.29</v>
      </c>
      <c r="Q54" s="100">
        <f t="shared" si="15"/>
        <v>100</v>
      </c>
      <c r="R54" s="100">
        <f t="shared" si="12"/>
        <v>11942.29</v>
      </c>
      <c r="S54" s="100">
        <f t="shared" si="6"/>
        <v>100</v>
      </c>
      <c r="T54" s="100">
        <v>0</v>
      </c>
      <c r="U54" s="100">
        <v>0</v>
      </c>
      <c r="V54" s="121">
        <v>5</v>
      </c>
      <c r="W54" s="121">
        <v>6</v>
      </c>
      <c r="X54" s="121">
        <v>1</v>
      </c>
      <c r="Y54" s="122">
        <f t="shared" si="2"/>
        <v>31.25</v>
      </c>
      <c r="Z54" s="123">
        <v>5155.3999999999996</v>
      </c>
      <c r="AA54" s="122">
        <f t="shared" si="7"/>
        <v>5155.3999999999996</v>
      </c>
      <c r="AB54" s="122">
        <f t="shared" si="8"/>
        <v>100</v>
      </c>
      <c r="AC54" s="122">
        <v>5155.3999999999996</v>
      </c>
      <c r="AD54" s="122">
        <f t="shared" si="9"/>
        <v>100</v>
      </c>
      <c r="AE54" s="122">
        <f t="shared" si="10"/>
        <v>0</v>
      </c>
      <c r="AF54" s="122">
        <f t="shared" si="3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3"/>
        <v>50</v>
      </c>
      <c r="O55" s="100">
        <v>2319.79</v>
      </c>
      <c r="P55" s="100">
        <v>2319.79</v>
      </c>
      <c r="Q55" s="100">
        <f t="shared" si="15"/>
        <v>100</v>
      </c>
      <c r="R55" s="100">
        <f t="shared" si="12"/>
        <v>2319.79</v>
      </c>
      <c r="S55" s="100">
        <f t="shared" si="6"/>
        <v>100</v>
      </c>
      <c r="T55" s="100">
        <v>0</v>
      </c>
      <c r="U55" s="100">
        <v>0</v>
      </c>
      <c r="V55" s="121">
        <v>6</v>
      </c>
      <c r="W55" s="121">
        <v>8</v>
      </c>
      <c r="X55" s="121">
        <v>4</v>
      </c>
      <c r="Y55" s="122">
        <f t="shared" si="2"/>
        <v>42.857142857142854</v>
      </c>
      <c r="Z55" s="123">
        <v>2339.0500000000002</v>
      </c>
      <c r="AA55" s="122">
        <f t="shared" si="7"/>
        <v>2339.0500000000002</v>
      </c>
      <c r="AB55" s="122">
        <f t="shared" si="8"/>
        <v>100</v>
      </c>
      <c r="AC55" s="122">
        <v>2339.0500000000002</v>
      </c>
      <c r="AD55" s="122">
        <f t="shared" si="9"/>
        <v>100</v>
      </c>
      <c r="AE55" s="122">
        <f t="shared" si="10"/>
        <v>0</v>
      </c>
      <c r="AF55" s="122">
        <f t="shared" si="3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3"/>
        <v>69.642857142857139</v>
      </c>
      <c r="O56" s="100">
        <v>33646.5</v>
      </c>
      <c r="P56" s="100">
        <v>33646.5</v>
      </c>
      <c r="Q56" s="100">
        <f t="shared" si="15"/>
        <v>100</v>
      </c>
      <c r="R56" s="100">
        <f t="shared" si="12"/>
        <v>33646.5</v>
      </c>
      <c r="S56" s="100">
        <f t="shared" si="6"/>
        <v>100</v>
      </c>
      <c r="T56" s="100">
        <v>0</v>
      </c>
      <c r="U56" s="100">
        <v>0</v>
      </c>
      <c r="V56" s="121">
        <v>12</v>
      </c>
      <c r="W56" s="121">
        <v>17</v>
      </c>
      <c r="X56" s="121">
        <v>3</v>
      </c>
      <c r="Y56" s="122">
        <f t="shared" si="2"/>
        <v>21.428571428571427</v>
      </c>
      <c r="Z56" s="123">
        <v>10925.3</v>
      </c>
      <c r="AA56" s="122">
        <f t="shared" si="7"/>
        <v>10925.3</v>
      </c>
      <c r="AB56" s="122">
        <f t="shared" si="8"/>
        <v>100</v>
      </c>
      <c r="AC56" s="122">
        <v>10925.3</v>
      </c>
      <c r="AD56" s="122">
        <f t="shared" si="9"/>
        <v>100</v>
      </c>
      <c r="AE56" s="122">
        <f t="shared" si="10"/>
        <v>0</v>
      </c>
      <c r="AF56" s="122">
        <f t="shared" si="3"/>
        <v>0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3"/>
        <v>94.117647058823522</v>
      </c>
      <c r="O57" s="100">
        <v>5389.26</v>
      </c>
      <c r="P57" s="100">
        <v>5389.26</v>
      </c>
      <c r="Q57" s="100">
        <f t="shared" si="15"/>
        <v>100</v>
      </c>
      <c r="R57" s="100">
        <f t="shared" si="12"/>
        <v>5389.26</v>
      </c>
      <c r="S57" s="100">
        <f t="shared" si="6"/>
        <v>100</v>
      </c>
      <c r="T57" s="100">
        <v>0</v>
      </c>
      <c r="U57" s="100">
        <v>0</v>
      </c>
      <c r="V57" s="121">
        <v>2</v>
      </c>
      <c r="W57" s="121">
        <v>2</v>
      </c>
      <c r="X57" s="121">
        <v>0</v>
      </c>
      <c r="Y57" s="122">
        <f t="shared" si="2"/>
        <v>11.76470588235294</v>
      </c>
      <c r="Z57" s="123">
        <v>1403.51</v>
      </c>
      <c r="AA57" s="122">
        <f t="shared" si="7"/>
        <v>1403.51</v>
      </c>
      <c r="AB57" s="122">
        <f t="shared" si="8"/>
        <v>100</v>
      </c>
      <c r="AC57" s="122">
        <v>1403.51</v>
      </c>
      <c r="AD57" s="122">
        <f t="shared" si="9"/>
        <v>100</v>
      </c>
      <c r="AE57" s="122">
        <f t="shared" si="10"/>
        <v>0</v>
      </c>
      <c r="AF57" s="122">
        <f t="shared" si="3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3"/>
        <v>76.271186440677965</v>
      </c>
      <c r="O58" s="100">
        <v>51157.919999999998</v>
      </c>
      <c r="P58" s="100">
        <v>51157.919999999998</v>
      </c>
      <c r="Q58" s="100">
        <f t="shared" si="15"/>
        <v>100</v>
      </c>
      <c r="R58" s="100">
        <f t="shared" si="12"/>
        <v>51157.919999999998</v>
      </c>
      <c r="S58" s="100">
        <f t="shared" si="6"/>
        <v>100</v>
      </c>
      <c r="T58" s="100">
        <v>0</v>
      </c>
      <c r="U58" s="100">
        <v>0</v>
      </c>
      <c r="V58" s="121">
        <v>16</v>
      </c>
      <c r="W58" s="121">
        <v>21</v>
      </c>
      <c r="X58" s="121">
        <v>9</v>
      </c>
      <c r="Y58" s="122">
        <f t="shared" si="2"/>
        <v>27.118644067796609</v>
      </c>
      <c r="Z58" s="123">
        <v>35954.089999999997</v>
      </c>
      <c r="AA58" s="122">
        <f t="shared" si="7"/>
        <v>35954.089999999997</v>
      </c>
      <c r="AB58" s="122">
        <f t="shared" si="8"/>
        <v>100</v>
      </c>
      <c r="AC58" s="122">
        <v>35954.089999999997</v>
      </c>
      <c r="AD58" s="122">
        <f t="shared" si="9"/>
        <v>100</v>
      </c>
      <c r="AE58" s="122">
        <f t="shared" si="10"/>
        <v>0</v>
      </c>
      <c r="AF58" s="122">
        <f t="shared" si="3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3"/>
        <v>51.724137931034484</v>
      </c>
      <c r="O59" s="100">
        <v>2869.51</v>
      </c>
      <c r="P59" s="100">
        <v>2869.51</v>
      </c>
      <c r="Q59" s="100">
        <f t="shared" si="15"/>
        <v>100</v>
      </c>
      <c r="R59" s="100">
        <f t="shared" si="12"/>
        <v>2869.51</v>
      </c>
      <c r="S59" s="100">
        <f t="shared" si="6"/>
        <v>100</v>
      </c>
      <c r="T59" s="100">
        <v>0</v>
      </c>
      <c r="U59" s="100">
        <v>0</v>
      </c>
      <c r="V59" s="121">
        <v>8</v>
      </c>
      <c r="W59" s="121">
        <v>12</v>
      </c>
      <c r="X59" s="121">
        <v>3</v>
      </c>
      <c r="Y59" s="122">
        <f t="shared" si="2"/>
        <v>27.586206896551722</v>
      </c>
      <c r="Z59" s="123">
        <v>9392.68</v>
      </c>
      <c r="AA59" s="122">
        <f t="shared" si="7"/>
        <v>9392.68</v>
      </c>
      <c r="AB59" s="122">
        <f t="shared" si="8"/>
        <v>100</v>
      </c>
      <c r="AC59" s="122">
        <v>9392.68</v>
      </c>
      <c r="AD59" s="122">
        <f t="shared" si="9"/>
        <v>100</v>
      </c>
      <c r="AE59" s="122">
        <f t="shared" si="10"/>
        <v>0</v>
      </c>
      <c r="AF59" s="122">
        <f t="shared" si="3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3"/>
        <v>91.525423728813564</v>
      </c>
      <c r="O60" s="100">
        <v>15158.790000000003</v>
      </c>
      <c r="P60" s="100">
        <v>15158.790000000003</v>
      </c>
      <c r="Q60" s="100">
        <f t="shared" si="15"/>
        <v>100</v>
      </c>
      <c r="R60" s="100">
        <f t="shared" si="12"/>
        <v>15158.790000000003</v>
      </c>
      <c r="S60" s="100">
        <f t="shared" si="6"/>
        <v>100</v>
      </c>
      <c r="T60" s="100">
        <v>0</v>
      </c>
      <c r="U60" s="100">
        <v>0</v>
      </c>
      <c r="V60" s="121">
        <v>0</v>
      </c>
      <c r="W60" s="121">
        <v>0</v>
      </c>
      <c r="X60" s="121">
        <v>0</v>
      </c>
      <c r="Y60" s="122">
        <f t="shared" si="2"/>
        <v>0</v>
      </c>
      <c r="Z60" s="123">
        <v>0</v>
      </c>
      <c r="AA60" s="122">
        <f t="shared" si="7"/>
        <v>0</v>
      </c>
      <c r="AB60" s="122">
        <f t="shared" si="8"/>
        <v>0</v>
      </c>
      <c r="AC60" s="122">
        <v>0</v>
      </c>
      <c r="AD60" s="122">
        <f t="shared" si="9"/>
        <v>0</v>
      </c>
      <c r="AE60" s="122">
        <f t="shared" si="10"/>
        <v>0</v>
      </c>
      <c r="AF60" s="122">
        <f t="shared" si="3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3"/>
        <v>67.901234567901241</v>
      </c>
      <c r="O61" s="100">
        <v>71249.460000000036</v>
      </c>
      <c r="P61" s="100">
        <v>71249.460000000036</v>
      </c>
      <c r="Q61" s="100">
        <f t="shared" si="15"/>
        <v>100</v>
      </c>
      <c r="R61" s="100">
        <f t="shared" si="12"/>
        <v>71249.460000000036</v>
      </c>
      <c r="S61" s="100">
        <f t="shared" si="6"/>
        <v>100</v>
      </c>
      <c r="T61" s="100">
        <v>0</v>
      </c>
      <c r="U61" s="100">
        <v>0</v>
      </c>
      <c r="V61" s="121">
        <v>34</v>
      </c>
      <c r="W61" s="121">
        <v>48</v>
      </c>
      <c r="X61" s="121">
        <v>18</v>
      </c>
      <c r="Y61" s="122">
        <f t="shared" si="2"/>
        <v>20.987654320987652</v>
      </c>
      <c r="Z61" s="123">
        <v>30397.06</v>
      </c>
      <c r="AA61" s="122">
        <f t="shared" si="7"/>
        <v>30397.06</v>
      </c>
      <c r="AB61" s="122">
        <f t="shared" si="8"/>
        <v>100</v>
      </c>
      <c r="AC61" s="122">
        <v>30397.06</v>
      </c>
      <c r="AD61" s="122">
        <f t="shared" si="9"/>
        <v>100</v>
      </c>
      <c r="AE61" s="122">
        <f t="shared" si="10"/>
        <v>0</v>
      </c>
      <c r="AF61" s="122">
        <f t="shared" si="3"/>
        <v>0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2"/>
        <v>0</v>
      </c>
      <c r="S62" s="100">
        <v>0</v>
      </c>
      <c r="T62" s="100">
        <v>0</v>
      </c>
      <c r="U62" s="100">
        <v>0</v>
      </c>
      <c r="V62" s="121">
        <v>0</v>
      </c>
      <c r="W62" s="121">
        <v>0</v>
      </c>
      <c r="X62" s="121">
        <v>0</v>
      </c>
      <c r="Y62" s="122">
        <f t="shared" si="2"/>
        <v>0</v>
      </c>
      <c r="Z62" s="123">
        <v>0</v>
      </c>
      <c r="AA62" s="122">
        <f t="shared" si="7"/>
        <v>0</v>
      </c>
      <c r="AB62" s="122">
        <f t="shared" si="8"/>
        <v>0</v>
      </c>
      <c r="AC62" s="122">
        <v>0</v>
      </c>
      <c r="AD62" s="122">
        <f t="shared" si="9"/>
        <v>0</v>
      </c>
      <c r="AE62" s="122">
        <f t="shared" si="10"/>
        <v>0</v>
      </c>
      <c r="AF62" s="122">
        <f t="shared" si="3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6">K63/H63*100</f>
        <v>0</v>
      </c>
      <c r="O63" s="100">
        <v>0</v>
      </c>
      <c r="P63" s="100">
        <v>0</v>
      </c>
      <c r="Q63" s="100">
        <v>0</v>
      </c>
      <c r="R63" s="100">
        <f t="shared" si="12"/>
        <v>0</v>
      </c>
      <c r="S63" s="100">
        <v>0</v>
      </c>
      <c r="T63" s="100">
        <v>0</v>
      </c>
      <c r="U63" s="100">
        <v>0</v>
      </c>
      <c r="V63" s="121">
        <v>1</v>
      </c>
      <c r="W63" s="121">
        <v>2</v>
      </c>
      <c r="X63" s="121">
        <v>0</v>
      </c>
      <c r="Y63" s="122">
        <f t="shared" si="2"/>
        <v>3.5714285714285712</v>
      </c>
      <c r="Z63" s="123">
        <v>6711.8899999999994</v>
      </c>
      <c r="AA63" s="122">
        <f t="shared" si="7"/>
        <v>6711.8899999999994</v>
      </c>
      <c r="AB63" s="122">
        <f t="shared" si="8"/>
        <v>100</v>
      </c>
      <c r="AC63" s="122">
        <v>6711.8899999999994</v>
      </c>
      <c r="AD63" s="122">
        <f t="shared" si="9"/>
        <v>100</v>
      </c>
      <c r="AE63" s="122">
        <f t="shared" si="10"/>
        <v>0</v>
      </c>
      <c r="AF63" s="122">
        <f t="shared" si="3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6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2"/>
        <v>8254.4500000000007</v>
      </c>
      <c r="S64" s="100">
        <f t="shared" si="6"/>
        <v>100</v>
      </c>
      <c r="T64" s="100">
        <v>0</v>
      </c>
      <c r="U64" s="100">
        <v>0</v>
      </c>
      <c r="V64" s="121">
        <v>0</v>
      </c>
      <c r="W64" s="121">
        <v>0</v>
      </c>
      <c r="X64" s="121">
        <v>0</v>
      </c>
      <c r="Y64" s="122">
        <f t="shared" si="2"/>
        <v>0</v>
      </c>
      <c r="Z64" s="123">
        <v>0</v>
      </c>
      <c r="AA64" s="122">
        <f t="shared" si="7"/>
        <v>0</v>
      </c>
      <c r="AB64" s="122">
        <f t="shared" si="8"/>
        <v>0</v>
      </c>
      <c r="AC64" s="122">
        <v>0</v>
      </c>
      <c r="AD64" s="122">
        <f t="shared" si="9"/>
        <v>0</v>
      </c>
      <c r="AE64" s="122">
        <f t="shared" si="10"/>
        <v>0</v>
      </c>
      <c r="AF64" s="122">
        <f t="shared" si="3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6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2"/>
        <v>16142.51</v>
      </c>
      <c r="S65" s="100">
        <f t="shared" si="6"/>
        <v>100</v>
      </c>
      <c r="T65" s="100">
        <v>0</v>
      </c>
      <c r="U65" s="100">
        <v>0</v>
      </c>
      <c r="V65" s="121">
        <v>10</v>
      </c>
      <c r="W65" s="121">
        <v>11</v>
      </c>
      <c r="X65" s="121">
        <v>2</v>
      </c>
      <c r="Y65" s="122">
        <f t="shared" si="2"/>
        <v>28.571428571428569</v>
      </c>
      <c r="Z65" s="123">
        <v>9973.3799999999992</v>
      </c>
      <c r="AA65" s="122">
        <f t="shared" si="7"/>
        <v>9973.3799999999992</v>
      </c>
      <c r="AB65" s="122">
        <f t="shared" si="8"/>
        <v>100</v>
      </c>
      <c r="AC65" s="122">
        <v>9973.3799999999992</v>
      </c>
      <c r="AD65" s="122">
        <f t="shared" si="9"/>
        <v>100</v>
      </c>
      <c r="AE65" s="122">
        <f t="shared" si="10"/>
        <v>0</v>
      </c>
      <c r="AF65" s="122">
        <f t="shared" si="3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6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2"/>
        <v>94844.19</v>
      </c>
      <c r="S66" s="100">
        <f t="shared" si="6"/>
        <v>100</v>
      </c>
      <c r="T66" s="100">
        <v>0</v>
      </c>
      <c r="U66" s="100">
        <v>0</v>
      </c>
      <c r="V66" s="121">
        <v>15</v>
      </c>
      <c r="W66" s="121">
        <v>19</v>
      </c>
      <c r="X66" s="121">
        <v>5</v>
      </c>
      <c r="Y66" s="122">
        <f t="shared" si="2"/>
        <v>17.045454545454543</v>
      </c>
      <c r="Z66" s="123">
        <v>19583.16</v>
      </c>
      <c r="AA66" s="122">
        <f t="shared" si="7"/>
        <v>19583.16</v>
      </c>
      <c r="AB66" s="122">
        <f t="shared" si="8"/>
        <v>100</v>
      </c>
      <c r="AC66" s="122">
        <v>19583.16</v>
      </c>
      <c r="AD66" s="122">
        <f t="shared" si="9"/>
        <v>100</v>
      </c>
      <c r="AE66" s="122">
        <f t="shared" si="10"/>
        <v>0</v>
      </c>
      <c r="AF66" s="122">
        <f t="shared" si="3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6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2"/>
        <v>1370.25</v>
      </c>
      <c r="S67" s="100">
        <f t="shared" si="6"/>
        <v>100</v>
      </c>
      <c r="T67" s="100">
        <v>0</v>
      </c>
      <c r="U67" s="100">
        <v>0</v>
      </c>
      <c r="V67" s="121">
        <v>0</v>
      </c>
      <c r="W67" s="121">
        <v>0</v>
      </c>
      <c r="X67" s="121">
        <v>0</v>
      </c>
      <c r="Y67" s="122">
        <f t="shared" si="2"/>
        <v>0</v>
      </c>
      <c r="Z67" s="123">
        <v>0</v>
      </c>
      <c r="AA67" s="122">
        <f t="shared" si="7"/>
        <v>0</v>
      </c>
      <c r="AB67" s="122">
        <f t="shared" si="8"/>
        <v>0</v>
      </c>
      <c r="AC67" s="122">
        <v>0</v>
      </c>
      <c r="AD67" s="122">
        <f t="shared" si="9"/>
        <v>0</v>
      </c>
      <c r="AE67" s="122">
        <f t="shared" si="10"/>
        <v>0</v>
      </c>
      <c r="AF67" s="122">
        <f t="shared" si="3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6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2"/>
        <v>62158.37</v>
      </c>
      <c r="S68" s="100">
        <f t="shared" si="6"/>
        <v>100</v>
      </c>
      <c r="T68" s="100">
        <v>0</v>
      </c>
      <c r="U68" s="100">
        <v>0</v>
      </c>
      <c r="V68" s="121">
        <v>14</v>
      </c>
      <c r="W68" s="121">
        <v>15</v>
      </c>
      <c r="X68" s="121">
        <v>2</v>
      </c>
      <c r="Y68" s="122">
        <f t="shared" si="2"/>
        <v>29.787234042553191</v>
      </c>
      <c r="Z68" s="123">
        <v>29432.28</v>
      </c>
      <c r="AA68" s="122">
        <f t="shared" si="7"/>
        <v>29432.28</v>
      </c>
      <c r="AB68" s="122">
        <f t="shared" si="8"/>
        <v>100</v>
      </c>
      <c r="AC68" s="122">
        <v>29432.28</v>
      </c>
      <c r="AD68" s="122">
        <f t="shared" si="9"/>
        <v>100</v>
      </c>
      <c r="AE68" s="122">
        <f t="shared" si="10"/>
        <v>0</v>
      </c>
      <c r="AF68" s="122">
        <f t="shared" si="3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6"/>
        <v>0</v>
      </c>
      <c r="O69" s="100">
        <v>0</v>
      </c>
      <c r="P69" s="100">
        <v>0</v>
      </c>
      <c r="Q69" s="100">
        <v>0</v>
      </c>
      <c r="R69" s="100">
        <f t="shared" si="12"/>
        <v>0</v>
      </c>
      <c r="S69" s="100">
        <v>0</v>
      </c>
      <c r="T69" s="100">
        <v>0</v>
      </c>
      <c r="U69" s="100">
        <v>0</v>
      </c>
      <c r="V69" s="121">
        <v>0</v>
      </c>
      <c r="W69" s="121">
        <v>0</v>
      </c>
      <c r="X69" s="121">
        <v>0</v>
      </c>
      <c r="Y69" s="122">
        <f t="shared" si="2"/>
        <v>0</v>
      </c>
      <c r="Z69" s="123">
        <v>0</v>
      </c>
      <c r="AA69" s="122">
        <f t="shared" si="7"/>
        <v>0</v>
      </c>
      <c r="AB69" s="122">
        <f t="shared" si="8"/>
        <v>0</v>
      </c>
      <c r="AC69" s="122">
        <v>0</v>
      </c>
      <c r="AD69" s="122">
        <f t="shared" si="9"/>
        <v>0</v>
      </c>
      <c r="AE69" s="122">
        <f t="shared" si="10"/>
        <v>0</v>
      </c>
      <c r="AF69" s="122">
        <f t="shared" si="3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6"/>
        <v>79.411764705882348</v>
      </c>
      <c r="O70" s="100">
        <v>27386.58</v>
      </c>
      <c r="P70" s="100">
        <v>27386.58</v>
      </c>
      <c r="Q70" s="100">
        <f t="shared" ref="Q70:Q75" si="17">P70/O70*100</f>
        <v>100</v>
      </c>
      <c r="R70" s="100">
        <f t="shared" si="12"/>
        <v>27386.58</v>
      </c>
      <c r="S70" s="100">
        <f t="shared" si="6"/>
        <v>100</v>
      </c>
      <c r="T70" s="100">
        <v>0</v>
      </c>
      <c r="U70" s="100">
        <v>0</v>
      </c>
      <c r="V70" s="121">
        <v>11</v>
      </c>
      <c r="W70" s="121">
        <v>14</v>
      </c>
      <c r="X70" s="121">
        <v>2</v>
      </c>
      <c r="Y70" s="122">
        <f t="shared" si="2"/>
        <v>32.352941176470587</v>
      </c>
      <c r="Z70" s="123">
        <v>10671.74</v>
      </c>
      <c r="AA70" s="122">
        <f t="shared" si="7"/>
        <v>10671.74</v>
      </c>
      <c r="AB70" s="122">
        <f t="shared" si="8"/>
        <v>100</v>
      </c>
      <c r="AC70" s="122">
        <v>10671.74</v>
      </c>
      <c r="AD70" s="122">
        <f t="shared" si="9"/>
        <v>100</v>
      </c>
      <c r="AE70" s="122">
        <f t="shared" si="10"/>
        <v>0</v>
      </c>
      <c r="AF70" s="122">
        <f t="shared" si="3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6"/>
        <v>61.904761904761905</v>
      </c>
      <c r="O71" s="100">
        <v>7195.07</v>
      </c>
      <c r="P71" s="100">
        <v>7195.07</v>
      </c>
      <c r="Q71" s="100">
        <f t="shared" si="17"/>
        <v>100</v>
      </c>
      <c r="R71" s="100">
        <f t="shared" si="12"/>
        <v>7195.07</v>
      </c>
      <c r="S71" s="100">
        <f t="shared" si="6"/>
        <v>100</v>
      </c>
      <c r="T71" s="100">
        <v>0</v>
      </c>
      <c r="U71" s="100">
        <v>0</v>
      </c>
      <c r="V71" s="121">
        <v>6</v>
      </c>
      <c r="W71" s="121">
        <v>10</v>
      </c>
      <c r="X71" s="121">
        <v>1</v>
      </c>
      <c r="Y71" s="122">
        <f t="shared" ref="Y71:Y102" si="18">IF(H71=0,0,V71/H71)*100</f>
        <v>28.571428571428569</v>
      </c>
      <c r="Z71" s="123">
        <v>12906.26</v>
      </c>
      <c r="AA71" s="122">
        <f t="shared" si="7"/>
        <v>12906.26</v>
      </c>
      <c r="AB71" s="122">
        <f t="shared" si="8"/>
        <v>100</v>
      </c>
      <c r="AC71" s="122">
        <v>12906.26</v>
      </c>
      <c r="AD71" s="122">
        <f t="shared" si="9"/>
        <v>100</v>
      </c>
      <c r="AE71" s="122">
        <f t="shared" si="10"/>
        <v>0</v>
      </c>
      <c r="AF71" s="122">
        <f t="shared" ref="AF71:AF102" si="19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6"/>
        <v>77.89473684210526</v>
      </c>
      <c r="O72" s="100">
        <v>52440.76</v>
      </c>
      <c r="P72" s="100">
        <v>52440.76</v>
      </c>
      <c r="Q72" s="100">
        <f t="shared" si="17"/>
        <v>100</v>
      </c>
      <c r="R72" s="100">
        <f t="shared" si="12"/>
        <v>52440.76</v>
      </c>
      <c r="S72" s="100">
        <f t="shared" ref="S72:S102" si="20">R72/P72*100</f>
        <v>100</v>
      </c>
      <c r="T72" s="100">
        <v>0</v>
      </c>
      <c r="U72" s="100">
        <v>0</v>
      </c>
      <c r="V72" s="121">
        <v>21</v>
      </c>
      <c r="W72" s="121">
        <v>37</v>
      </c>
      <c r="X72" s="121">
        <v>3</v>
      </c>
      <c r="Y72" s="122">
        <f t="shared" si="18"/>
        <v>22.105263157894736</v>
      </c>
      <c r="Z72" s="123">
        <v>58312.480000000003</v>
      </c>
      <c r="AA72" s="122">
        <f t="shared" ref="AA72:AA102" si="21">Z72</f>
        <v>58312.480000000003</v>
      </c>
      <c r="AB72" s="122">
        <f t="shared" ref="AB72:AB102" si="22">IF((Z72+T72)=0,0,AA72/(Z72+T72)*100)</f>
        <v>100</v>
      </c>
      <c r="AC72" s="122">
        <v>58312.480000000003</v>
      </c>
      <c r="AD72" s="122">
        <f t="shared" ref="AD72:AD102" si="23">IF(AA72=0,0,AC72/AA72)*100</f>
        <v>100</v>
      </c>
      <c r="AE72" s="122">
        <f t="shared" ref="AE72:AE102" si="24">AA72-AC72</f>
        <v>0</v>
      </c>
      <c r="AF72" s="122">
        <f t="shared" si="19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6"/>
        <v>78.94736842105263</v>
      </c>
      <c r="O73" s="100">
        <v>26374.26</v>
      </c>
      <c r="P73" s="100">
        <v>26374.26</v>
      </c>
      <c r="Q73" s="100">
        <f t="shared" si="17"/>
        <v>100</v>
      </c>
      <c r="R73" s="100">
        <f t="shared" si="12"/>
        <v>26374.26</v>
      </c>
      <c r="S73" s="100">
        <f t="shared" si="20"/>
        <v>100</v>
      </c>
      <c r="T73" s="100">
        <v>0</v>
      </c>
      <c r="U73" s="100">
        <v>0</v>
      </c>
      <c r="V73" s="121">
        <v>7</v>
      </c>
      <c r="W73" s="121">
        <v>11</v>
      </c>
      <c r="X73" s="121">
        <v>1</v>
      </c>
      <c r="Y73" s="122">
        <f t="shared" si="18"/>
        <v>18.421052631578945</v>
      </c>
      <c r="Z73" s="123">
        <v>6709.56</v>
      </c>
      <c r="AA73" s="122">
        <f t="shared" si="21"/>
        <v>6709.56</v>
      </c>
      <c r="AB73" s="122">
        <f t="shared" si="22"/>
        <v>100</v>
      </c>
      <c r="AC73" s="122">
        <v>6709.56</v>
      </c>
      <c r="AD73" s="122">
        <f t="shared" si="23"/>
        <v>100</v>
      </c>
      <c r="AE73" s="122">
        <f t="shared" si="24"/>
        <v>0</v>
      </c>
      <c r="AF73" s="122">
        <f t="shared" si="19"/>
        <v>0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6"/>
        <v>96.875</v>
      </c>
      <c r="O74" s="100">
        <v>28592.3</v>
      </c>
      <c r="P74" s="100">
        <v>28592.3</v>
      </c>
      <c r="Q74" s="100">
        <f t="shared" si="17"/>
        <v>100</v>
      </c>
      <c r="R74" s="100">
        <f t="shared" si="12"/>
        <v>28592.3</v>
      </c>
      <c r="S74" s="100">
        <f t="shared" si="20"/>
        <v>100</v>
      </c>
      <c r="T74" s="100">
        <v>0</v>
      </c>
      <c r="U74" s="100">
        <v>0</v>
      </c>
      <c r="V74" s="121">
        <v>6</v>
      </c>
      <c r="W74" s="121">
        <v>8</v>
      </c>
      <c r="X74" s="121">
        <v>1</v>
      </c>
      <c r="Y74" s="122">
        <f t="shared" si="18"/>
        <v>18.75</v>
      </c>
      <c r="Z74" s="123">
        <v>12418.06</v>
      </c>
      <c r="AA74" s="122">
        <f t="shared" si="21"/>
        <v>12418.06</v>
      </c>
      <c r="AB74" s="122">
        <f t="shared" si="22"/>
        <v>100</v>
      </c>
      <c r="AC74" s="122">
        <v>12418.06</v>
      </c>
      <c r="AD74" s="122">
        <f t="shared" si="23"/>
        <v>100</v>
      </c>
      <c r="AE74" s="122">
        <f t="shared" si="24"/>
        <v>0</v>
      </c>
      <c r="AF74" s="122">
        <f t="shared" si="19"/>
        <v>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6"/>
        <v>66.666666666666657</v>
      </c>
      <c r="O75" s="100">
        <v>1981.3</v>
      </c>
      <c r="P75" s="100">
        <v>1981.3</v>
      </c>
      <c r="Q75" s="100">
        <f t="shared" si="17"/>
        <v>100</v>
      </c>
      <c r="R75" s="100">
        <f t="shared" si="12"/>
        <v>1981.3</v>
      </c>
      <c r="S75" s="100">
        <f t="shared" si="20"/>
        <v>100</v>
      </c>
      <c r="T75" s="100">
        <v>0</v>
      </c>
      <c r="U75" s="100">
        <v>0</v>
      </c>
      <c r="V75" s="121">
        <v>0</v>
      </c>
      <c r="W75" s="121">
        <v>0</v>
      </c>
      <c r="X75" s="121">
        <v>0</v>
      </c>
      <c r="Y75" s="122">
        <f t="shared" si="18"/>
        <v>0</v>
      </c>
      <c r="Z75" s="123">
        <v>0</v>
      </c>
      <c r="AA75" s="122">
        <f t="shared" si="21"/>
        <v>0</v>
      </c>
      <c r="AB75" s="122">
        <f t="shared" si="22"/>
        <v>0</v>
      </c>
      <c r="AC75" s="122">
        <v>0</v>
      </c>
      <c r="AD75" s="122">
        <f t="shared" si="23"/>
        <v>0</v>
      </c>
      <c r="AE75" s="122">
        <f t="shared" si="24"/>
        <v>0</v>
      </c>
      <c r="AF75" s="122">
        <f t="shared" si="19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6"/>
        <v>0</v>
      </c>
      <c r="O76" s="100">
        <v>0</v>
      </c>
      <c r="P76" s="100">
        <v>0</v>
      </c>
      <c r="Q76" s="100">
        <v>0</v>
      </c>
      <c r="R76" s="100">
        <f t="shared" si="12"/>
        <v>0</v>
      </c>
      <c r="S76" s="100">
        <v>0</v>
      </c>
      <c r="T76" s="100">
        <v>0</v>
      </c>
      <c r="U76" s="100">
        <v>0</v>
      </c>
      <c r="V76" s="121">
        <v>2</v>
      </c>
      <c r="W76" s="121">
        <v>3</v>
      </c>
      <c r="X76" s="121">
        <v>1</v>
      </c>
      <c r="Y76" s="122">
        <f t="shared" si="18"/>
        <v>66.666666666666657</v>
      </c>
      <c r="Z76" s="123">
        <v>916.43000000000006</v>
      </c>
      <c r="AA76" s="122">
        <f t="shared" si="21"/>
        <v>916.43000000000006</v>
      </c>
      <c r="AB76" s="122">
        <f t="shared" si="22"/>
        <v>100</v>
      </c>
      <c r="AC76" s="122">
        <v>916.43000000000006</v>
      </c>
      <c r="AD76" s="122">
        <f t="shared" si="23"/>
        <v>100</v>
      </c>
      <c r="AE76" s="122">
        <f t="shared" si="24"/>
        <v>0</v>
      </c>
      <c r="AF76" s="122">
        <f t="shared" si="19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6"/>
        <v>0</v>
      </c>
      <c r="O77" s="100">
        <v>0</v>
      </c>
      <c r="P77" s="100">
        <v>0</v>
      </c>
      <c r="Q77" s="100">
        <v>0</v>
      </c>
      <c r="R77" s="100">
        <f t="shared" si="12"/>
        <v>0</v>
      </c>
      <c r="S77" s="100">
        <v>0</v>
      </c>
      <c r="T77" s="100">
        <v>0</v>
      </c>
      <c r="U77" s="100">
        <v>0</v>
      </c>
      <c r="V77" s="121">
        <v>0</v>
      </c>
      <c r="W77" s="121">
        <v>0</v>
      </c>
      <c r="X77" s="121">
        <v>0</v>
      </c>
      <c r="Y77" s="122">
        <f t="shared" si="18"/>
        <v>0</v>
      </c>
      <c r="Z77" s="123">
        <v>0</v>
      </c>
      <c r="AA77" s="122">
        <f t="shared" si="21"/>
        <v>0</v>
      </c>
      <c r="AB77" s="122">
        <f t="shared" si="22"/>
        <v>0</v>
      </c>
      <c r="AC77" s="122">
        <v>0</v>
      </c>
      <c r="AD77" s="122">
        <f t="shared" si="23"/>
        <v>0</v>
      </c>
      <c r="AE77" s="122">
        <f t="shared" si="24"/>
        <v>0</v>
      </c>
      <c r="AF77" s="122">
        <f t="shared" si="19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6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2"/>
        <v>3715.8299999999995</v>
      </c>
      <c r="S78" s="100">
        <f t="shared" si="20"/>
        <v>100</v>
      </c>
      <c r="T78" s="100">
        <v>0</v>
      </c>
      <c r="U78" s="100">
        <v>0</v>
      </c>
      <c r="V78" s="121">
        <v>3</v>
      </c>
      <c r="W78" s="121">
        <v>5</v>
      </c>
      <c r="X78" s="121">
        <v>1</v>
      </c>
      <c r="Y78" s="122">
        <f t="shared" si="18"/>
        <v>23.076923076923077</v>
      </c>
      <c r="Z78" s="123">
        <v>6047.81</v>
      </c>
      <c r="AA78" s="122">
        <f t="shared" si="21"/>
        <v>6047.81</v>
      </c>
      <c r="AB78" s="122">
        <f t="shared" si="22"/>
        <v>100</v>
      </c>
      <c r="AC78" s="122">
        <v>6047.81</v>
      </c>
      <c r="AD78" s="122">
        <f t="shared" si="23"/>
        <v>100</v>
      </c>
      <c r="AE78" s="122">
        <f t="shared" si="24"/>
        <v>0</v>
      </c>
      <c r="AF78" s="122">
        <f t="shared" si="19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2"/>
        <v>0</v>
      </c>
      <c r="S79" s="100">
        <v>0</v>
      </c>
      <c r="T79" s="100">
        <v>0</v>
      </c>
      <c r="U79" s="100">
        <v>0</v>
      </c>
      <c r="V79" s="121">
        <v>0</v>
      </c>
      <c r="W79" s="121">
        <v>0</v>
      </c>
      <c r="X79" s="121">
        <v>0</v>
      </c>
      <c r="Y79" s="122">
        <f t="shared" si="18"/>
        <v>0</v>
      </c>
      <c r="Z79" s="123">
        <v>0</v>
      </c>
      <c r="AA79" s="122">
        <f t="shared" si="21"/>
        <v>0</v>
      </c>
      <c r="AB79" s="122">
        <f t="shared" si="22"/>
        <v>0</v>
      </c>
      <c r="AC79" s="122">
        <v>0</v>
      </c>
      <c r="AD79" s="122">
        <f t="shared" si="23"/>
        <v>0</v>
      </c>
      <c r="AE79" s="122">
        <f t="shared" si="24"/>
        <v>0</v>
      </c>
      <c r="AF79" s="122">
        <f t="shared" si="19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5">K80/H80*100</f>
        <v>0</v>
      </c>
      <c r="O80" s="100">
        <v>0</v>
      </c>
      <c r="P80" s="100">
        <v>0</v>
      </c>
      <c r="Q80" s="100">
        <v>0</v>
      </c>
      <c r="R80" s="100">
        <f t="shared" si="12"/>
        <v>0</v>
      </c>
      <c r="S80" s="100">
        <v>0</v>
      </c>
      <c r="T80" s="100">
        <v>0</v>
      </c>
      <c r="U80" s="100">
        <v>0</v>
      </c>
      <c r="V80" s="121">
        <v>0</v>
      </c>
      <c r="W80" s="121">
        <v>0</v>
      </c>
      <c r="X80" s="121">
        <v>0</v>
      </c>
      <c r="Y80" s="122">
        <f t="shared" si="18"/>
        <v>0</v>
      </c>
      <c r="Z80" s="123">
        <v>0</v>
      </c>
      <c r="AA80" s="122">
        <f t="shared" si="21"/>
        <v>0</v>
      </c>
      <c r="AB80" s="122">
        <f t="shared" si="22"/>
        <v>0</v>
      </c>
      <c r="AC80" s="122">
        <v>0</v>
      </c>
      <c r="AD80" s="122">
        <f t="shared" si="23"/>
        <v>0</v>
      </c>
      <c r="AE80" s="122">
        <f t="shared" si="24"/>
        <v>0</v>
      </c>
      <c r="AF80" s="122">
        <f t="shared" si="19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5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2"/>
        <v>2194.65</v>
      </c>
      <c r="S81" s="100">
        <f t="shared" si="20"/>
        <v>100</v>
      </c>
      <c r="T81" s="100">
        <v>0</v>
      </c>
      <c r="U81" s="100">
        <v>0</v>
      </c>
      <c r="V81" s="121">
        <v>10</v>
      </c>
      <c r="W81" s="121">
        <v>14</v>
      </c>
      <c r="X81" s="121">
        <v>5</v>
      </c>
      <c r="Y81" s="122">
        <f t="shared" si="18"/>
        <v>71.428571428571431</v>
      </c>
      <c r="Z81" s="123">
        <v>11409.02</v>
      </c>
      <c r="AA81" s="122">
        <f t="shared" si="21"/>
        <v>11409.02</v>
      </c>
      <c r="AB81" s="122">
        <f t="shared" si="22"/>
        <v>100</v>
      </c>
      <c r="AC81" s="122">
        <v>11409.02</v>
      </c>
      <c r="AD81" s="122">
        <f t="shared" si="23"/>
        <v>100</v>
      </c>
      <c r="AE81" s="122">
        <f t="shared" si="24"/>
        <v>0</v>
      </c>
      <c r="AF81" s="122">
        <f t="shared" si="19"/>
        <v>0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5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2"/>
        <v>2991.8400000000006</v>
      </c>
      <c r="S82" s="100">
        <f t="shared" si="20"/>
        <v>100</v>
      </c>
      <c r="T82" s="100">
        <v>0</v>
      </c>
      <c r="U82" s="100">
        <v>0</v>
      </c>
      <c r="V82" s="121">
        <v>0</v>
      </c>
      <c r="W82" s="121">
        <v>0</v>
      </c>
      <c r="X82" s="121">
        <v>0</v>
      </c>
      <c r="Y82" s="122">
        <f t="shared" si="18"/>
        <v>0</v>
      </c>
      <c r="Z82" s="123">
        <v>0</v>
      </c>
      <c r="AA82" s="122">
        <f t="shared" si="21"/>
        <v>0</v>
      </c>
      <c r="AB82" s="122">
        <f t="shared" si="22"/>
        <v>0</v>
      </c>
      <c r="AC82" s="122">
        <v>0</v>
      </c>
      <c r="AD82" s="122">
        <f t="shared" si="23"/>
        <v>0</v>
      </c>
      <c r="AE82" s="122">
        <f t="shared" si="24"/>
        <v>0</v>
      </c>
      <c r="AF82" s="122">
        <f t="shared" si="19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5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2"/>
        <v>2291.38</v>
      </c>
      <c r="S83" s="100">
        <f t="shared" si="20"/>
        <v>100</v>
      </c>
      <c r="T83" s="100">
        <v>0</v>
      </c>
      <c r="U83" s="100">
        <v>0</v>
      </c>
      <c r="V83" s="121">
        <v>4</v>
      </c>
      <c r="W83" s="121">
        <v>5</v>
      </c>
      <c r="X83" s="121">
        <v>2</v>
      </c>
      <c r="Y83" s="122">
        <f t="shared" si="18"/>
        <v>33.333333333333329</v>
      </c>
      <c r="Z83" s="123">
        <v>2361.4</v>
      </c>
      <c r="AA83" s="122">
        <f t="shared" si="21"/>
        <v>2361.4</v>
      </c>
      <c r="AB83" s="122">
        <f t="shared" si="22"/>
        <v>100</v>
      </c>
      <c r="AC83" s="122">
        <v>2361.4</v>
      </c>
      <c r="AD83" s="122">
        <f t="shared" si="23"/>
        <v>100</v>
      </c>
      <c r="AE83" s="122">
        <f t="shared" si="24"/>
        <v>0</v>
      </c>
      <c r="AF83" s="122">
        <f t="shared" si="19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5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2"/>
        <v>48671.73</v>
      </c>
      <c r="S84" s="100">
        <f t="shared" si="20"/>
        <v>100</v>
      </c>
      <c r="T84" s="100">
        <v>0</v>
      </c>
      <c r="U84" s="100">
        <v>0</v>
      </c>
      <c r="V84" s="121">
        <v>11</v>
      </c>
      <c r="W84" s="121">
        <v>17</v>
      </c>
      <c r="X84" s="121">
        <v>1</v>
      </c>
      <c r="Y84" s="122">
        <f t="shared" si="18"/>
        <v>16.417910447761194</v>
      </c>
      <c r="Z84" s="123">
        <v>33017.14</v>
      </c>
      <c r="AA84" s="122">
        <f t="shared" si="21"/>
        <v>33017.14</v>
      </c>
      <c r="AB84" s="122">
        <f t="shared" si="22"/>
        <v>100</v>
      </c>
      <c r="AC84" s="122">
        <v>33017.14</v>
      </c>
      <c r="AD84" s="122">
        <f t="shared" si="23"/>
        <v>100</v>
      </c>
      <c r="AE84" s="122">
        <f t="shared" si="24"/>
        <v>0</v>
      </c>
      <c r="AF84" s="122">
        <f t="shared" si="19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5"/>
        <v>0</v>
      </c>
      <c r="O85" s="100">
        <v>0</v>
      </c>
      <c r="P85" s="100">
        <v>0</v>
      </c>
      <c r="Q85" s="100">
        <v>0</v>
      </c>
      <c r="R85" s="100">
        <f t="shared" si="12"/>
        <v>0</v>
      </c>
      <c r="S85" s="100">
        <v>0</v>
      </c>
      <c r="T85" s="100">
        <v>0</v>
      </c>
      <c r="U85" s="100">
        <v>0</v>
      </c>
      <c r="V85" s="121">
        <v>0</v>
      </c>
      <c r="W85" s="121">
        <v>0</v>
      </c>
      <c r="X85" s="121">
        <v>0</v>
      </c>
      <c r="Y85" s="122">
        <f t="shared" si="18"/>
        <v>0</v>
      </c>
      <c r="Z85" s="123">
        <v>0</v>
      </c>
      <c r="AA85" s="122">
        <f t="shared" si="21"/>
        <v>0</v>
      </c>
      <c r="AB85" s="122">
        <f t="shared" si="22"/>
        <v>0</v>
      </c>
      <c r="AC85" s="122">
        <v>0</v>
      </c>
      <c r="AD85" s="122">
        <f t="shared" si="23"/>
        <v>0</v>
      </c>
      <c r="AE85" s="122">
        <f t="shared" si="24"/>
        <v>0</v>
      </c>
      <c r="AF85" s="122">
        <f t="shared" si="19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5"/>
        <v>0</v>
      </c>
      <c r="O86" s="100">
        <v>0</v>
      </c>
      <c r="P86" s="100">
        <v>0</v>
      </c>
      <c r="Q86" s="100">
        <v>0</v>
      </c>
      <c r="R86" s="100">
        <f t="shared" ref="R86:R102" si="26">P86</f>
        <v>0</v>
      </c>
      <c r="S86" s="100">
        <v>0</v>
      </c>
      <c r="T86" s="100">
        <v>0</v>
      </c>
      <c r="U86" s="100">
        <v>0</v>
      </c>
      <c r="V86" s="121">
        <v>0</v>
      </c>
      <c r="W86" s="121">
        <v>0</v>
      </c>
      <c r="X86" s="121">
        <v>0</v>
      </c>
      <c r="Y86" s="122">
        <f t="shared" si="18"/>
        <v>0</v>
      </c>
      <c r="Z86" s="123">
        <v>0</v>
      </c>
      <c r="AA86" s="122">
        <f t="shared" si="21"/>
        <v>0</v>
      </c>
      <c r="AB86" s="122">
        <f t="shared" si="22"/>
        <v>0</v>
      </c>
      <c r="AC86" s="122">
        <v>0</v>
      </c>
      <c r="AD86" s="122">
        <f t="shared" si="23"/>
        <v>0</v>
      </c>
      <c r="AE86" s="122">
        <f t="shared" si="24"/>
        <v>0</v>
      </c>
      <c r="AF86" s="122">
        <f t="shared" si="19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5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26"/>
        <v>27394.17</v>
      </c>
      <c r="S87" s="100">
        <f t="shared" si="20"/>
        <v>100</v>
      </c>
      <c r="T87" s="100">
        <v>0</v>
      </c>
      <c r="U87" s="100">
        <v>0</v>
      </c>
      <c r="V87" s="121">
        <v>9</v>
      </c>
      <c r="W87" s="121">
        <v>9</v>
      </c>
      <c r="X87" s="121">
        <v>3</v>
      </c>
      <c r="Y87" s="122">
        <f t="shared" si="18"/>
        <v>27.27272727272727</v>
      </c>
      <c r="Z87" s="123">
        <v>5929.48</v>
      </c>
      <c r="AA87" s="122">
        <f t="shared" si="21"/>
        <v>5929.48</v>
      </c>
      <c r="AB87" s="122">
        <f t="shared" si="22"/>
        <v>100</v>
      </c>
      <c r="AC87" s="122">
        <v>5929.48</v>
      </c>
      <c r="AD87" s="122">
        <f t="shared" si="23"/>
        <v>100</v>
      </c>
      <c r="AE87" s="122">
        <f t="shared" si="24"/>
        <v>0</v>
      </c>
      <c r="AF87" s="122">
        <f t="shared" si="19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5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26"/>
        <v>7948</v>
      </c>
      <c r="S88" s="100">
        <f t="shared" si="20"/>
        <v>100</v>
      </c>
      <c r="T88" s="100">
        <v>0</v>
      </c>
      <c r="U88" s="100">
        <v>0</v>
      </c>
      <c r="V88" s="121">
        <v>1</v>
      </c>
      <c r="W88" s="121">
        <v>1</v>
      </c>
      <c r="X88" s="121">
        <v>0</v>
      </c>
      <c r="Y88" s="122">
        <f t="shared" si="18"/>
        <v>8.3333333333333321</v>
      </c>
      <c r="Z88" s="123">
        <v>301.45999999999998</v>
      </c>
      <c r="AA88" s="122">
        <f t="shared" si="21"/>
        <v>301.45999999999998</v>
      </c>
      <c r="AB88" s="122">
        <f t="shared" si="22"/>
        <v>100</v>
      </c>
      <c r="AC88" s="122">
        <v>301.45999999999998</v>
      </c>
      <c r="AD88" s="122">
        <f t="shared" si="23"/>
        <v>100</v>
      </c>
      <c r="AE88" s="122">
        <f t="shared" si="24"/>
        <v>0</v>
      </c>
      <c r="AF88" s="122">
        <f t="shared" si="19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5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26"/>
        <v>25249.41</v>
      </c>
      <c r="S89" s="100">
        <f t="shared" si="20"/>
        <v>100</v>
      </c>
      <c r="T89" s="100">
        <v>0</v>
      </c>
      <c r="U89" s="100">
        <v>0</v>
      </c>
      <c r="V89" s="121">
        <v>12</v>
      </c>
      <c r="W89" s="121">
        <v>15</v>
      </c>
      <c r="X89" s="121">
        <v>5</v>
      </c>
      <c r="Y89" s="122">
        <f t="shared" si="18"/>
        <v>24</v>
      </c>
      <c r="Z89" s="123">
        <f>934.51+8956.71</f>
        <v>9891.2199999999993</v>
      </c>
      <c r="AA89" s="122">
        <f t="shared" si="21"/>
        <v>9891.2199999999993</v>
      </c>
      <c r="AB89" s="122">
        <f t="shared" si="22"/>
        <v>100</v>
      </c>
      <c r="AC89" s="122">
        <v>9891.2199999999993</v>
      </c>
      <c r="AD89" s="122">
        <f t="shared" si="23"/>
        <v>100</v>
      </c>
      <c r="AE89" s="122">
        <f t="shared" si="24"/>
        <v>0</v>
      </c>
      <c r="AF89" s="122">
        <f t="shared" si="19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5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26"/>
        <v>16467.23</v>
      </c>
      <c r="S90" s="100">
        <f t="shared" si="20"/>
        <v>100</v>
      </c>
      <c r="T90" s="100">
        <v>0</v>
      </c>
      <c r="U90" s="100">
        <v>0</v>
      </c>
      <c r="V90" s="121">
        <v>12</v>
      </c>
      <c r="W90" s="121">
        <v>15</v>
      </c>
      <c r="X90" s="121">
        <v>5</v>
      </c>
      <c r="Y90" s="122">
        <f t="shared" si="18"/>
        <v>50</v>
      </c>
      <c r="Z90" s="123">
        <v>12679.38</v>
      </c>
      <c r="AA90" s="122">
        <f t="shared" si="21"/>
        <v>12679.38</v>
      </c>
      <c r="AB90" s="122">
        <f t="shared" si="22"/>
        <v>100</v>
      </c>
      <c r="AC90" s="122">
        <v>12679.38</v>
      </c>
      <c r="AD90" s="122">
        <f t="shared" si="23"/>
        <v>100</v>
      </c>
      <c r="AE90" s="122">
        <f t="shared" si="24"/>
        <v>0</v>
      </c>
      <c r="AF90" s="122">
        <f t="shared" si="19"/>
        <v>0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5"/>
        <v>0</v>
      </c>
      <c r="O91" s="100">
        <v>0</v>
      </c>
      <c r="P91" s="100">
        <v>0</v>
      </c>
      <c r="Q91" s="100">
        <v>0</v>
      </c>
      <c r="R91" s="100">
        <f t="shared" si="26"/>
        <v>0</v>
      </c>
      <c r="S91" s="100">
        <v>0</v>
      </c>
      <c r="T91" s="100">
        <v>0</v>
      </c>
      <c r="U91" s="100">
        <v>0</v>
      </c>
      <c r="V91" s="121">
        <v>4</v>
      </c>
      <c r="W91" s="121">
        <v>5</v>
      </c>
      <c r="X91" s="121">
        <v>3</v>
      </c>
      <c r="Y91" s="122">
        <f t="shared" si="18"/>
        <v>100</v>
      </c>
      <c r="Z91" s="123">
        <f>1302.43+839.08</f>
        <v>2141.5100000000002</v>
      </c>
      <c r="AA91" s="122">
        <f t="shared" si="21"/>
        <v>2141.5100000000002</v>
      </c>
      <c r="AB91" s="122">
        <f t="shared" si="22"/>
        <v>100</v>
      </c>
      <c r="AC91" s="122">
        <v>2141.5100000000002</v>
      </c>
      <c r="AD91" s="122">
        <f t="shared" si="23"/>
        <v>100</v>
      </c>
      <c r="AE91" s="122">
        <f t="shared" si="24"/>
        <v>0</v>
      </c>
      <c r="AF91" s="122">
        <f t="shared" si="19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5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26"/>
        <v>9389.1600000000017</v>
      </c>
      <c r="S92" s="100">
        <f t="shared" si="20"/>
        <v>100</v>
      </c>
      <c r="T92" s="100">
        <v>0</v>
      </c>
      <c r="U92" s="100">
        <v>0</v>
      </c>
      <c r="V92" s="121">
        <v>3</v>
      </c>
      <c r="W92" s="121">
        <v>6</v>
      </c>
      <c r="X92" s="121">
        <v>0</v>
      </c>
      <c r="Y92" s="122">
        <f t="shared" si="18"/>
        <v>6.25</v>
      </c>
      <c r="Z92" s="123">
        <v>8718.14</v>
      </c>
      <c r="AA92" s="122">
        <f t="shared" si="21"/>
        <v>8718.14</v>
      </c>
      <c r="AB92" s="122">
        <f t="shared" si="22"/>
        <v>100</v>
      </c>
      <c r="AC92" s="122">
        <v>8718.14</v>
      </c>
      <c r="AD92" s="122">
        <f t="shared" si="23"/>
        <v>100</v>
      </c>
      <c r="AE92" s="122">
        <f t="shared" si="24"/>
        <v>0</v>
      </c>
      <c r="AF92" s="122">
        <f t="shared" si="19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5"/>
        <v>0</v>
      </c>
      <c r="O93" s="100">
        <v>0</v>
      </c>
      <c r="P93" s="100">
        <v>0</v>
      </c>
      <c r="Q93" s="100">
        <v>0</v>
      </c>
      <c r="R93" s="100">
        <f t="shared" si="26"/>
        <v>0</v>
      </c>
      <c r="S93" s="100">
        <v>0</v>
      </c>
      <c r="T93" s="100">
        <v>0</v>
      </c>
      <c r="U93" s="100">
        <v>0</v>
      </c>
      <c r="V93" s="121">
        <v>0</v>
      </c>
      <c r="W93" s="121">
        <v>0</v>
      </c>
      <c r="X93" s="121">
        <v>0</v>
      </c>
      <c r="Y93" s="122">
        <f t="shared" si="18"/>
        <v>0</v>
      </c>
      <c r="Z93" s="123">
        <v>0</v>
      </c>
      <c r="AA93" s="122">
        <f t="shared" si="21"/>
        <v>0</v>
      </c>
      <c r="AB93" s="122">
        <f t="shared" si="22"/>
        <v>0</v>
      </c>
      <c r="AC93" s="122">
        <v>0</v>
      </c>
      <c r="AD93" s="122">
        <f t="shared" si="23"/>
        <v>0</v>
      </c>
      <c r="AE93" s="122">
        <f t="shared" si="24"/>
        <v>0</v>
      </c>
      <c r="AF93" s="122">
        <f t="shared" si="19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5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26"/>
        <v>12376.46</v>
      </c>
      <c r="S94" s="100">
        <f t="shared" si="20"/>
        <v>100</v>
      </c>
      <c r="T94" s="100">
        <v>0</v>
      </c>
      <c r="U94" s="100">
        <v>0</v>
      </c>
      <c r="V94" s="121">
        <v>5</v>
      </c>
      <c r="W94" s="121">
        <v>7</v>
      </c>
      <c r="X94" s="121">
        <v>1</v>
      </c>
      <c r="Y94" s="122">
        <f t="shared" si="18"/>
        <v>25</v>
      </c>
      <c r="Z94" s="123">
        <v>6937.44</v>
      </c>
      <c r="AA94" s="122">
        <f t="shared" si="21"/>
        <v>6937.44</v>
      </c>
      <c r="AB94" s="122">
        <f t="shared" si="22"/>
        <v>100</v>
      </c>
      <c r="AC94" s="122">
        <v>6937.44</v>
      </c>
      <c r="AD94" s="122">
        <f t="shared" si="23"/>
        <v>100</v>
      </c>
      <c r="AE94" s="122">
        <f t="shared" si="24"/>
        <v>0</v>
      </c>
      <c r="AF94" s="122">
        <f t="shared" si="19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5"/>
        <v>0</v>
      </c>
      <c r="O95" s="100">
        <v>0</v>
      </c>
      <c r="P95" s="100">
        <v>0</v>
      </c>
      <c r="Q95" s="100">
        <v>0</v>
      </c>
      <c r="R95" s="100">
        <f t="shared" si="26"/>
        <v>0</v>
      </c>
      <c r="S95" s="100">
        <v>0</v>
      </c>
      <c r="T95" s="100">
        <v>0</v>
      </c>
      <c r="U95" s="100">
        <v>0</v>
      </c>
      <c r="V95" s="121">
        <v>0</v>
      </c>
      <c r="W95" s="121">
        <v>0</v>
      </c>
      <c r="X95" s="121">
        <v>0</v>
      </c>
      <c r="Y95" s="122">
        <f t="shared" si="18"/>
        <v>0</v>
      </c>
      <c r="Z95" s="123">
        <v>0</v>
      </c>
      <c r="AA95" s="122">
        <f t="shared" si="21"/>
        <v>0</v>
      </c>
      <c r="AB95" s="122">
        <f t="shared" si="22"/>
        <v>0</v>
      </c>
      <c r="AC95" s="122">
        <v>0</v>
      </c>
      <c r="AD95" s="122">
        <f t="shared" si="23"/>
        <v>0</v>
      </c>
      <c r="AE95" s="122">
        <f t="shared" si="24"/>
        <v>0</v>
      </c>
      <c r="AF95" s="122">
        <f t="shared" si="19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5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26"/>
        <v>24507.16</v>
      </c>
      <c r="S96" s="100">
        <f t="shared" si="20"/>
        <v>100</v>
      </c>
      <c r="T96" s="100">
        <v>0</v>
      </c>
      <c r="U96" s="100">
        <v>0</v>
      </c>
      <c r="V96" s="121">
        <v>0</v>
      </c>
      <c r="W96" s="121">
        <v>0</v>
      </c>
      <c r="X96" s="121">
        <v>0</v>
      </c>
      <c r="Y96" s="122">
        <f t="shared" si="18"/>
        <v>0</v>
      </c>
      <c r="Z96" s="123">
        <v>0</v>
      </c>
      <c r="AA96" s="122">
        <f t="shared" si="21"/>
        <v>0</v>
      </c>
      <c r="AB96" s="122">
        <f t="shared" si="22"/>
        <v>0</v>
      </c>
      <c r="AC96" s="122">
        <v>0</v>
      </c>
      <c r="AD96" s="122">
        <f t="shared" si="23"/>
        <v>0</v>
      </c>
      <c r="AE96" s="122">
        <f t="shared" si="24"/>
        <v>0</v>
      </c>
      <c r="AF96" s="122">
        <f t="shared" si="19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5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26"/>
        <v>5946.55</v>
      </c>
      <c r="S97" s="100">
        <f t="shared" si="20"/>
        <v>100</v>
      </c>
      <c r="T97" s="100">
        <v>0</v>
      </c>
      <c r="U97" s="100">
        <v>0</v>
      </c>
      <c r="V97" s="121">
        <v>2</v>
      </c>
      <c r="W97" s="121">
        <v>2</v>
      </c>
      <c r="X97" s="121">
        <v>0</v>
      </c>
      <c r="Y97" s="122">
        <f t="shared" si="18"/>
        <v>22.222222222222221</v>
      </c>
      <c r="Z97" s="123">
        <v>1930.88</v>
      </c>
      <c r="AA97" s="122">
        <f t="shared" si="21"/>
        <v>1930.88</v>
      </c>
      <c r="AB97" s="122">
        <f t="shared" si="22"/>
        <v>100</v>
      </c>
      <c r="AC97" s="122">
        <v>1930.88</v>
      </c>
      <c r="AD97" s="122">
        <f t="shared" si="23"/>
        <v>100</v>
      </c>
      <c r="AE97" s="122">
        <f t="shared" si="24"/>
        <v>0</v>
      </c>
      <c r="AF97" s="122">
        <f t="shared" si="19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5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26"/>
        <v>3487.89</v>
      </c>
      <c r="S98" s="100">
        <f t="shared" si="20"/>
        <v>100</v>
      </c>
      <c r="T98" s="100">
        <v>0</v>
      </c>
      <c r="U98" s="100">
        <v>0</v>
      </c>
      <c r="V98" s="121">
        <v>0</v>
      </c>
      <c r="W98" s="121">
        <v>0</v>
      </c>
      <c r="X98" s="121">
        <v>0</v>
      </c>
      <c r="Y98" s="122">
        <f t="shared" si="18"/>
        <v>0</v>
      </c>
      <c r="Z98" s="123">
        <v>0</v>
      </c>
      <c r="AA98" s="122">
        <f t="shared" si="21"/>
        <v>0</v>
      </c>
      <c r="AB98" s="122">
        <f t="shared" si="22"/>
        <v>0</v>
      </c>
      <c r="AC98" s="122">
        <v>0</v>
      </c>
      <c r="AD98" s="122">
        <f t="shared" si="23"/>
        <v>0</v>
      </c>
      <c r="AE98" s="122">
        <f t="shared" si="24"/>
        <v>0</v>
      </c>
      <c r="AF98" s="122">
        <f t="shared" si="19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5"/>
        <v>0</v>
      </c>
      <c r="O99" s="100">
        <v>0</v>
      </c>
      <c r="P99" s="100">
        <v>0</v>
      </c>
      <c r="Q99" s="100">
        <v>0</v>
      </c>
      <c r="R99" s="100">
        <f t="shared" si="26"/>
        <v>0</v>
      </c>
      <c r="S99" s="100">
        <v>0</v>
      </c>
      <c r="T99" s="100">
        <v>0</v>
      </c>
      <c r="U99" s="100">
        <v>0</v>
      </c>
      <c r="V99" s="121">
        <v>3</v>
      </c>
      <c r="W99" s="121">
        <v>3</v>
      </c>
      <c r="X99" s="121">
        <v>2</v>
      </c>
      <c r="Y99" s="122">
        <f t="shared" si="18"/>
        <v>100</v>
      </c>
      <c r="Z99" s="123">
        <v>4662.01</v>
      </c>
      <c r="AA99" s="122">
        <f t="shared" si="21"/>
        <v>4662.01</v>
      </c>
      <c r="AB99" s="122">
        <f t="shared" si="22"/>
        <v>100</v>
      </c>
      <c r="AC99" s="122">
        <v>4662.01</v>
      </c>
      <c r="AD99" s="122">
        <f t="shared" si="23"/>
        <v>100</v>
      </c>
      <c r="AE99" s="122">
        <f t="shared" si="24"/>
        <v>0</v>
      </c>
      <c r="AF99" s="122">
        <f t="shared" si="19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5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26"/>
        <v>18749.07</v>
      </c>
      <c r="S100" s="100">
        <f t="shared" si="20"/>
        <v>100</v>
      </c>
      <c r="T100" s="100">
        <v>0</v>
      </c>
      <c r="U100" s="100">
        <v>0</v>
      </c>
      <c r="V100" s="121">
        <v>13</v>
      </c>
      <c r="W100" s="121">
        <v>18</v>
      </c>
      <c r="X100" s="121">
        <v>8</v>
      </c>
      <c r="Y100" s="122">
        <f t="shared" si="18"/>
        <v>34.210526315789473</v>
      </c>
      <c r="Z100" s="123">
        <v>13065.46</v>
      </c>
      <c r="AA100" s="122">
        <f t="shared" si="21"/>
        <v>13065.46</v>
      </c>
      <c r="AB100" s="122">
        <f t="shared" si="22"/>
        <v>100</v>
      </c>
      <c r="AC100" s="122">
        <v>13065.46</v>
      </c>
      <c r="AD100" s="122">
        <f t="shared" si="23"/>
        <v>100</v>
      </c>
      <c r="AE100" s="122">
        <f t="shared" si="24"/>
        <v>0</v>
      </c>
      <c r="AF100" s="122">
        <f t="shared" si="19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5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26"/>
        <v>336.17</v>
      </c>
      <c r="S101" s="100">
        <f t="shared" si="20"/>
        <v>100</v>
      </c>
      <c r="T101" s="100">
        <v>0</v>
      </c>
      <c r="U101" s="100">
        <v>0</v>
      </c>
      <c r="V101" s="121">
        <v>2</v>
      </c>
      <c r="W101" s="121">
        <v>2</v>
      </c>
      <c r="X101" s="121">
        <v>1</v>
      </c>
      <c r="Y101" s="122">
        <f t="shared" si="18"/>
        <v>25</v>
      </c>
      <c r="Z101" s="123">
        <v>4147.71</v>
      </c>
      <c r="AA101" s="122">
        <f t="shared" si="21"/>
        <v>4147.71</v>
      </c>
      <c r="AB101" s="122">
        <f t="shared" si="22"/>
        <v>100</v>
      </c>
      <c r="AC101" s="122">
        <v>4147.71</v>
      </c>
      <c r="AD101" s="122">
        <f t="shared" si="23"/>
        <v>100</v>
      </c>
      <c r="AE101" s="122">
        <f t="shared" si="24"/>
        <v>0</v>
      </c>
      <c r="AF101" s="122">
        <f t="shared" si="19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5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26"/>
        <v>19670.13</v>
      </c>
      <c r="S102" s="100">
        <f t="shared" si="20"/>
        <v>100</v>
      </c>
      <c r="T102" s="100">
        <v>0</v>
      </c>
      <c r="U102" s="100">
        <v>0</v>
      </c>
      <c r="V102" s="121">
        <v>0</v>
      </c>
      <c r="W102" s="121">
        <v>0</v>
      </c>
      <c r="X102" s="121">
        <v>0</v>
      </c>
      <c r="Y102" s="122">
        <f t="shared" si="18"/>
        <v>0</v>
      </c>
      <c r="Z102" s="123">
        <v>0</v>
      </c>
      <c r="AA102" s="122">
        <f t="shared" si="21"/>
        <v>0</v>
      </c>
      <c r="AB102" s="122">
        <f t="shared" si="22"/>
        <v>0</v>
      </c>
      <c r="AC102" s="122">
        <v>0</v>
      </c>
      <c r="AD102" s="122">
        <f t="shared" si="23"/>
        <v>0</v>
      </c>
      <c r="AE102" s="122">
        <f t="shared" si="24"/>
        <v>0</v>
      </c>
      <c r="AF102" s="122">
        <f t="shared" si="19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5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27">T103/P103*100</f>
        <v>0</v>
      </c>
      <c r="V103" s="89">
        <f t="shared" ref="V103:AC103" si="28">SUM(V7:V102)</f>
        <v>552</v>
      </c>
      <c r="W103" s="89">
        <f t="shared" si="28"/>
        <v>751</v>
      </c>
      <c r="X103" s="89">
        <f>SUM(X7:X102)</f>
        <v>183</v>
      </c>
      <c r="Y103" s="91">
        <f>X103/H103*100</f>
        <v>6.4053202660133008</v>
      </c>
      <c r="Z103" s="91">
        <f>SUM(Z7:Z102)</f>
        <v>829349.89000000013</v>
      </c>
      <c r="AA103" s="91">
        <f t="shared" si="28"/>
        <v>829349.89000000013</v>
      </c>
      <c r="AB103" s="90">
        <f t="shared" ref="AB103" si="29">IF((Z103+T103)=0,0,AA103/(Z103+T103)*100)</f>
        <v>100</v>
      </c>
      <c r="AC103" s="91">
        <f t="shared" si="28"/>
        <v>826907.51000000013</v>
      </c>
      <c r="AD103" s="90">
        <f t="shared" ref="AD103" si="30">IF(AA103=0,0,AC103/AA103)*100</f>
        <v>99.70550668307196</v>
      </c>
      <c r="AE103" s="91">
        <f>SUM(AE7:AE102)</f>
        <v>2442.3800000000006</v>
      </c>
      <c r="AF103" s="90">
        <f t="shared" ref="AF103" si="31">IF(AA103=0,0,AE103/AA103)*100</f>
        <v>0.29449331692803388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workbookViewId="0">
      <selection activeCell="G114" sqref="G114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9" width="13.140625" style="93" customWidth="1"/>
    <col min="10" max="10" width="9.28515625" style="93" customWidth="1"/>
    <col min="11" max="13" width="6.7109375" style="106" customWidth="1"/>
    <col min="14" max="14" width="9.140625" style="106" customWidth="1"/>
    <col min="15" max="15" width="16.42578125" style="107" customWidth="1"/>
    <col min="16" max="16" width="13.7109375" style="107" customWidth="1"/>
    <col min="17" max="17" width="11" style="107" customWidth="1"/>
    <col min="18" max="18" width="12.85546875" style="107" customWidth="1"/>
    <col min="19" max="19" width="10.42578125" style="107" customWidth="1"/>
    <col min="20" max="20" width="12.28515625" style="107" customWidth="1"/>
    <col min="21" max="21" width="15.42578125" style="107" customWidth="1"/>
    <col min="22" max="24" width="9.28515625" style="106" customWidth="1"/>
    <col min="25" max="25" width="12.57031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2.85546875" style="106" customWidth="1"/>
    <col min="30" max="30" width="14" style="106" customWidth="1"/>
    <col min="31" max="31" width="11.85546875" style="106" customWidth="1"/>
    <col min="32" max="32" width="14.285156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274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30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34.25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 t="shared" si="0"/>
        <v>5</v>
      </c>
      <c r="F6" s="6">
        <f t="shared" si="0"/>
        <v>6</v>
      </c>
      <c r="G6" s="119"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121">
        <v>0</v>
      </c>
      <c r="W7" s="121">
        <v>0</v>
      </c>
      <c r="X7" s="121">
        <v>0</v>
      </c>
      <c r="Y7" s="122">
        <f t="shared" ref="Y7:Y70" si="2">IF(H7=0,0,V7/H7)*100</f>
        <v>0</v>
      </c>
      <c r="Z7" s="123">
        <v>0</v>
      </c>
      <c r="AA7" s="122">
        <f>Z7</f>
        <v>0</v>
      </c>
      <c r="AB7" s="122">
        <f>IF((Z7+T7)=0,0,AA7/(Z7+T7)*100)</f>
        <v>0</v>
      </c>
      <c r="AC7" s="122">
        <f>AA7</f>
        <v>0</v>
      </c>
      <c r="AD7" s="122">
        <f>IF(AA7=0,0,AC7/AA7)*100</f>
        <v>0</v>
      </c>
      <c r="AE7" s="122">
        <f>AA7-AC7</f>
        <v>0</v>
      </c>
      <c r="AF7" s="122">
        <f t="shared" ref="AF7:AF70" si="3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4">P8/O8*100</f>
        <v>100</v>
      </c>
      <c r="R8" s="100">
        <f t="shared" ref="R8:R20" si="5">P8</f>
        <v>8664.0299999999988</v>
      </c>
      <c r="S8" s="100">
        <f t="shared" ref="S8:S71" si="6">R8/P8*100</f>
        <v>100</v>
      </c>
      <c r="T8" s="100">
        <v>0</v>
      </c>
      <c r="U8" s="100">
        <v>0</v>
      </c>
      <c r="V8" s="121">
        <v>6</v>
      </c>
      <c r="W8" s="121">
        <v>7</v>
      </c>
      <c r="X8" s="121">
        <v>2</v>
      </c>
      <c r="Y8" s="122">
        <f t="shared" si="2"/>
        <v>30</v>
      </c>
      <c r="Z8" s="123">
        <v>5085.78</v>
      </c>
      <c r="AA8" s="122">
        <f t="shared" ref="AA8:AA71" si="7">Z8</f>
        <v>5085.78</v>
      </c>
      <c r="AB8" s="122">
        <f t="shared" ref="AB8:AB71" si="8">IF((Z8+T8)=0,0,AA8/(Z8+T8)*100)</f>
        <v>100</v>
      </c>
      <c r="AC8" s="122">
        <f t="shared" ref="AC8:AC71" si="9">AA8</f>
        <v>5085.78</v>
      </c>
      <c r="AD8" s="122">
        <f t="shared" ref="AD8:AD71" si="10">IF(AA8=0,0,AC8/AA8)*100</f>
        <v>100</v>
      </c>
      <c r="AE8" s="122">
        <f t="shared" ref="AE8:AE71" si="11">AA8-AC8</f>
        <v>0</v>
      </c>
      <c r="AF8" s="122">
        <f t="shared" si="3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4"/>
        <v>100</v>
      </c>
      <c r="R9" s="100">
        <f t="shared" si="5"/>
        <v>20412.350000000002</v>
      </c>
      <c r="S9" s="100">
        <f t="shared" si="6"/>
        <v>100</v>
      </c>
      <c r="T9" s="100">
        <v>0</v>
      </c>
      <c r="U9" s="100">
        <v>0</v>
      </c>
      <c r="V9" s="121">
        <v>1</v>
      </c>
      <c r="W9" s="121">
        <v>1</v>
      </c>
      <c r="X9" s="121">
        <v>1</v>
      </c>
      <c r="Y9" s="122">
        <f t="shared" si="2"/>
        <v>8.3333333333333321</v>
      </c>
      <c r="Z9" s="123">
        <v>1649.65</v>
      </c>
      <c r="AA9" s="122">
        <f t="shared" si="7"/>
        <v>1649.65</v>
      </c>
      <c r="AB9" s="122">
        <f t="shared" si="8"/>
        <v>100</v>
      </c>
      <c r="AC9" s="122">
        <f t="shared" si="9"/>
        <v>1649.65</v>
      </c>
      <c r="AD9" s="122">
        <f t="shared" si="10"/>
        <v>100</v>
      </c>
      <c r="AE9" s="122">
        <f t="shared" si="11"/>
        <v>0</v>
      </c>
      <c r="AF9" s="122">
        <f t="shared" si="3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4"/>
        <v>100</v>
      </c>
      <c r="R10" s="100">
        <f t="shared" si="5"/>
        <v>58.36</v>
      </c>
      <c r="S10" s="100">
        <f t="shared" si="6"/>
        <v>100</v>
      </c>
      <c r="T10" s="100">
        <v>0</v>
      </c>
      <c r="U10" s="100">
        <v>0</v>
      </c>
      <c r="V10" s="121">
        <v>0</v>
      </c>
      <c r="W10" s="121">
        <v>0</v>
      </c>
      <c r="X10" s="121">
        <v>0</v>
      </c>
      <c r="Y10" s="122">
        <f t="shared" si="2"/>
        <v>0</v>
      </c>
      <c r="Z10" s="123">
        <v>0</v>
      </c>
      <c r="AA10" s="122">
        <f t="shared" si="7"/>
        <v>0</v>
      </c>
      <c r="AB10" s="122">
        <f t="shared" si="8"/>
        <v>0</v>
      </c>
      <c r="AC10" s="122">
        <f t="shared" si="9"/>
        <v>0</v>
      </c>
      <c r="AD10" s="122">
        <f t="shared" si="10"/>
        <v>0</v>
      </c>
      <c r="AE10" s="122">
        <f t="shared" si="11"/>
        <v>0</v>
      </c>
      <c r="AF10" s="122">
        <f t="shared" si="3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4"/>
        <v>100</v>
      </c>
      <c r="R11" s="100">
        <f t="shared" si="5"/>
        <v>7226.18</v>
      </c>
      <c r="S11" s="100">
        <f t="shared" si="6"/>
        <v>100</v>
      </c>
      <c r="T11" s="100">
        <v>0</v>
      </c>
      <c r="U11" s="100">
        <v>0</v>
      </c>
      <c r="V11" s="121">
        <v>5</v>
      </c>
      <c r="W11" s="121">
        <v>5</v>
      </c>
      <c r="X11" s="121">
        <v>0</v>
      </c>
      <c r="Y11" s="122">
        <f t="shared" si="2"/>
        <v>29.411764705882355</v>
      </c>
      <c r="Z11" s="123">
        <v>9546.4500000000007</v>
      </c>
      <c r="AA11" s="122">
        <f t="shared" si="7"/>
        <v>9546.4500000000007</v>
      </c>
      <c r="AB11" s="122">
        <f t="shared" si="8"/>
        <v>100</v>
      </c>
      <c r="AC11" s="122">
        <f t="shared" si="9"/>
        <v>9546.4500000000007</v>
      </c>
      <c r="AD11" s="122">
        <f t="shared" si="10"/>
        <v>100</v>
      </c>
      <c r="AE11" s="122">
        <f t="shared" si="11"/>
        <v>0</v>
      </c>
      <c r="AF11" s="122">
        <f t="shared" si="3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4"/>
        <v>100</v>
      </c>
      <c r="R12" s="100">
        <f t="shared" si="5"/>
        <v>10060.76</v>
      </c>
      <c r="S12" s="100">
        <f t="shared" si="6"/>
        <v>100</v>
      </c>
      <c r="T12" s="100">
        <v>0</v>
      </c>
      <c r="U12" s="100">
        <v>0</v>
      </c>
      <c r="V12" s="121">
        <v>3</v>
      </c>
      <c r="W12" s="121">
        <v>4</v>
      </c>
      <c r="X12" s="121">
        <v>0</v>
      </c>
      <c r="Y12" s="122">
        <f t="shared" si="2"/>
        <v>17.647058823529413</v>
      </c>
      <c r="Z12" s="123">
        <v>5969.86</v>
      </c>
      <c r="AA12" s="122">
        <f t="shared" si="7"/>
        <v>5969.86</v>
      </c>
      <c r="AB12" s="122">
        <f t="shared" si="8"/>
        <v>100</v>
      </c>
      <c r="AC12" s="122">
        <f t="shared" si="9"/>
        <v>5969.86</v>
      </c>
      <c r="AD12" s="122">
        <f t="shared" si="10"/>
        <v>100</v>
      </c>
      <c r="AE12" s="122">
        <f t="shared" si="11"/>
        <v>0</v>
      </c>
      <c r="AF12" s="122">
        <f t="shared" si="3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4"/>
        <v>100</v>
      </c>
      <c r="R13" s="100">
        <f t="shared" si="5"/>
        <v>2679.6</v>
      </c>
      <c r="S13" s="100">
        <f t="shared" si="6"/>
        <v>100</v>
      </c>
      <c r="T13" s="100">
        <v>0</v>
      </c>
      <c r="U13" s="100">
        <v>0</v>
      </c>
      <c r="V13" s="121">
        <v>2</v>
      </c>
      <c r="W13" s="121">
        <v>2</v>
      </c>
      <c r="X13" s="121">
        <v>0</v>
      </c>
      <c r="Y13" s="122">
        <f t="shared" si="2"/>
        <v>66.666666666666657</v>
      </c>
      <c r="Z13" s="123">
        <v>10148.719999999999</v>
      </c>
      <c r="AA13" s="122">
        <f t="shared" si="7"/>
        <v>10148.719999999999</v>
      </c>
      <c r="AB13" s="122">
        <f t="shared" si="8"/>
        <v>100</v>
      </c>
      <c r="AC13" s="122">
        <f t="shared" si="9"/>
        <v>10148.719999999999</v>
      </c>
      <c r="AD13" s="122">
        <f t="shared" si="10"/>
        <v>100</v>
      </c>
      <c r="AE13" s="122">
        <f t="shared" si="11"/>
        <v>0</v>
      </c>
      <c r="AF13" s="122">
        <f t="shared" si="3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5"/>
        <v>0</v>
      </c>
      <c r="S14" s="100">
        <v>0</v>
      </c>
      <c r="T14" s="100">
        <v>0</v>
      </c>
      <c r="U14" s="100">
        <v>0</v>
      </c>
      <c r="V14" s="121">
        <v>0</v>
      </c>
      <c r="W14" s="121">
        <v>0</v>
      </c>
      <c r="X14" s="121">
        <v>0</v>
      </c>
      <c r="Y14" s="122">
        <f t="shared" si="2"/>
        <v>0</v>
      </c>
      <c r="Z14" s="123">
        <v>0</v>
      </c>
      <c r="AA14" s="122">
        <f t="shared" si="7"/>
        <v>0</v>
      </c>
      <c r="AB14" s="122">
        <f t="shared" si="8"/>
        <v>0</v>
      </c>
      <c r="AC14" s="122">
        <f t="shared" si="9"/>
        <v>0</v>
      </c>
      <c r="AD14" s="122">
        <f t="shared" si="10"/>
        <v>0</v>
      </c>
      <c r="AE14" s="122">
        <f t="shared" si="11"/>
        <v>0</v>
      </c>
      <c r="AF14" s="122">
        <f t="shared" si="3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2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5"/>
        <v>51732.32</v>
      </c>
      <c r="S15" s="100">
        <f t="shared" si="6"/>
        <v>100</v>
      </c>
      <c r="T15" s="100">
        <v>0</v>
      </c>
      <c r="U15" s="100">
        <v>0</v>
      </c>
      <c r="V15" s="121">
        <v>12</v>
      </c>
      <c r="W15" s="121">
        <v>14</v>
      </c>
      <c r="X15" s="121">
        <v>3</v>
      </c>
      <c r="Y15" s="122">
        <f t="shared" si="2"/>
        <v>14.457831325301203</v>
      </c>
      <c r="Z15" s="123">
        <v>15948.59</v>
      </c>
      <c r="AA15" s="122">
        <f t="shared" si="7"/>
        <v>15948.59</v>
      </c>
      <c r="AB15" s="122">
        <f t="shared" si="8"/>
        <v>100</v>
      </c>
      <c r="AC15" s="122">
        <f t="shared" si="9"/>
        <v>15948.59</v>
      </c>
      <c r="AD15" s="122">
        <f t="shared" si="10"/>
        <v>100</v>
      </c>
      <c r="AE15" s="122">
        <f t="shared" si="11"/>
        <v>0</v>
      </c>
      <c r="AF15" s="122">
        <f t="shared" si="3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2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5"/>
        <v>12706.95</v>
      </c>
      <c r="S16" s="100">
        <f t="shared" si="6"/>
        <v>100</v>
      </c>
      <c r="T16" s="100">
        <v>0</v>
      </c>
      <c r="U16" s="100">
        <v>0</v>
      </c>
      <c r="V16" s="121">
        <v>0</v>
      </c>
      <c r="W16" s="121">
        <v>0</v>
      </c>
      <c r="X16" s="121">
        <v>0</v>
      </c>
      <c r="Y16" s="122">
        <f t="shared" si="2"/>
        <v>0</v>
      </c>
      <c r="Z16" s="123">
        <v>0</v>
      </c>
      <c r="AA16" s="122">
        <f t="shared" si="7"/>
        <v>0</v>
      </c>
      <c r="AB16" s="122">
        <f t="shared" si="8"/>
        <v>0</v>
      </c>
      <c r="AC16" s="122">
        <f t="shared" si="9"/>
        <v>0</v>
      </c>
      <c r="AD16" s="122">
        <f t="shared" si="10"/>
        <v>0</v>
      </c>
      <c r="AE16" s="122">
        <f t="shared" si="11"/>
        <v>0</v>
      </c>
      <c r="AF16" s="122">
        <f t="shared" si="3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2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5"/>
        <v>32504.67</v>
      </c>
      <c r="S17" s="100">
        <f t="shared" si="6"/>
        <v>100</v>
      </c>
      <c r="T17" s="100">
        <v>0</v>
      </c>
      <c r="U17" s="100">
        <v>0</v>
      </c>
      <c r="V17" s="121">
        <v>11</v>
      </c>
      <c r="W17" s="121">
        <v>18</v>
      </c>
      <c r="X17" s="121">
        <v>1</v>
      </c>
      <c r="Y17" s="122">
        <f t="shared" si="2"/>
        <v>22.448979591836736</v>
      </c>
      <c r="Z17" s="123">
        <v>37062.15</v>
      </c>
      <c r="AA17" s="122">
        <f t="shared" si="7"/>
        <v>37062.15</v>
      </c>
      <c r="AB17" s="122">
        <f t="shared" si="8"/>
        <v>100</v>
      </c>
      <c r="AC17" s="122">
        <f t="shared" si="9"/>
        <v>37062.15</v>
      </c>
      <c r="AD17" s="122">
        <f t="shared" si="10"/>
        <v>100</v>
      </c>
      <c r="AE17" s="122">
        <f t="shared" si="11"/>
        <v>0</v>
      </c>
      <c r="AF17" s="122">
        <f t="shared" si="3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2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5"/>
        <v>15821.75</v>
      </c>
      <c r="S18" s="100">
        <f t="shared" si="6"/>
        <v>100</v>
      </c>
      <c r="T18" s="100">
        <v>0</v>
      </c>
      <c r="U18" s="100">
        <v>0</v>
      </c>
      <c r="V18" s="121">
        <v>6</v>
      </c>
      <c r="W18" s="121">
        <v>6</v>
      </c>
      <c r="X18" s="121">
        <v>2</v>
      </c>
      <c r="Y18" s="122">
        <f t="shared" si="2"/>
        <v>23.076923076923077</v>
      </c>
      <c r="Z18" s="123">
        <v>3679.3</v>
      </c>
      <c r="AA18" s="122">
        <f t="shared" si="7"/>
        <v>3679.3</v>
      </c>
      <c r="AB18" s="122">
        <f t="shared" si="8"/>
        <v>100</v>
      </c>
      <c r="AC18" s="122">
        <f t="shared" si="9"/>
        <v>3679.3</v>
      </c>
      <c r="AD18" s="122">
        <f t="shared" si="10"/>
        <v>100</v>
      </c>
      <c r="AE18" s="122">
        <f t="shared" si="11"/>
        <v>0</v>
      </c>
      <c r="AF18" s="122">
        <f t="shared" si="3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2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5"/>
        <v>46398.919999999991</v>
      </c>
      <c r="S19" s="100">
        <f t="shared" si="6"/>
        <v>100</v>
      </c>
      <c r="T19" s="100">
        <v>0</v>
      </c>
      <c r="U19" s="100">
        <v>0</v>
      </c>
      <c r="V19" s="121">
        <v>14</v>
      </c>
      <c r="W19" s="121">
        <v>17</v>
      </c>
      <c r="X19" s="121">
        <v>3</v>
      </c>
      <c r="Y19" s="122">
        <f t="shared" si="2"/>
        <v>24.137931034482758</v>
      </c>
      <c r="Z19" s="123">
        <v>24807.99</v>
      </c>
      <c r="AA19" s="122">
        <f t="shared" si="7"/>
        <v>24807.99</v>
      </c>
      <c r="AB19" s="122">
        <f t="shared" si="8"/>
        <v>100</v>
      </c>
      <c r="AC19" s="122">
        <f t="shared" si="9"/>
        <v>24807.99</v>
      </c>
      <c r="AD19" s="122">
        <f t="shared" si="10"/>
        <v>100</v>
      </c>
      <c r="AE19" s="122">
        <f t="shared" si="11"/>
        <v>0</v>
      </c>
      <c r="AF19" s="122">
        <f t="shared" si="3"/>
        <v>0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2"/>
        <v>0</v>
      </c>
      <c r="O20" s="100">
        <v>0</v>
      </c>
      <c r="P20" s="100">
        <v>0</v>
      </c>
      <c r="Q20" s="100">
        <v>0</v>
      </c>
      <c r="R20" s="100">
        <f t="shared" si="5"/>
        <v>0</v>
      </c>
      <c r="S20" s="100">
        <v>0</v>
      </c>
      <c r="T20" s="100">
        <v>0</v>
      </c>
      <c r="U20" s="100">
        <v>0</v>
      </c>
      <c r="V20" s="121">
        <v>0</v>
      </c>
      <c r="W20" s="121">
        <v>0</v>
      </c>
      <c r="X20" s="121">
        <v>0</v>
      </c>
      <c r="Y20" s="122">
        <f t="shared" si="2"/>
        <v>0</v>
      </c>
      <c r="Z20" s="123">
        <v>0</v>
      </c>
      <c r="AA20" s="122">
        <f t="shared" si="7"/>
        <v>0</v>
      </c>
      <c r="AB20" s="122">
        <f t="shared" si="8"/>
        <v>0</v>
      </c>
      <c r="AC20" s="122">
        <f t="shared" si="9"/>
        <v>0</v>
      </c>
      <c r="AD20" s="122">
        <f t="shared" si="10"/>
        <v>0</v>
      </c>
      <c r="AE20" s="122">
        <f t="shared" si="11"/>
        <v>0</v>
      </c>
      <c r="AF20" s="122">
        <f t="shared" si="3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2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 t="shared" si="6"/>
        <v>100</v>
      </c>
      <c r="T21" s="100">
        <v>0</v>
      </c>
      <c r="U21" s="100">
        <v>0</v>
      </c>
      <c r="V21" s="121">
        <v>0</v>
      </c>
      <c r="W21" s="121">
        <v>0</v>
      </c>
      <c r="X21" s="121">
        <v>0</v>
      </c>
      <c r="Y21" s="122">
        <f t="shared" si="2"/>
        <v>0</v>
      </c>
      <c r="Z21" s="123">
        <v>0</v>
      </c>
      <c r="AA21" s="122">
        <f t="shared" si="7"/>
        <v>0</v>
      </c>
      <c r="AB21" s="122">
        <f t="shared" si="8"/>
        <v>0</v>
      </c>
      <c r="AC21" s="122">
        <f t="shared" si="9"/>
        <v>0</v>
      </c>
      <c r="AD21" s="122">
        <f t="shared" si="10"/>
        <v>0</v>
      </c>
      <c r="AE21" s="122">
        <f t="shared" si="11"/>
        <v>0</v>
      </c>
      <c r="AF21" s="122">
        <f t="shared" si="3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2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3">P22</f>
        <v>19091.53</v>
      </c>
      <c r="S22" s="100">
        <f t="shared" si="6"/>
        <v>100</v>
      </c>
      <c r="T22" s="100">
        <v>0</v>
      </c>
      <c r="U22" s="100">
        <v>0</v>
      </c>
      <c r="V22" s="121">
        <v>2</v>
      </c>
      <c r="W22" s="121">
        <v>3</v>
      </c>
      <c r="X22" s="121">
        <v>0</v>
      </c>
      <c r="Y22" s="122">
        <f t="shared" si="2"/>
        <v>4.8780487804878048</v>
      </c>
      <c r="Z22" s="123">
        <v>6177.02</v>
      </c>
      <c r="AA22" s="122">
        <f t="shared" si="7"/>
        <v>6177.02</v>
      </c>
      <c r="AB22" s="122">
        <f t="shared" si="8"/>
        <v>100</v>
      </c>
      <c r="AC22" s="122">
        <f t="shared" si="9"/>
        <v>6177.02</v>
      </c>
      <c r="AD22" s="122">
        <f t="shared" si="10"/>
        <v>100</v>
      </c>
      <c r="AE22" s="122">
        <f t="shared" si="11"/>
        <v>0</v>
      </c>
      <c r="AF22" s="122">
        <f t="shared" si="3"/>
        <v>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2"/>
        <v>0</v>
      </c>
      <c r="O23" s="100">
        <v>0</v>
      </c>
      <c r="P23" s="100">
        <v>0</v>
      </c>
      <c r="Q23" s="100">
        <v>0</v>
      </c>
      <c r="R23" s="100">
        <f t="shared" si="13"/>
        <v>0</v>
      </c>
      <c r="S23" s="100">
        <v>0</v>
      </c>
      <c r="T23" s="100">
        <v>0</v>
      </c>
      <c r="U23" s="100">
        <v>0</v>
      </c>
      <c r="V23" s="121">
        <v>0</v>
      </c>
      <c r="W23" s="121">
        <v>0</v>
      </c>
      <c r="X23" s="121">
        <v>0</v>
      </c>
      <c r="Y23" s="122">
        <f t="shared" si="2"/>
        <v>0</v>
      </c>
      <c r="Z23" s="123">
        <v>0</v>
      </c>
      <c r="AA23" s="122">
        <f t="shared" si="7"/>
        <v>0</v>
      </c>
      <c r="AB23" s="122">
        <f t="shared" si="8"/>
        <v>0</v>
      </c>
      <c r="AC23" s="122">
        <f t="shared" si="9"/>
        <v>0</v>
      </c>
      <c r="AD23" s="122">
        <f t="shared" si="10"/>
        <v>0</v>
      </c>
      <c r="AE23" s="122">
        <f t="shared" si="11"/>
        <v>0</v>
      </c>
      <c r="AF23" s="122">
        <f t="shared" si="3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2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3"/>
        <v>31605.72</v>
      </c>
      <c r="S24" s="100">
        <f t="shared" si="6"/>
        <v>100</v>
      </c>
      <c r="T24" s="100">
        <v>0</v>
      </c>
      <c r="U24" s="100">
        <v>0</v>
      </c>
      <c r="V24" s="121">
        <v>31</v>
      </c>
      <c r="W24" s="121">
        <v>42</v>
      </c>
      <c r="X24" s="121">
        <v>21</v>
      </c>
      <c r="Y24" s="122">
        <f t="shared" si="2"/>
        <v>43.661971830985912</v>
      </c>
      <c r="Z24" s="123">
        <v>29450.03</v>
      </c>
      <c r="AA24" s="122">
        <f t="shared" si="7"/>
        <v>29450.03</v>
      </c>
      <c r="AB24" s="122">
        <f t="shared" si="8"/>
        <v>100</v>
      </c>
      <c r="AC24" s="122">
        <f t="shared" si="9"/>
        <v>29450.03</v>
      </c>
      <c r="AD24" s="122">
        <f t="shared" si="10"/>
        <v>100</v>
      </c>
      <c r="AE24" s="122">
        <f t="shared" si="11"/>
        <v>0</v>
      </c>
      <c r="AF24" s="122">
        <f t="shared" si="3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2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3"/>
        <v>43809.06</v>
      </c>
      <c r="S25" s="100">
        <f t="shared" si="6"/>
        <v>100</v>
      </c>
      <c r="T25" s="100">
        <v>0</v>
      </c>
      <c r="U25" s="100">
        <v>0</v>
      </c>
      <c r="V25" s="121">
        <v>24</v>
      </c>
      <c r="W25" s="121">
        <v>35</v>
      </c>
      <c r="X25" s="121">
        <v>7</v>
      </c>
      <c r="Y25" s="122">
        <f t="shared" si="2"/>
        <v>11.650485436893204</v>
      </c>
      <c r="Z25" s="123">
        <f>3668.08+27767.72</f>
        <v>31435.800000000003</v>
      </c>
      <c r="AA25" s="122">
        <f t="shared" si="7"/>
        <v>31435.800000000003</v>
      </c>
      <c r="AB25" s="122">
        <f t="shared" si="8"/>
        <v>100</v>
      </c>
      <c r="AC25" s="122">
        <f t="shared" si="9"/>
        <v>31435.800000000003</v>
      </c>
      <c r="AD25" s="122">
        <f t="shared" si="10"/>
        <v>100</v>
      </c>
      <c r="AE25" s="122">
        <f t="shared" si="11"/>
        <v>0</v>
      </c>
      <c r="AF25" s="122">
        <f t="shared" si="3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2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3"/>
        <v>13200.15</v>
      </c>
      <c r="S26" s="100">
        <f t="shared" si="6"/>
        <v>100</v>
      </c>
      <c r="T26" s="100">
        <v>0</v>
      </c>
      <c r="U26" s="100">
        <v>0</v>
      </c>
      <c r="V26" s="121">
        <v>6</v>
      </c>
      <c r="W26" s="121">
        <v>8</v>
      </c>
      <c r="X26" s="121">
        <v>1</v>
      </c>
      <c r="Y26" s="122">
        <f t="shared" si="2"/>
        <v>25</v>
      </c>
      <c r="Z26" s="123">
        <v>9861.17</v>
      </c>
      <c r="AA26" s="122">
        <f t="shared" si="7"/>
        <v>9861.17</v>
      </c>
      <c r="AB26" s="122">
        <f t="shared" si="8"/>
        <v>100</v>
      </c>
      <c r="AC26" s="122">
        <f t="shared" si="9"/>
        <v>9861.17</v>
      </c>
      <c r="AD26" s="122">
        <f t="shared" si="10"/>
        <v>100</v>
      </c>
      <c r="AE26" s="122">
        <f t="shared" si="11"/>
        <v>0</v>
      </c>
      <c r="AF26" s="122">
        <f t="shared" si="3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2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3"/>
        <v>12723.78</v>
      </c>
      <c r="S27" s="100">
        <f t="shared" si="6"/>
        <v>100</v>
      </c>
      <c r="T27" s="100">
        <v>0</v>
      </c>
      <c r="U27" s="100">
        <v>0</v>
      </c>
      <c r="V27" s="121">
        <v>4</v>
      </c>
      <c r="W27" s="121">
        <v>6</v>
      </c>
      <c r="X27" s="121">
        <v>1</v>
      </c>
      <c r="Y27" s="122">
        <f t="shared" si="2"/>
        <v>25</v>
      </c>
      <c r="Z27" s="123">
        <v>3466.92</v>
      </c>
      <c r="AA27" s="122">
        <f t="shared" si="7"/>
        <v>3466.92</v>
      </c>
      <c r="AB27" s="122">
        <f t="shared" si="8"/>
        <v>100</v>
      </c>
      <c r="AC27" s="122">
        <f t="shared" si="9"/>
        <v>3466.92</v>
      </c>
      <c r="AD27" s="122">
        <f t="shared" si="10"/>
        <v>100</v>
      </c>
      <c r="AE27" s="122">
        <f t="shared" si="11"/>
        <v>0</v>
      </c>
      <c r="AF27" s="122">
        <f t="shared" si="3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2"/>
        <v>0</v>
      </c>
      <c r="O28" s="100">
        <v>0</v>
      </c>
      <c r="P28" s="100">
        <v>0</v>
      </c>
      <c r="Q28" s="100">
        <v>0</v>
      </c>
      <c r="R28" s="100">
        <f t="shared" si="13"/>
        <v>0</v>
      </c>
      <c r="S28" s="100">
        <v>0</v>
      </c>
      <c r="T28" s="100">
        <v>0</v>
      </c>
      <c r="U28" s="100">
        <v>0</v>
      </c>
      <c r="V28" s="121">
        <v>5</v>
      </c>
      <c r="W28" s="121">
        <v>6</v>
      </c>
      <c r="X28" s="121">
        <v>4</v>
      </c>
      <c r="Y28" s="122">
        <f t="shared" si="2"/>
        <v>55.555555555555557</v>
      </c>
      <c r="Z28" s="123">
        <v>3007.13</v>
      </c>
      <c r="AA28" s="122">
        <f t="shared" si="7"/>
        <v>3007.13</v>
      </c>
      <c r="AB28" s="122">
        <f t="shared" si="8"/>
        <v>100</v>
      </c>
      <c r="AC28" s="122">
        <f t="shared" si="9"/>
        <v>3007.13</v>
      </c>
      <c r="AD28" s="122">
        <f t="shared" si="10"/>
        <v>100</v>
      </c>
      <c r="AE28" s="122">
        <f t="shared" si="11"/>
        <v>0</v>
      </c>
      <c r="AF28" s="122">
        <f t="shared" si="3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2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3"/>
        <v>5460.41</v>
      </c>
      <c r="S29" s="100">
        <f t="shared" si="6"/>
        <v>100</v>
      </c>
      <c r="T29" s="100">
        <v>0</v>
      </c>
      <c r="U29" s="100">
        <v>0</v>
      </c>
      <c r="V29" s="121">
        <v>3</v>
      </c>
      <c r="W29" s="121">
        <v>5</v>
      </c>
      <c r="X29" s="121">
        <v>0</v>
      </c>
      <c r="Y29" s="122">
        <f t="shared" si="2"/>
        <v>37.5</v>
      </c>
      <c r="Z29" s="123">
        <v>2108.6999999999998</v>
      </c>
      <c r="AA29" s="122">
        <f t="shared" si="7"/>
        <v>2108.6999999999998</v>
      </c>
      <c r="AB29" s="122">
        <f t="shared" si="8"/>
        <v>100</v>
      </c>
      <c r="AC29" s="122">
        <f t="shared" si="9"/>
        <v>2108.6999999999998</v>
      </c>
      <c r="AD29" s="122">
        <f t="shared" si="10"/>
        <v>100</v>
      </c>
      <c r="AE29" s="122">
        <f t="shared" si="11"/>
        <v>0</v>
      </c>
      <c r="AF29" s="122">
        <f t="shared" si="3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3"/>
        <v>0</v>
      </c>
      <c r="S30" s="100">
        <v>0</v>
      </c>
      <c r="T30" s="100">
        <v>0</v>
      </c>
      <c r="U30" s="100">
        <v>0</v>
      </c>
      <c r="V30" s="121">
        <v>0</v>
      </c>
      <c r="W30" s="121">
        <v>0</v>
      </c>
      <c r="X30" s="121">
        <v>0</v>
      </c>
      <c r="Y30" s="122">
        <f t="shared" si="2"/>
        <v>0</v>
      </c>
      <c r="Z30" s="123">
        <v>0</v>
      </c>
      <c r="AA30" s="122">
        <f t="shared" si="7"/>
        <v>0</v>
      </c>
      <c r="AB30" s="122">
        <f t="shared" si="8"/>
        <v>0</v>
      </c>
      <c r="AC30" s="122">
        <f t="shared" si="9"/>
        <v>0</v>
      </c>
      <c r="AD30" s="122">
        <f t="shared" si="10"/>
        <v>0</v>
      </c>
      <c r="AE30" s="122">
        <f t="shared" si="11"/>
        <v>0</v>
      </c>
      <c r="AF30" s="122">
        <f t="shared" si="3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4">K31/H31*100</f>
        <v>88.043478260869563</v>
      </c>
      <c r="O31" s="100">
        <v>84151.14</v>
      </c>
      <c r="P31" s="100">
        <v>84151.14</v>
      </c>
      <c r="Q31" s="100">
        <f t="shared" ref="Q31:Q38" si="15">P31/O31*100</f>
        <v>100</v>
      </c>
      <c r="R31" s="100">
        <f t="shared" si="13"/>
        <v>84151.14</v>
      </c>
      <c r="S31" s="100">
        <f t="shared" si="6"/>
        <v>100</v>
      </c>
      <c r="T31" s="100">
        <v>0</v>
      </c>
      <c r="U31" s="100">
        <v>0</v>
      </c>
      <c r="V31" s="121">
        <v>19</v>
      </c>
      <c r="W31" s="121">
        <v>26</v>
      </c>
      <c r="X31" s="121">
        <v>3</v>
      </c>
      <c r="Y31" s="122">
        <f t="shared" si="2"/>
        <v>20.652173913043477</v>
      </c>
      <c r="Z31" s="123">
        <v>34384.54</v>
      </c>
      <c r="AA31" s="122">
        <f t="shared" si="7"/>
        <v>34384.54</v>
      </c>
      <c r="AB31" s="122">
        <f t="shared" si="8"/>
        <v>100</v>
      </c>
      <c r="AC31" s="122">
        <f t="shared" si="9"/>
        <v>34384.54</v>
      </c>
      <c r="AD31" s="122">
        <f t="shared" si="10"/>
        <v>100</v>
      </c>
      <c r="AE31" s="122">
        <f t="shared" si="11"/>
        <v>0</v>
      </c>
      <c r="AF31" s="122">
        <f t="shared" si="3"/>
        <v>0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4"/>
        <v>45</v>
      </c>
      <c r="O32" s="100">
        <v>3061.7499999999995</v>
      </c>
      <c r="P32" s="100">
        <v>3061.7499999999995</v>
      </c>
      <c r="Q32" s="100">
        <f t="shared" si="15"/>
        <v>100</v>
      </c>
      <c r="R32" s="100">
        <f t="shared" si="13"/>
        <v>3061.7499999999995</v>
      </c>
      <c r="S32" s="100">
        <f t="shared" si="6"/>
        <v>100</v>
      </c>
      <c r="T32" s="100">
        <v>0</v>
      </c>
      <c r="U32" s="100">
        <v>0</v>
      </c>
      <c r="V32" s="121">
        <v>0</v>
      </c>
      <c r="W32" s="121">
        <v>0</v>
      </c>
      <c r="X32" s="121">
        <v>0</v>
      </c>
      <c r="Y32" s="122">
        <f t="shared" si="2"/>
        <v>0</v>
      </c>
      <c r="Z32" s="123">
        <v>0</v>
      </c>
      <c r="AA32" s="122">
        <f t="shared" si="7"/>
        <v>0</v>
      </c>
      <c r="AB32" s="122">
        <f t="shared" si="8"/>
        <v>0</v>
      </c>
      <c r="AC32" s="122">
        <f t="shared" si="9"/>
        <v>0</v>
      </c>
      <c r="AD32" s="122">
        <f t="shared" si="10"/>
        <v>0</v>
      </c>
      <c r="AE32" s="122">
        <f t="shared" si="11"/>
        <v>0</v>
      </c>
      <c r="AF32" s="122">
        <f t="shared" si="3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4"/>
        <v>50</v>
      </c>
      <c r="O33" s="100">
        <v>215.69</v>
      </c>
      <c r="P33" s="100">
        <v>215.69</v>
      </c>
      <c r="Q33" s="100">
        <f t="shared" si="15"/>
        <v>100</v>
      </c>
      <c r="R33" s="100">
        <f t="shared" si="13"/>
        <v>215.69</v>
      </c>
      <c r="S33" s="100">
        <f t="shared" si="6"/>
        <v>100</v>
      </c>
      <c r="T33" s="100">
        <v>0</v>
      </c>
      <c r="U33" s="100">
        <v>0</v>
      </c>
      <c r="V33" s="121">
        <v>2</v>
      </c>
      <c r="W33" s="121">
        <v>4</v>
      </c>
      <c r="X33" s="121">
        <v>0</v>
      </c>
      <c r="Y33" s="122">
        <f t="shared" si="2"/>
        <v>50</v>
      </c>
      <c r="Z33" s="123">
        <v>3317.11</v>
      </c>
      <c r="AA33" s="122">
        <f t="shared" si="7"/>
        <v>3317.11</v>
      </c>
      <c r="AB33" s="122">
        <f t="shared" si="8"/>
        <v>100</v>
      </c>
      <c r="AC33" s="122">
        <f t="shared" si="9"/>
        <v>3317.11</v>
      </c>
      <c r="AD33" s="122">
        <f t="shared" si="10"/>
        <v>100</v>
      </c>
      <c r="AE33" s="122">
        <f t="shared" si="11"/>
        <v>0</v>
      </c>
      <c r="AF33" s="122">
        <f t="shared" si="3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4"/>
        <v>80.769230769230774</v>
      </c>
      <c r="O34" s="100">
        <v>17458.7</v>
      </c>
      <c r="P34" s="100">
        <v>17458.7</v>
      </c>
      <c r="Q34" s="100">
        <f t="shared" si="15"/>
        <v>100</v>
      </c>
      <c r="R34" s="100">
        <f t="shared" si="13"/>
        <v>17458.7</v>
      </c>
      <c r="S34" s="100">
        <f t="shared" si="6"/>
        <v>100</v>
      </c>
      <c r="T34" s="100">
        <v>0</v>
      </c>
      <c r="U34" s="100">
        <v>0</v>
      </c>
      <c r="V34" s="121">
        <v>4</v>
      </c>
      <c r="W34" s="121">
        <v>4</v>
      </c>
      <c r="X34" s="121">
        <v>1</v>
      </c>
      <c r="Y34" s="122">
        <f t="shared" si="2"/>
        <v>7.6923076923076925</v>
      </c>
      <c r="Z34" s="123">
        <v>2442.38</v>
      </c>
      <c r="AA34" s="122">
        <f t="shared" si="7"/>
        <v>2442.38</v>
      </c>
      <c r="AB34" s="122">
        <f t="shared" si="8"/>
        <v>100</v>
      </c>
      <c r="AC34" s="122">
        <f t="shared" si="9"/>
        <v>2442.38</v>
      </c>
      <c r="AD34" s="122">
        <f t="shared" si="10"/>
        <v>100</v>
      </c>
      <c r="AE34" s="122">
        <f t="shared" si="11"/>
        <v>0</v>
      </c>
      <c r="AF34" s="122">
        <f t="shared" si="3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4"/>
        <v>75.862068965517238</v>
      </c>
      <c r="O35" s="100">
        <v>31182.29</v>
      </c>
      <c r="P35" s="100">
        <v>31182.29</v>
      </c>
      <c r="Q35" s="100">
        <f t="shared" si="15"/>
        <v>100</v>
      </c>
      <c r="R35" s="100">
        <f t="shared" si="13"/>
        <v>31182.29</v>
      </c>
      <c r="S35" s="100">
        <f t="shared" si="6"/>
        <v>100</v>
      </c>
      <c r="T35" s="100">
        <v>0</v>
      </c>
      <c r="U35" s="100">
        <v>0</v>
      </c>
      <c r="V35" s="121">
        <v>14</v>
      </c>
      <c r="W35" s="121">
        <v>21</v>
      </c>
      <c r="X35" s="121">
        <v>2</v>
      </c>
      <c r="Y35" s="122">
        <f t="shared" si="2"/>
        <v>24.137931034482758</v>
      </c>
      <c r="Z35" s="123">
        <v>20128.939999999999</v>
      </c>
      <c r="AA35" s="122">
        <f t="shared" si="7"/>
        <v>20128.939999999999</v>
      </c>
      <c r="AB35" s="122">
        <f t="shared" si="8"/>
        <v>100</v>
      </c>
      <c r="AC35" s="122">
        <f t="shared" si="9"/>
        <v>20128.939999999999</v>
      </c>
      <c r="AD35" s="122">
        <f t="shared" si="10"/>
        <v>100</v>
      </c>
      <c r="AE35" s="122">
        <f t="shared" si="11"/>
        <v>0</v>
      </c>
      <c r="AF35" s="122">
        <f t="shared" si="3"/>
        <v>0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4"/>
        <v>63.636363636363633</v>
      </c>
      <c r="O36" s="100">
        <v>837.48</v>
      </c>
      <c r="P36" s="100">
        <v>837.48</v>
      </c>
      <c r="Q36" s="100">
        <f t="shared" si="15"/>
        <v>100</v>
      </c>
      <c r="R36" s="100">
        <f t="shared" si="13"/>
        <v>837.48</v>
      </c>
      <c r="S36" s="100">
        <f t="shared" si="6"/>
        <v>100</v>
      </c>
      <c r="T36" s="100">
        <v>0</v>
      </c>
      <c r="U36" s="100">
        <v>0</v>
      </c>
      <c r="V36" s="121">
        <v>0</v>
      </c>
      <c r="W36" s="121">
        <v>0</v>
      </c>
      <c r="X36" s="121">
        <v>0</v>
      </c>
      <c r="Y36" s="122">
        <f t="shared" si="2"/>
        <v>0</v>
      </c>
      <c r="Z36" s="123">
        <v>0</v>
      </c>
      <c r="AA36" s="122">
        <f t="shared" si="7"/>
        <v>0</v>
      </c>
      <c r="AB36" s="122">
        <f t="shared" si="8"/>
        <v>0</v>
      </c>
      <c r="AC36" s="122">
        <f t="shared" si="9"/>
        <v>0</v>
      </c>
      <c r="AD36" s="122">
        <f t="shared" si="10"/>
        <v>0</v>
      </c>
      <c r="AE36" s="122">
        <f t="shared" si="11"/>
        <v>0</v>
      </c>
      <c r="AF36" s="122">
        <f t="shared" si="3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4"/>
        <v>93.333333333333329</v>
      </c>
      <c r="O37" s="100">
        <v>8820.61</v>
      </c>
      <c r="P37" s="100">
        <v>8820.61</v>
      </c>
      <c r="Q37" s="100">
        <f t="shared" si="15"/>
        <v>100</v>
      </c>
      <c r="R37" s="100">
        <f t="shared" si="13"/>
        <v>8820.61</v>
      </c>
      <c r="S37" s="100">
        <f t="shared" si="6"/>
        <v>100</v>
      </c>
      <c r="T37" s="100">
        <v>0</v>
      </c>
      <c r="U37" s="100">
        <v>0</v>
      </c>
      <c r="V37" s="121">
        <v>2</v>
      </c>
      <c r="W37" s="121">
        <v>2</v>
      </c>
      <c r="X37" s="121">
        <v>0</v>
      </c>
      <c r="Y37" s="122">
        <f t="shared" si="2"/>
        <v>13.333333333333334</v>
      </c>
      <c r="Z37" s="123">
        <v>2791.99</v>
      </c>
      <c r="AA37" s="122">
        <f t="shared" si="7"/>
        <v>2791.99</v>
      </c>
      <c r="AB37" s="122">
        <f t="shared" si="8"/>
        <v>100</v>
      </c>
      <c r="AC37" s="122">
        <f t="shared" si="9"/>
        <v>2791.99</v>
      </c>
      <c r="AD37" s="122">
        <f t="shared" si="10"/>
        <v>100</v>
      </c>
      <c r="AE37" s="122">
        <f t="shared" si="11"/>
        <v>0</v>
      </c>
      <c r="AF37" s="122">
        <f t="shared" si="3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4"/>
        <v>44.827586206896555</v>
      </c>
      <c r="O38" s="100">
        <v>17539.870000000003</v>
      </c>
      <c r="P38" s="100">
        <v>17539.870000000003</v>
      </c>
      <c r="Q38" s="100">
        <f t="shared" si="15"/>
        <v>100</v>
      </c>
      <c r="R38" s="100">
        <f t="shared" si="13"/>
        <v>17539.870000000003</v>
      </c>
      <c r="S38" s="100">
        <f t="shared" si="6"/>
        <v>100</v>
      </c>
      <c r="T38" s="100">
        <v>0</v>
      </c>
      <c r="U38" s="100">
        <v>0</v>
      </c>
      <c r="V38" s="121">
        <v>21</v>
      </c>
      <c r="W38" s="121">
        <v>26</v>
      </c>
      <c r="X38" s="121">
        <v>3</v>
      </c>
      <c r="Y38" s="122">
        <f t="shared" si="2"/>
        <v>72.41379310344827</v>
      </c>
      <c r="Z38" s="123">
        <v>30550.82</v>
      </c>
      <c r="AA38" s="122">
        <f t="shared" si="7"/>
        <v>30550.82</v>
      </c>
      <c r="AB38" s="122">
        <f t="shared" si="8"/>
        <v>100</v>
      </c>
      <c r="AC38" s="122">
        <f t="shared" si="9"/>
        <v>30550.82</v>
      </c>
      <c r="AD38" s="122">
        <f t="shared" si="10"/>
        <v>100</v>
      </c>
      <c r="AE38" s="122">
        <f t="shared" si="11"/>
        <v>0</v>
      </c>
      <c r="AF38" s="122">
        <f t="shared" si="3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4"/>
        <v>0</v>
      </c>
      <c r="O39" s="100">
        <v>0</v>
      </c>
      <c r="P39" s="100">
        <v>0</v>
      </c>
      <c r="Q39" s="100">
        <v>0</v>
      </c>
      <c r="R39" s="100">
        <f t="shared" si="13"/>
        <v>0</v>
      </c>
      <c r="S39" s="100">
        <v>0</v>
      </c>
      <c r="T39" s="100">
        <v>0</v>
      </c>
      <c r="U39" s="100">
        <v>0</v>
      </c>
      <c r="V39" s="121">
        <v>0</v>
      </c>
      <c r="W39" s="121">
        <v>0</v>
      </c>
      <c r="X39" s="121">
        <v>0</v>
      </c>
      <c r="Y39" s="122">
        <f t="shared" si="2"/>
        <v>0</v>
      </c>
      <c r="Z39" s="123">
        <v>0</v>
      </c>
      <c r="AA39" s="122">
        <f t="shared" si="7"/>
        <v>0</v>
      </c>
      <c r="AB39" s="122">
        <f t="shared" si="8"/>
        <v>0</v>
      </c>
      <c r="AC39" s="122">
        <f t="shared" si="9"/>
        <v>0</v>
      </c>
      <c r="AD39" s="122">
        <f t="shared" si="10"/>
        <v>0</v>
      </c>
      <c r="AE39" s="122">
        <f t="shared" si="11"/>
        <v>0</v>
      </c>
      <c r="AF39" s="122">
        <f t="shared" si="3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4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3"/>
        <v>81.2</v>
      </c>
      <c r="S40" s="100">
        <f t="shared" si="6"/>
        <v>100</v>
      </c>
      <c r="T40" s="100">
        <v>0</v>
      </c>
      <c r="U40" s="100">
        <v>0</v>
      </c>
      <c r="V40" s="121">
        <v>0</v>
      </c>
      <c r="W40" s="121">
        <v>0</v>
      </c>
      <c r="X40" s="121">
        <v>0</v>
      </c>
      <c r="Y40" s="122">
        <f t="shared" si="2"/>
        <v>0</v>
      </c>
      <c r="Z40" s="123">
        <v>0</v>
      </c>
      <c r="AA40" s="122">
        <f t="shared" si="7"/>
        <v>0</v>
      </c>
      <c r="AB40" s="122">
        <f t="shared" si="8"/>
        <v>0</v>
      </c>
      <c r="AC40" s="122">
        <f t="shared" si="9"/>
        <v>0</v>
      </c>
      <c r="AD40" s="122">
        <f t="shared" si="10"/>
        <v>0</v>
      </c>
      <c r="AE40" s="122">
        <f t="shared" si="11"/>
        <v>0</v>
      </c>
      <c r="AF40" s="122">
        <f t="shared" si="3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4"/>
        <v>0</v>
      </c>
      <c r="O41" s="100">
        <v>0</v>
      </c>
      <c r="P41" s="100">
        <v>0</v>
      </c>
      <c r="Q41" s="100">
        <v>0</v>
      </c>
      <c r="R41" s="100">
        <f t="shared" si="13"/>
        <v>0</v>
      </c>
      <c r="S41" s="100">
        <v>0</v>
      </c>
      <c r="T41" s="100">
        <v>0</v>
      </c>
      <c r="U41" s="100">
        <v>0</v>
      </c>
      <c r="V41" s="121">
        <v>1</v>
      </c>
      <c r="W41" s="121">
        <v>1</v>
      </c>
      <c r="X41" s="121">
        <v>1</v>
      </c>
      <c r="Y41" s="122">
        <f t="shared" si="2"/>
        <v>50</v>
      </c>
      <c r="Z41" s="123">
        <v>570.94000000000005</v>
      </c>
      <c r="AA41" s="122">
        <f t="shared" si="7"/>
        <v>570.94000000000005</v>
      </c>
      <c r="AB41" s="122">
        <f t="shared" si="8"/>
        <v>100</v>
      </c>
      <c r="AC41" s="122">
        <f t="shared" si="9"/>
        <v>570.94000000000005</v>
      </c>
      <c r="AD41" s="122">
        <f t="shared" si="10"/>
        <v>100</v>
      </c>
      <c r="AE41" s="122">
        <f t="shared" si="11"/>
        <v>0</v>
      </c>
      <c r="AF41" s="122">
        <f t="shared" si="3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4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3"/>
        <v>51486.1</v>
      </c>
      <c r="S42" s="100">
        <f t="shared" si="6"/>
        <v>100</v>
      </c>
      <c r="T42" s="100">
        <v>0</v>
      </c>
      <c r="U42" s="100">
        <v>0</v>
      </c>
      <c r="V42" s="121">
        <v>19</v>
      </c>
      <c r="W42" s="121">
        <v>35</v>
      </c>
      <c r="X42" s="121">
        <v>8</v>
      </c>
      <c r="Y42" s="122">
        <f t="shared" si="2"/>
        <v>35.849056603773583</v>
      </c>
      <c r="Z42" s="123">
        <v>42292.08</v>
      </c>
      <c r="AA42" s="122">
        <f t="shared" si="7"/>
        <v>42292.08</v>
      </c>
      <c r="AB42" s="122">
        <f t="shared" si="8"/>
        <v>100</v>
      </c>
      <c r="AC42" s="122">
        <f t="shared" si="9"/>
        <v>42292.08</v>
      </c>
      <c r="AD42" s="122">
        <f t="shared" si="10"/>
        <v>100</v>
      </c>
      <c r="AE42" s="122">
        <f t="shared" si="11"/>
        <v>0</v>
      </c>
      <c r="AF42" s="122">
        <f t="shared" si="3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4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3"/>
        <v>16141.45</v>
      </c>
      <c r="S43" s="100">
        <f t="shared" si="6"/>
        <v>100</v>
      </c>
      <c r="T43" s="100">
        <v>0</v>
      </c>
      <c r="U43" s="100">
        <v>0</v>
      </c>
      <c r="V43" s="121">
        <v>8</v>
      </c>
      <c r="W43" s="121">
        <v>9</v>
      </c>
      <c r="X43" s="121">
        <v>3</v>
      </c>
      <c r="Y43" s="122">
        <f t="shared" si="2"/>
        <v>28.571428571428569</v>
      </c>
      <c r="Z43" s="123">
        <v>7515.68</v>
      </c>
      <c r="AA43" s="122">
        <f t="shared" si="7"/>
        <v>7515.68</v>
      </c>
      <c r="AB43" s="122">
        <f t="shared" si="8"/>
        <v>100</v>
      </c>
      <c r="AC43" s="122">
        <f t="shared" si="9"/>
        <v>7515.68</v>
      </c>
      <c r="AD43" s="122">
        <f t="shared" si="10"/>
        <v>100</v>
      </c>
      <c r="AE43" s="122">
        <f t="shared" si="11"/>
        <v>0</v>
      </c>
      <c r="AF43" s="122">
        <f t="shared" si="3"/>
        <v>0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4"/>
        <v>0</v>
      </c>
      <c r="O44" s="100">
        <v>0</v>
      </c>
      <c r="P44" s="100">
        <v>0</v>
      </c>
      <c r="Q44" s="100">
        <v>0</v>
      </c>
      <c r="R44" s="100">
        <f t="shared" si="13"/>
        <v>0</v>
      </c>
      <c r="S44" s="100">
        <v>0</v>
      </c>
      <c r="T44" s="100">
        <v>0</v>
      </c>
      <c r="U44" s="100">
        <v>0</v>
      </c>
      <c r="V44" s="121">
        <v>0</v>
      </c>
      <c r="W44" s="121">
        <v>0</v>
      </c>
      <c r="X44" s="121">
        <v>0</v>
      </c>
      <c r="Y44" s="122">
        <f t="shared" si="2"/>
        <v>0</v>
      </c>
      <c r="Z44" s="123">
        <v>0</v>
      </c>
      <c r="AA44" s="122">
        <f t="shared" si="7"/>
        <v>0</v>
      </c>
      <c r="AB44" s="122">
        <f t="shared" si="8"/>
        <v>0</v>
      </c>
      <c r="AC44" s="122">
        <f t="shared" si="9"/>
        <v>0</v>
      </c>
      <c r="AD44" s="122">
        <f t="shared" si="10"/>
        <v>0</v>
      </c>
      <c r="AE44" s="122">
        <f t="shared" si="11"/>
        <v>0</v>
      </c>
      <c r="AF44" s="122">
        <f t="shared" si="3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4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3"/>
        <v>18630.71</v>
      </c>
      <c r="S45" s="100">
        <f t="shared" si="6"/>
        <v>100</v>
      </c>
      <c r="T45" s="100">
        <v>0</v>
      </c>
      <c r="U45" s="100">
        <v>0</v>
      </c>
      <c r="V45" s="121">
        <v>9</v>
      </c>
      <c r="W45" s="121">
        <v>9</v>
      </c>
      <c r="X45" s="121">
        <v>9</v>
      </c>
      <c r="Y45" s="122">
        <f t="shared" si="2"/>
        <v>42.857142857142854</v>
      </c>
      <c r="Z45" s="123">
        <v>12540.16</v>
      </c>
      <c r="AA45" s="122">
        <f t="shared" si="7"/>
        <v>12540.16</v>
      </c>
      <c r="AB45" s="122">
        <f t="shared" si="8"/>
        <v>100</v>
      </c>
      <c r="AC45" s="122">
        <f t="shared" si="9"/>
        <v>12540.16</v>
      </c>
      <c r="AD45" s="122">
        <f t="shared" si="10"/>
        <v>100</v>
      </c>
      <c r="AE45" s="122">
        <f t="shared" si="11"/>
        <v>0</v>
      </c>
      <c r="AF45" s="122">
        <f t="shared" si="3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4"/>
        <v>0</v>
      </c>
      <c r="O46" s="100">
        <v>0</v>
      </c>
      <c r="P46" s="100">
        <v>0</v>
      </c>
      <c r="Q46" s="100">
        <v>0</v>
      </c>
      <c r="R46" s="100">
        <f t="shared" si="13"/>
        <v>0</v>
      </c>
      <c r="S46" s="100">
        <v>0</v>
      </c>
      <c r="T46" s="100">
        <v>0</v>
      </c>
      <c r="U46" s="100">
        <v>0</v>
      </c>
      <c r="V46" s="121">
        <v>1</v>
      </c>
      <c r="W46" s="121">
        <v>1</v>
      </c>
      <c r="X46" s="121">
        <v>1</v>
      </c>
      <c r="Y46" s="122">
        <f t="shared" si="2"/>
        <v>100</v>
      </c>
      <c r="Z46" s="123">
        <v>121.8</v>
      </c>
      <c r="AA46" s="122">
        <f t="shared" si="7"/>
        <v>121.8</v>
      </c>
      <c r="AB46" s="122">
        <f t="shared" si="8"/>
        <v>100</v>
      </c>
      <c r="AC46" s="122">
        <f t="shared" si="9"/>
        <v>121.8</v>
      </c>
      <c r="AD46" s="122">
        <f t="shared" si="10"/>
        <v>100</v>
      </c>
      <c r="AE46" s="122">
        <f t="shared" si="11"/>
        <v>0</v>
      </c>
      <c r="AF46" s="122">
        <f t="shared" si="3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4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3"/>
        <v>29395.079999999998</v>
      </c>
      <c r="S47" s="100">
        <f t="shared" si="6"/>
        <v>100</v>
      </c>
      <c r="T47" s="100">
        <v>0</v>
      </c>
      <c r="U47" s="100">
        <v>0</v>
      </c>
      <c r="V47" s="121">
        <v>9</v>
      </c>
      <c r="W47" s="121">
        <v>12</v>
      </c>
      <c r="X47" s="121">
        <v>5</v>
      </c>
      <c r="Y47" s="122">
        <f t="shared" si="2"/>
        <v>24.324324324324326</v>
      </c>
      <c r="Z47" s="123">
        <v>7141.97</v>
      </c>
      <c r="AA47" s="122">
        <f t="shared" si="7"/>
        <v>7141.97</v>
      </c>
      <c r="AB47" s="122">
        <f t="shared" si="8"/>
        <v>100</v>
      </c>
      <c r="AC47" s="122">
        <f t="shared" si="9"/>
        <v>7141.97</v>
      </c>
      <c r="AD47" s="122">
        <f t="shared" si="10"/>
        <v>100</v>
      </c>
      <c r="AE47" s="122">
        <f t="shared" si="11"/>
        <v>0</v>
      </c>
      <c r="AF47" s="122">
        <f t="shared" si="3"/>
        <v>0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4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3"/>
        <v>13283.6</v>
      </c>
      <c r="S48" s="100">
        <f t="shared" si="6"/>
        <v>100</v>
      </c>
      <c r="T48" s="100">
        <v>0</v>
      </c>
      <c r="U48" s="100">
        <v>0</v>
      </c>
      <c r="V48" s="121">
        <v>9</v>
      </c>
      <c r="W48" s="121">
        <v>11</v>
      </c>
      <c r="X48" s="121">
        <v>3</v>
      </c>
      <c r="Y48" s="122">
        <f t="shared" si="2"/>
        <v>14.0625</v>
      </c>
      <c r="Z48" s="123">
        <v>16877.34</v>
      </c>
      <c r="AA48" s="122">
        <f t="shared" si="7"/>
        <v>16877.34</v>
      </c>
      <c r="AB48" s="122">
        <f t="shared" si="8"/>
        <v>100</v>
      </c>
      <c r="AC48" s="122">
        <f t="shared" si="9"/>
        <v>16877.34</v>
      </c>
      <c r="AD48" s="122">
        <f t="shared" si="10"/>
        <v>100</v>
      </c>
      <c r="AE48" s="122">
        <f t="shared" si="11"/>
        <v>0</v>
      </c>
      <c r="AF48" s="122">
        <f t="shared" si="3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4"/>
        <v>0</v>
      </c>
      <c r="O49" s="100">
        <v>0</v>
      </c>
      <c r="P49" s="100">
        <v>0</v>
      </c>
      <c r="Q49" s="100">
        <v>0</v>
      </c>
      <c r="R49" s="100">
        <f t="shared" si="13"/>
        <v>0</v>
      </c>
      <c r="S49" s="100">
        <v>0</v>
      </c>
      <c r="T49" s="100">
        <v>0</v>
      </c>
      <c r="U49" s="100">
        <v>0</v>
      </c>
      <c r="V49" s="121">
        <v>1</v>
      </c>
      <c r="W49" s="121">
        <v>1</v>
      </c>
      <c r="X49" s="121">
        <v>0</v>
      </c>
      <c r="Y49" s="122">
        <f t="shared" si="2"/>
        <v>33.333333333333329</v>
      </c>
      <c r="Z49" s="123">
        <v>1501.79</v>
      </c>
      <c r="AA49" s="122">
        <f t="shared" si="7"/>
        <v>1501.79</v>
      </c>
      <c r="AB49" s="122">
        <f t="shared" si="8"/>
        <v>100</v>
      </c>
      <c r="AC49" s="122">
        <f t="shared" si="9"/>
        <v>1501.79</v>
      </c>
      <c r="AD49" s="122">
        <f t="shared" si="10"/>
        <v>100</v>
      </c>
      <c r="AE49" s="122">
        <f t="shared" si="11"/>
        <v>0</v>
      </c>
      <c r="AF49" s="122">
        <f t="shared" si="3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4"/>
        <v>93.333333333333329</v>
      </c>
      <c r="O50" s="100">
        <v>28019.85</v>
      </c>
      <c r="P50" s="100">
        <v>28019.85</v>
      </c>
      <c r="Q50" s="100">
        <f t="shared" ref="Q50:Q61" si="16">P50/O50*100</f>
        <v>100</v>
      </c>
      <c r="R50" s="100">
        <f t="shared" si="13"/>
        <v>28019.85</v>
      </c>
      <c r="S50" s="100">
        <f t="shared" si="6"/>
        <v>100</v>
      </c>
      <c r="T50" s="100">
        <v>0</v>
      </c>
      <c r="U50" s="100">
        <v>0</v>
      </c>
      <c r="V50" s="121">
        <v>5</v>
      </c>
      <c r="W50" s="121">
        <v>6</v>
      </c>
      <c r="X50" s="121">
        <v>0</v>
      </c>
      <c r="Y50" s="122">
        <f t="shared" si="2"/>
        <v>11.111111111111111</v>
      </c>
      <c r="Z50" s="123">
        <v>9696.89</v>
      </c>
      <c r="AA50" s="122">
        <f t="shared" si="7"/>
        <v>9696.89</v>
      </c>
      <c r="AB50" s="122">
        <f t="shared" si="8"/>
        <v>100</v>
      </c>
      <c r="AC50" s="122">
        <f t="shared" si="9"/>
        <v>9696.89</v>
      </c>
      <c r="AD50" s="122">
        <f t="shared" si="10"/>
        <v>100</v>
      </c>
      <c r="AE50" s="122">
        <f t="shared" si="11"/>
        <v>0</v>
      </c>
      <c r="AF50" s="122">
        <f t="shared" si="3"/>
        <v>0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4"/>
        <v>74.285714285714292</v>
      </c>
      <c r="O51" s="100">
        <v>24374.81</v>
      </c>
      <c r="P51" s="100">
        <v>24374.81</v>
      </c>
      <c r="Q51" s="100">
        <f t="shared" si="16"/>
        <v>100</v>
      </c>
      <c r="R51" s="100">
        <f t="shared" si="13"/>
        <v>24374.81</v>
      </c>
      <c r="S51" s="100">
        <f t="shared" si="6"/>
        <v>100</v>
      </c>
      <c r="T51" s="100">
        <v>0</v>
      </c>
      <c r="U51" s="100">
        <v>0</v>
      </c>
      <c r="V51" s="121">
        <v>10</v>
      </c>
      <c r="W51" s="121">
        <v>15</v>
      </c>
      <c r="X51" s="121">
        <v>3</v>
      </c>
      <c r="Y51" s="122">
        <f t="shared" si="2"/>
        <v>28.571428571428569</v>
      </c>
      <c r="Z51" s="123">
        <v>10543.6</v>
      </c>
      <c r="AA51" s="122">
        <f t="shared" si="7"/>
        <v>10543.6</v>
      </c>
      <c r="AB51" s="122">
        <f t="shared" si="8"/>
        <v>100</v>
      </c>
      <c r="AC51" s="122">
        <f t="shared" si="9"/>
        <v>10543.6</v>
      </c>
      <c r="AD51" s="122">
        <f t="shared" si="10"/>
        <v>100</v>
      </c>
      <c r="AE51" s="122">
        <f t="shared" si="11"/>
        <v>0</v>
      </c>
      <c r="AF51" s="122">
        <f t="shared" si="3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4"/>
        <v>80.952380952380949</v>
      </c>
      <c r="O52" s="100">
        <v>15413.759999999998</v>
      </c>
      <c r="P52" s="100">
        <v>15413.759999999998</v>
      </c>
      <c r="Q52" s="100">
        <f t="shared" si="16"/>
        <v>100</v>
      </c>
      <c r="R52" s="100">
        <f t="shared" si="13"/>
        <v>15413.759999999998</v>
      </c>
      <c r="S52" s="100">
        <f t="shared" si="6"/>
        <v>100</v>
      </c>
      <c r="T52" s="100">
        <v>0</v>
      </c>
      <c r="U52" s="100">
        <v>0</v>
      </c>
      <c r="V52" s="121">
        <v>3</v>
      </c>
      <c r="W52" s="121">
        <v>4</v>
      </c>
      <c r="X52" s="121">
        <v>0</v>
      </c>
      <c r="Y52" s="122">
        <f t="shared" si="2"/>
        <v>14.285714285714285</v>
      </c>
      <c r="Z52" s="123">
        <v>8087.98</v>
      </c>
      <c r="AA52" s="122">
        <f t="shared" si="7"/>
        <v>8087.98</v>
      </c>
      <c r="AB52" s="122">
        <f t="shared" si="8"/>
        <v>100</v>
      </c>
      <c r="AC52" s="122">
        <f t="shared" si="9"/>
        <v>8087.98</v>
      </c>
      <c r="AD52" s="122">
        <f t="shared" si="10"/>
        <v>100</v>
      </c>
      <c r="AE52" s="122">
        <f t="shared" si="11"/>
        <v>0</v>
      </c>
      <c r="AF52" s="122">
        <f t="shared" si="3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4"/>
        <v>74.468085106382972</v>
      </c>
      <c r="O53" s="100">
        <v>42972.38</v>
      </c>
      <c r="P53" s="100">
        <v>42972.38</v>
      </c>
      <c r="Q53" s="100">
        <f t="shared" si="16"/>
        <v>100</v>
      </c>
      <c r="R53" s="100">
        <f t="shared" si="13"/>
        <v>42972.38</v>
      </c>
      <c r="S53" s="100">
        <f t="shared" si="6"/>
        <v>100</v>
      </c>
      <c r="T53" s="100">
        <v>0</v>
      </c>
      <c r="U53" s="100">
        <v>0</v>
      </c>
      <c r="V53" s="121">
        <v>10</v>
      </c>
      <c r="W53" s="121">
        <v>17</v>
      </c>
      <c r="X53" s="121">
        <v>2</v>
      </c>
      <c r="Y53" s="122">
        <f t="shared" si="2"/>
        <v>21.276595744680851</v>
      </c>
      <c r="Z53" s="123">
        <v>32996.230000000003</v>
      </c>
      <c r="AA53" s="122">
        <f t="shared" si="7"/>
        <v>32996.230000000003</v>
      </c>
      <c r="AB53" s="122">
        <f t="shared" si="8"/>
        <v>100</v>
      </c>
      <c r="AC53" s="122">
        <f t="shared" si="9"/>
        <v>32996.230000000003</v>
      </c>
      <c r="AD53" s="122">
        <f t="shared" si="10"/>
        <v>100</v>
      </c>
      <c r="AE53" s="122">
        <f t="shared" si="11"/>
        <v>0</v>
      </c>
      <c r="AF53" s="122">
        <f t="shared" si="3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4"/>
        <v>87.5</v>
      </c>
      <c r="O54" s="100">
        <v>11942.29</v>
      </c>
      <c r="P54" s="100">
        <v>11942.29</v>
      </c>
      <c r="Q54" s="100">
        <f t="shared" si="16"/>
        <v>100</v>
      </c>
      <c r="R54" s="100">
        <f t="shared" si="13"/>
        <v>11942.29</v>
      </c>
      <c r="S54" s="100">
        <f t="shared" si="6"/>
        <v>100</v>
      </c>
      <c r="T54" s="100">
        <v>0</v>
      </c>
      <c r="U54" s="100">
        <v>0</v>
      </c>
      <c r="V54" s="121">
        <v>5</v>
      </c>
      <c r="W54" s="121">
        <v>6</v>
      </c>
      <c r="X54" s="121">
        <v>1</v>
      </c>
      <c r="Y54" s="122">
        <f t="shared" si="2"/>
        <v>31.25</v>
      </c>
      <c r="Z54" s="123">
        <v>5155.3999999999996</v>
      </c>
      <c r="AA54" s="122">
        <f t="shared" si="7"/>
        <v>5155.3999999999996</v>
      </c>
      <c r="AB54" s="122">
        <f t="shared" si="8"/>
        <v>100</v>
      </c>
      <c r="AC54" s="122">
        <f t="shared" si="9"/>
        <v>5155.3999999999996</v>
      </c>
      <c r="AD54" s="122">
        <f t="shared" si="10"/>
        <v>100</v>
      </c>
      <c r="AE54" s="122">
        <f t="shared" si="11"/>
        <v>0</v>
      </c>
      <c r="AF54" s="122">
        <f t="shared" si="3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4"/>
        <v>50</v>
      </c>
      <c r="O55" s="100">
        <v>2319.79</v>
      </c>
      <c r="P55" s="100">
        <v>2319.79</v>
      </c>
      <c r="Q55" s="100">
        <f t="shared" si="16"/>
        <v>100</v>
      </c>
      <c r="R55" s="100">
        <f t="shared" si="13"/>
        <v>2319.79</v>
      </c>
      <c r="S55" s="100">
        <f t="shared" si="6"/>
        <v>100</v>
      </c>
      <c r="T55" s="100">
        <v>0</v>
      </c>
      <c r="U55" s="100">
        <v>0</v>
      </c>
      <c r="V55" s="121">
        <v>6</v>
      </c>
      <c r="W55" s="121">
        <v>8</v>
      </c>
      <c r="X55" s="121">
        <v>4</v>
      </c>
      <c r="Y55" s="122">
        <f t="shared" si="2"/>
        <v>42.857142857142854</v>
      </c>
      <c r="Z55" s="123">
        <v>2339.0500000000002</v>
      </c>
      <c r="AA55" s="122">
        <f t="shared" si="7"/>
        <v>2339.0500000000002</v>
      </c>
      <c r="AB55" s="122">
        <f t="shared" si="8"/>
        <v>100</v>
      </c>
      <c r="AC55" s="122">
        <f t="shared" si="9"/>
        <v>2339.0500000000002</v>
      </c>
      <c r="AD55" s="122">
        <f t="shared" si="10"/>
        <v>100</v>
      </c>
      <c r="AE55" s="122">
        <f t="shared" si="11"/>
        <v>0</v>
      </c>
      <c r="AF55" s="122">
        <f t="shared" si="3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4"/>
        <v>69.642857142857139</v>
      </c>
      <c r="O56" s="100">
        <v>33646.5</v>
      </c>
      <c r="P56" s="100">
        <v>33646.5</v>
      </c>
      <c r="Q56" s="100">
        <f t="shared" si="16"/>
        <v>100</v>
      </c>
      <c r="R56" s="100">
        <f t="shared" si="13"/>
        <v>33646.5</v>
      </c>
      <c r="S56" s="100">
        <f t="shared" si="6"/>
        <v>100</v>
      </c>
      <c r="T56" s="100">
        <v>0</v>
      </c>
      <c r="U56" s="100">
        <v>0</v>
      </c>
      <c r="V56" s="121">
        <v>12</v>
      </c>
      <c r="W56" s="121">
        <v>17</v>
      </c>
      <c r="X56" s="121">
        <v>3</v>
      </c>
      <c r="Y56" s="122">
        <f t="shared" si="2"/>
        <v>21.428571428571427</v>
      </c>
      <c r="Z56" s="123">
        <v>10925.3</v>
      </c>
      <c r="AA56" s="122">
        <f t="shared" si="7"/>
        <v>10925.3</v>
      </c>
      <c r="AB56" s="122">
        <f t="shared" si="8"/>
        <v>100</v>
      </c>
      <c r="AC56" s="122">
        <f t="shared" si="9"/>
        <v>10925.3</v>
      </c>
      <c r="AD56" s="122">
        <f t="shared" si="10"/>
        <v>100</v>
      </c>
      <c r="AE56" s="122">
        <f t="shared" si="11"/>
        <v>0</v>
      </c>
      <c r="AF56" s="122">
        <f t="shared" si="3"/>
        <v>0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4"/>
        <v>94.117647058823522</v>
      </c>
      <c r="O57" s="100">
        <v>5389.26</v>
      </c>
      <c r="P57" s="100">
        <v>5389.26</v>
      </c>
      <c r="Q57" s="100">
        <f t="shared" si="16"/>
        <v>100</v>
      </c>
      <c r="R57" s="100">
        <f t="shared" si="13"/>
        <v>5389.26</v>
      </c>
      <c r="S57" s="100">
        <f t="shared" si="6"/>
        <v>100</v>
      </c>
      <c r="T57" s="100">
        <v>0</v>
      </c>
      <c r="U57" s="100">
        <v>0</v>
      </c>
      <c r="V57" s="121">
        <v>2</v>
      </c>
      <c r="W57" s="121">
        <v>2</v>
      </c>
      <c r="X57" s="121">
        <v>0</v>
      </c>
      <c r="Y57" s="122">
        <f t="shared" si="2"/>
        <v>11.76470588235294</v>
      </c>
      <c r="Z57" s="123">
        <v>1403.51</v>
      </c>
      <c r="AA57" s="122">
        <f t="shared" si="7"/>
        <v>1403.51</v>
      </c>
      <c r="AB57" s="122">
        <f t="shared" si="8"/>
        <v>100</v>
      </c>
      <c r="AC57" s="122">
        <f t="shared" si="9"/>
        <v>1403.51</v>
      </c>
      <c r="AD57" s="122">
        <f t="shared" si="10"/>
        <v>100</v>
      </c>
      <c r="AE57" s="122">
        <f t="shared" si="11"/>
        <v>0</v>
      </c>
      <c r="AF57" s="122">
        <f t="shared" si="3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4"/>
        <v>76.271186440677965</v>
      </c>
      <c r="O58" s="100">
        <v>51157.919999999998</v>
      </c>
      <c r="P58" s="100">
        <v>51157.919999999998</v>
      </c>
      <c r="Q58" s="100">
        <f t="shared" si="16"/>
        <v>100</v>
      </c>
      <c r="R58" s="100">
        <f t="shared" si="13"/>
        <v>51157.919999999998</v>
      </c>
      <c r="S58" s="100">
        <f t="shared" si="6"/>
        <v>100</v>
      </c>
      <c r="T58" s="100">
        <v>0</v>
      </c>
      <c r="U58" s="100">
        <v>0</v>
      </c>
      <c r="V58" s="121">
        <v>16</v>
      </c>
      <c r="W58" s="121">
        <v>21</v>
      </c>
      <c r="X58" s="121">
        <v>9</v>
      </c>
      <c r="Y58" s="122">
        <f t="shared" si="2"/>
        <v>27.118644067796609</v>
      </c>
      <c r="Z58" s="123">
        <v>35954.089999999997</v>
      </c>
      <c r="AA58" s="122">
        <f t="shared" si="7"/>
        <v>35954.089999999997</v>
      </c>
      <c r="AB58" s="122">
        <f t="shared" si="8"/>
        <v>100</v>
      </c>
      <c r="AC58" s="122">
        <f t="shared" si="9"/>
        <v>35954.089999999997</v>
      </c>
      <c r="AD58" s="122">
        <f t="shared" si="10"/>
        <v>100</v>
      </c>
      <c r="AE58" s="122">
        <f t="shared" si="11"/>
        <v>0</v>
      </c>
      <c r="AF58" s="122">
        <f t="shared" si="3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4"/>
        <v>51.724137931034484</v>
      </c>
      <c r="O59" s="100">
        <v>2869.51</v>
      </c>
      <c r="P59" s="100">
        <v>2869.51</v>
      </c>
      <c r="Q59" s="100">
        <f t="shared" si="16"/>
        <v>100</v>
      </c>
      <c r="R59" s="100">
        <f t="shared" si="13"/>
        <v>2869.51</v>
      </c>
      <c r="S59" s="100">
        <f t="shared" si="6"/>
        <v>100</v>
      </c>
      <c r="T59" s="100">
        <v>0</v>
      </c>
      <c r="U59" s="100">
        <v>0</v>
      </c>
      <c r="V59" s="121">
        <v>8</v>
      </c>
      <c r="W59" s="121">
        <v>12</v>
      </c>
      <c r="X59" s="121">
        <v>3</v>
      </c>
      <c r="Y59" s="122">
        <f t="shared" si="2"/>
        <v>27.586206896551722</v>
      </c>
      <c r="Z59" s="123">
        <v>9392.68</v>
      </c>
      <c r="AA59" s="122">
        <f t="shared" si="7"/>
        <v>9392.68</v>
      </c>
      <c r="AB59" s="122">
        <f t="shared" si="8"/>
        <v>100</v>
      </c>
      <c r="AC59" s="122">
        <f t="shared" si="9"/>
        <v>9392.68</v>
      </c>
      <c r="AD59" s="122">
        <f t="shared" si="10"/>
        <v>100</v>
      </c>
      <c r="AE59" s="122">
        <f t="shared" si="11"/>
        <v>0</v>
      </c>
      <c r="AF59" s="122">
        <f t="shared" si="3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4"/>
        <v>91.525423728813564</v>
      </c>
      <c r="O60" s="100">
        <v>15158.790000000003</v>
      </c>
      <c r="P60" s="100">
        <v>15158.790000000003</v>
      </c>
      <c r="Q60" s="100">
        <f t="shared" si="16"/>
        <v>100</v>
      </c>
      <c r="R60" s="100">
        <f t="shared" si="13"/>
        <v>15158.790000000003</v>
      </c>
      <c r="S60" s="100">
        <f t="shared" si="6"/>
        <v>100</v>
      </c>
      <c r="T60" s="100">
        <v>0</v>
      </c>
      <c r="U60" s="100">
        <v>0</v>
      </c>
      <c r="V60" s="121">
        <v>0</v>
      </c>
      <c r="W60" s="121">
        <v>0</v>
      </c>
      <c r="X60" s="121">
        <v>0</v>
      </c>
      <c r="Y60" s="122">
        <f t="shared" si="2"/>
        <v>0</v>
      </c>
      <c r="Z60" s="123">
        <v>0</v>
      </c>
      <c r="AA60" s="122">
        <f t="shared" si="7"/>
        <v>0</v>
      </c>
      <c r="AB60" s="122">
        <f t="shared" si="8"/>
        <v>0</v>
      </c>
      <c r="AC60" s="122">
        <f t="shared" si="9"/>
        <v>0</v>
      </c>
      <c r="AD60" s="122">
        <f t="shared" si="10"/>
        <v>0</v>
      </c>
      <c r="AE60" s="122">
        <f t="shared" si="11"/>
        <v>0</v>
      </c>
      <c r="AF60" s="122">
        <f t="shared" si="3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4"/>
        <v>67.901234567901241</v>
      </c>
      <c r="O61" s="100">
        <v>71249.460000000036</v>
      </c>
      <c r="P61" s="100">
        <v>71249.460000000036</v>
      </c>
      <c r="Q61" s="100">
        <f t="shared" si="16"/>
        <v>100</v>
      </c>
      <c r="R61" s="100">
        <f t="shared" si="13"/>
        <v>71249.460000000036</v>
      </c>
      <c r="S61" s="100">
        <f t="shared" si="6"/>
        <v>100</v>
      </c>
      <c r="T61" s="100">
        <v>0</v>
      </c>
      <c r="U61" s="100">
        <v>0</v>
      </c>
      <c r="V61" s="121">
        <v>34</v>
      </c>
      <c r="W61" s="121">
        <v>48</v>
      </c>
      <c r="X61" s="121">
        <v>18</v>
      </c>
      <c r="Y61" s="122">
        <f t="shared" si="2"/>
        <v>20.987654320987652</v>
      </c>
      <c r="Z61" s="123">
        <v>30397.06</v>
      </c>
      <c r="AA61" s="122">
        <f t="shared" si="7"/>
        <v>30397.06</v>
      </c>
      <c r="AB61" s="122">
        <f t="shared" si="8"/>
        <v>100</v>
      </c>
      <c r="AC61" s="122">
        <f t="shared" si="9"/>
        <v>30397.06</v>
      </c>
      <c r="AD61" s="122">
        <f t="shared" si="10"/>
        <v>100</v>
      </c>
      <c r="AE61" s="122">
        <f t="shared" si="11"/>
        <v>0</v>
      </c>
      <c r="AF61" s="122">
        <f t="shared" si="3"/>
        <v>0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3"/>
        <v>0</v>
      </c>
      <c r="S62" s="100">
        <v>0</v>
      </c>
      <c r="T62" s="100">
        <v>0</v>
      </c>
      <c r="U62" s="100">
        <v>0</v>
      </c>
      <c r="V62" s="121">
        <v>0</v>
      </c>
      <c r="W62" s="121">
        <v>0</v>
      </c>
      <c r="X62" s="121">
        <v>0</v>
      </c>
      <c r="Y62" s="122">
        <f t="shared" si="2"/>
        <v>0</v>
      </c>
      <c r="Z62" s="123">
        <v>0</v>
      </c>
      <c r="AA62" s="122">
        <f t="shared" si="7"/>
        <v>0</v>
      </c>
      <c r="AB62" s="122">
        <f t="shared" si="8"/>
        <v>0</v>
      </c>
      <c r="AC62" s="122">
        <f t="shared" si="9"/>
        <v>0</v>
      </c>
      <c r="AD62" s="122">
        <f t="shared" si="10"/>
        <v>0</v>
      </c>
      <c r="AE62" s="122">
        <f t="shared" si="11"/>
        <v>0</v>
      </c>
      <c r="AF62" s="122">
        <f t="shared" si="3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7">K63/H63*100</f>
        <v>0</v>
      </c>
      <c r="O63" s="100">
        <v>0</v>
      </c>
      <c r="P63" s="100">
        <v>0</v>
      </c>
      <c r="Q63" s="100">
        <v>0</v>
      </c>
      <c r="R63" s="100">
        <f t="shared" si="13"/>
        <v>0</v>
      </c>
      <c r="S63" s="100">
        <v>0</v>
      </c>
      <c r="T63" s="100">
        <v>0</v>
      </c>
      <c r="U63" s="100">
        <v>0</v>
      </c>
      <c r="V63" s="121">
        <v>1</v>
      </c>
      <c r="W63" s="121">
        <v>2</v>
      </c>
      <c r="X63" s="121">
        <v>0</v>
      </c>
      <c r="Y63" s="122">
        <f t="shared" si="2"/>
        <v>3.5714285714285712</v>
      </c>
      <c r="Z63" s="123">
        <v>6711.8899999999994</v>
      </c>
      <c r="AA63" s="122">
        <f t="shared" si="7"/>
        <v>6711.8899999999994</v>
      </c>
      <c r="AB63" s="122">
        <f t="shared" si="8"/>
        <v>100</v>
      </c>
      <c r="AC63" s="122">
        <f t="shared" si="9"/>
        <v>6711.8899999999994</v>
      </c>
      <c r="AD63" s="122">
        <f t="shared" si="10"/>
        <v>100</v>
      </c>
      <c r="AE63" s="122">
        <f t="shared" si="11"/>
        <v>0</v>
      </c>
      <c r="AF63" s="122">
        <f t="shared" si="3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7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3"/>
        <v>8254.4500000000007</v>
      </c>
      <c r="S64" s="100">
        <f t="shared" si="6"/>
        <v>100</v>
      </c>
      <c r="T64" s="100">
        <v>0</v>
      </c>
      <c r="U64" s="100">
        <v>0</v>
      </c>
      <c r="V64" s="121">
        <v>0</v>
      </c>
      <c r="W64" s="121">
        <v>0</v>
      </c>
      <c r="X64" s="121">
        <v>0</v>
      </c>
      <c r="Y64" s="122">
        <f t="shared" si="2"/>
        <v>0</v>
      </c>
      <c r="Z64" s="123">
        <v>0</v>
      </c>
      <c r="AA64" s="122">
        <f t="shared" si="7"/>
        <v>0</v>
      </c>
      <c r="AB64" s="122">
        <f t="shared" si="8"/>
        <v>0</v>
      </c>
      <c r="AC64" s="122">
        <f t="shared" si="9"/>
        <v>0</v>
      </c>
      <c r="AD64" s="122">
        <f t="shared" si="10"/>
        <v>0</v>
      </c>
      <c r="AE64" s="122">
        <f t="shared" si="11"/>
        <v>0</v>
      </c>
      <c r="AF64" s="122">
        <f t="shared" si="3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7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3"/>
        <v>16142.51</v>
      </c>
      <c r="S65" s="100">
        <f t="shared" si="6"/>
        <v>100</v>
      </c>
      <c r="T65" s="100">
        <v>0</v>
      </c>
      <c r="U65" s="100">
        <v>0</v>
      </c>
      <c r="V65" s="121">
        <v>10</v>
      </c>
      <c r="W65" s="121">
        <v>11</v>
      </c>
      <c r="X65" s="121">
        <v>2</v>
      </c>
      <c r="Y65" s="122">
        <f t="shared" si="2"/>
        <v>28.571428571428569</v>
      </c>
      <c r="Z65" s="123">
        <v>9973.3799999999992</v>
      </c>
      <c r="AA65" s="122">
        <f t="shared" si="7"/>
        <v>9973.3799999999992</v>
      </c>
      <c r="AB65" s="122">
        <f t="shared" si="8"/>
        <v>100</v>
      </c>
      <c r="AC65" s="122">
        <f t="shared" si="9"/>
        <v>9973.3799999999992</v>
      </c>
      <c r="AD65" s="122">
        <f t="shared" si="10"/>
        <v>100</v>
      </c>
      <c r="AE65" s="122">
        <f t="shared" si="11"/>
        <v>0</v>
      </c>
      <c r="AF65" s="122">
        <f t="shared" si="3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7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3"/>
        <v>94844.19</v>
      </c>
      <c r="S66" s="100">
        <f t="shared" si="6"/>
        <v>100</v>
      </c>
      <c r="T66" s="100">
        <v>0</v>
      </c>
      <c r="U66" s="100">
        <v>0</v>
      </c>
      <c r="V66" s="121">
        <v>15</v>
      </c>
      <c r="W66" s="121">
        <v>19</v>
      </c>
      <c r="X66" s="121">
        <v>5</v>
      </c>
      <c r="Y66" s="122">
        <f t="shared" si="2"/>
        <v>17.045454545454543</v>
      </c>
      <c r="Z66" s="123">
        <v>19583.16</v>
      </c>
      <c r="AA66" s="122">
        <f t="shared" si="7"/>
        <v>19583.16</v>
      </c>
      <c r="AB66" s="122">
        <f t="shared" si="8"/>
        <v>100</v>
      </c>
      <c r="AC66" s="122">
        <f t="shared" si="9"/>
        <v>19583.16</v>
      </c>
      <c r="AD66" s="122">
        <f t="shared" si="10"/>
        <v>100</v>
      </c>
      <c r="AE66" s="122">
        <f t="shared" si="11"/>
        <v>0</v>
      </c>
      <c r="AF66" s="122">
        <f t="shared" si="3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7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3"/>
        <v>1370.25</v>
      </c>
      <c r="S67" s="100">
        <f t="shared" si="6"/>
        <v>100</v>
      </c>
      <c r="T67" s="100">
        <v>0</v>
      </c>
      <c r="U67" s="100">
        <v>0</v>
      </c>
      <c r="V67" s="121">
        <v>0</v>
      </c>
      <c r="W67" s="121">
        <v>0</v>
      </c>
      <c r="X67" s="121">
        <v>0</v>
      </c>
      <c r="Y67" s="122">
        <f t="shared" si="2"/>
        <v>0</v>
      </c>
      <c r="Z67" s="123">
        <v>0</v>
      </c>
      <c r="AA67" s="122">
        <f t="shared" si="7"/>
        <v>0</v>
      </c>
      <c r="AB67" s="122">
        <f t="shared" si="8"/>
        <v>0</v>
      </c>
      <c r="AC67" s="122">
        <f t="shared" si="9"/>
        <v>0</v>
      </c>
      <c r="AD67" s="122">
        <f t="shared" si="10"/>
        <v>0</v>
      </c>
      <c r="AE67" s="122">
        <f t="shared" si="11"/>
        <v>0</v>
      </c>
      <c r="AF67" s="122">
        <f t="shared" si="3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7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3"/>
        <v>62158.37</v>
      </c>
      <c r="S68" s="100">
        <f t="shared" si="6"/>
        <v>100</v>
      </c>
      <c r="T68" s="100">
        <v>0</v>
      </c>
      <c r="U68" s="100">
        <v>0</v>
      </c>
      <c r="V68" s="121">
        <v>14</v>
      </c>
      <c r="W68" s="121">
        <v>15</v>
      </c>
      <c r="X68" s="121">
        <v>2</v>
      </c>
      <c r="Y68" s="122">
        <f t="shared" si="2"/>
        <v>29.787234042553191</v>
      </c>
      <c r="Z68" s="123">
        <v>29432.28</v>
      </c>
      <c r="AA68" s="122">
        <f t="shared" si="7"/>
        <v>29432.28</v>
      </c>
      <c r="AB68" s="122">
        <f t="shared" si="8"/>
        <v>100</v>
      </c>
      <c r="AC68" s="122">
        <f t="shared" si="9"/>
        <v>29432.28</v>
      </c>
      <c r="AD68" s="122">
        <f t="shared" si="10"/>
        <v>100</v>
      </c>
      <c r="AE68" s="122">
        <f t="shared" si="11"/>
        <v>0</v>
      </c>
      <c r="AF68" s="122">
        <f t="shared" si="3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7"/>
        <v>0</v>
      </c>
      <c r="O69" s="100">
        <v>0</v>
      </c>
      <c r="P69" s="100">
        <v>0</v>
      </c>
      <c r="Q69" s="100">
        <v>0</v>
      </c>
      <c r="R69" s="100">
        <f t="shared" si="13"/>
        <v>0</v>
      </c>
      <c r="S69" s="100">
        <v>0</v>
      </c>
      <c r="T69" s="100">
        <v>0</v>
      </c>
      <c r="U69" s="100">
        <v>0</v>
      </c>
      <c r="V69" s="121">
        <v>0</v>
      </c>
      <c r="W69" s="121">
        <v>0</v>
      </c>
      <c r="X69" s="121">
        <v>0</v>
      </c>
      <c r="Y69" s="122">
        <f t="shared" si="2"/>
        <v>0</v>
      </c>
      <c r="Z69" s="123">
        <v>0</v>
      </c>
      <c r="AA69" s="122">
        <f t="shared" si="7"/>
        <v>0</v>
      </c>
      <c r="AB69" s="122">
        <f t="shared" si="8"/>
        <v>0</v>
      </c>
      <c r="AC69" s="122">
        <f t="shared" si="9"/>
        <v>0</v>
      </c>
      <c r="AD69" s="122">
        <f t="shared" si="10"/>
        <v>0</v>
      </c>
      <c r="AE69" s="122">
        <f t="shared" si="11"/>
        <v>0</v>
      </c>
      <c r="AF69" s="122">
        <f t="shared" si="3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7"/>
        <v>79.411764705882348</v>
      </c>
      <c r="O70" s="100">
        <v>27386.58</v>
      </c>
      <c r="P70" s="100">
        <v>27386.58</v>
      </c>
      <c r="Q70" s="100">
        <f t="shared" ref="Q70:Q75" si="18">P70/O70*100</f>
        <v>100</v>
      </c>
      <c r="R70" s="100">
        <f t="shared" si="13"/>
        <v>27386.58</v>
      </c>
      <c r="S70" s="100">
        <f t="shared" si="6"/>
        <v>100</v>
      </c>
      <c r="T70" s="100">
        <v>0</v>
      </c>
      <c r="U70" s="100">
        <v>0</v>
      </c>
      <c r="V70" s="121">
        <v>11</v>
      </c>
      <c r="W70" s="121">
        <v>14</v>
      </c>
      <c r="X70" s="121">
        <v>2</v>
      </c>
      <c r="Y70" s="122">
        <f t="shared" si="2"/>
        <v>32.352941176470587</v>
      </c>
      <c r="Z70" s="123">
        <v>10671.74</v>
      </c>
      <c r="AA70" s="122">
        <f t="shared" si="7"/>
        <v>10671.74</v>
      </c>
      <c r="AB70" s="122">
        <f t="shared" si="8"/>
        <v>100</v>
      </c>
      <c r="AC70" s="122">
        <f t="shared" si="9"/>
        <v>10671.74</v>
      </c>
      <c r="AD70" s="122">
        <f t="shared" si="10"/>
        <v>100</v>
      </c>
      <c r="AE70" s="122">
        <f t="shared" si="11"/>
        <v>0</v>
      </c>
      <c r="AF70" s="122">
        <f t="shared" si="3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7"/>
        <v>61.904761904761905</v>
      </c>
      <c r="O71" s="100">
        <v>7195.07</v>
      </c>
      <c r="P71" s="100">
        <v>7195.07</v>
      </c>
      <c r="Q71" s="100">
        <f t="shared" si="18"/>
        <v>100</v>
      </c>
      <c r="R71" s="100">
        <f t="shared" si="13"/>
        <v>7195.07</v>
      </c>
      <c r="S71" s="100">
        <f t="shared" si="6"/>
        <v>100</v>
      </c>
      <c r="T71" s="100">
        <v>0</v>
      </c>
      <c r="U71" s="100">
        <v>0</v>
      </c>
      <c r="V71" s="121">
        <v>6</v>
      </c>
      <c r="W71" s="121">
        <v>10</v>
      </c>
      <c r="X71" s="121">
        <v>1</v>
      </c>
      <c r="Y71" s="122">
        <f t="shared" ref="Y71:Y102" si="19">IF(H71=0,0,V71/H71)*100</f>
        <v>28.571428571428569</v>
      </c>
      <c r="Z71" s="123">
        <v>12906.26</v>
      </c>
      <c r="AA71" s="122">
        <f t="shared" si="7"/>
        <v>12906.26</v>
      </c>
      <c r="AB71" s="122">
        <f t="shared" si="8"/>
        <v>100</v>
      </c>
      <c r="AC71" s="122">
        <f t="shared" si="9"/>
        <v>12906.26</v>
      </c>
      <c r="AD71" s="122">
        <f t="shared" si="10"/>
        <v>100</v>
      </c>
      <c r="AE71" s="122">
        <f t="shared" si="11"/>
        <v>0</v>
      </c>
      <c r="AF71" s="122">
        <f t="shared" ref="AF71:AF102" si="20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7"/>
        <v>77.89473684210526</v>
      </c>
      <c r="O72" s="100">
        <v>52440.76</v>
      </c>
      <c r="P72" s="100">
        <v>52440.76</v>
      </c>
      <c r="Q72" s="100">
        <f t="shared" si="18"/>
        <v>100</v>
      </c>
      <c r="R72" s="100">
        <f t="shared" si="13"/>
        <v>52440.76</v>
      </c>
      <c r="S72" s="100">
        <f t="shared" ref="S72:S102" si="21">R72/P72*100</f>
        <v>100</v>
      </c>
      <c r="T72" s="100">
        <v>0</v>
      </c>
      <c r="U72" s="100">
        <v>0</v>
      </c>
      <c r="V72" s="121">
        <v>21</v>
      </c>
      <c r="W72" s="121">
        <v>37</v>
      </c>
      <c r="X72" s="121">
        <v>3</v>
      </c>
      <c r="Y72" s="122">
        <f t="shared" si="19"/>
        <v>22.105263157894736</v>
      </c>
      <c r="Z72" s="123">
        <v>58312.480000000003</v>
      </c>
      <c r="AA72" s="122">
        <f t="shared" ref="AA72:AA102" si="22">Z72</f>
        <v>58312.480000000003</v>
      </c>
      <c r="AB72" s="122">
        <f t="shared" ref="AB72:AB102" si="23">IF((Z72+T72)=0,0,AA72/(Z72+T72)*100)</f>
        <v>100</v>
      </c>
      <c r="AC72" s="122">
        <f t="shared" ref="AC72:AC102" si="24">AA72</f>
        <v>58312.480000000003</v>
      </c>
      <c r="AD72" s="122">
        <f t="shared" ref="AD72:AD102" si="25">IF(AA72=0,0,AC72/AA72)*100</f>
        <v>100</v>
      </c>
      <c r="AE72" s="122">
        <f t="shared" ref="AE72:AE102" si="26">AA72-AC72</f>
        <v>0</v>
      </c>
      <c r="AF72" s="122">
        <f t="shared" si="20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7"/>
        <v>78.94736842105263</v>
      </c>
      <c r="O73" s="100">
        <v>26374.26</v>
      </c>
      <c r="P73" s="100">
        <v>26374.26</v>
      </c>
      <c r="Q73" s="100">
        <f t="shared" si="18"/>
        <v>100</v>
      </c>
      <c r="R73" s="100">
        <f t="shared" si="13"/>
        <v>26374.26</v>
      </c>
      <c r="S73" s="100">
        <f t="shared" si="21"/>
        <v>100</v>
      </c>
      <c r="T73" s="100">
        <v>0</v>
      </c>
      <c r="U73" s="100">
        <v>0</v>
      </c>
      <c r="V73" s="121">
        <v>7</v>
      </c>
      <c r="W73" s="121">
        <v>11</v>
      </c>
      <c r="X73" s="121">
        <v>1</v>
      </c>
      <c r="Y73" s="122">
        <f t="shared" si="19"/>
        <v>18.421052631578945</v>
      </c>
      <c r="Z73" s="123">
        <v>6709.56</v>
      </c>
      <c r="AA73" s="122">
        <f t="shared" si="22"/>
        <v>6709.56</v>
      </c>
      <c r="AB73" s="122">
        <f t="shared" si="23"/>
        <v>100</v>
      </c>
      <c r="AC73" s="122">
        <f t="shared" si="24"/>
        <v>6709.56</v>
      </c>
      <c r="AD73" s="122">
        <f t="shared" si="25"/>
        <v>100</v>
      </c>
      <c r="AE73" s="122">
        <f t="shared" si="26"/>
        <v>0</v>
      </c>
      <c r="AF73" s="122">
        <f t="shared" si="20"/>
        <v>0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7"/>
        <v>96.875</v>
      </c>
      <c r="O74" s="100">
        <v>28592.3</v>
      </c>
      <c r="P74" s="100">
        <v>28592.3</v>
      </c>
      <c r="Q74" s="100">
        <f t="shared" si="18"/>
        <v>100</v>
      </c>
      <c r="R74" s="100">
        <f t="shared" si="13"/>
        <v>28592.3</v>
      </c>
      <c r="S74" s="100">
        <f t="shared" si="21"/>
        <v>100</v>
      </c>
      <c r="T74" s="100">
        <v>0</v>
      </c>
      <c r="U74" s="100">
        <v>0</v>
      </c>
      <c r="V74" s="121">
        <v>6</v>
      </c>
      <c r="W74" s="121">
        <v>8</v>
      </c>
      <c r="X74" s="121">
        <v>1</v>
      </c>
      <c r="Y74" s="122">
        <f t="shared" si="19"/>
        <v>18.75</v>
      </c>
      <c r="Z74" s="123">
        <v>12418.06</v>
      </c>
      <c r="AA74" s="122">
        <f t="shared" si="22"/>
        <v>12418.06</v>
      </c>
      <c r="AB74" s="122">
        <f t="shared" si="23"/>
        <v>100</v>
      </c>
      <c r="AC74" s="122">
        <f t="shared" si="24"/>
        <v>12418.06</v>
      </c>
      <c r="AD74" s="122">
        <f t="shared" si="25"/>
        <v>100</v>
      </c>
      <c r="AE74" s="122">
        <f t="shared" si="26"/>
        <v>0</v>
      </c>
      <c r="AF74" s="122">
        <f t="shared" si="20"/>
        <v>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7"/>
        <v>66.666666666666657</v>
      </c>
      <c r="O75" s="100">
        <v>1981.3</v>
      </c>
      <c r="P75" s="100">
        <v>1981.3</v>
      </c>
      <c r="Q75" s="100">
        <f t="shared" si="18"/>
        <v>100</v>
      </c>
      <c r="R75" s="100">
        <f t="shared" si="13"/>
        <v>1981.3</v>
      </c>
      <c r="S75" s="100">
        <f t="shared" si="21"/>
        <v>100</v>
      </c>
      <c r="T75" s="100">
        <v>0</v>
      </c>
      <c r="U75" s="100">
        <v>0</v>
      </c>
      <c r="V75" s="121">
        <v>0</v>
      </c>
      <c r="W75" s="121">
        <v>0</v>
      </c>
      <c r="X75" s="121">
        <v>0</v>
      </c>
      <c r="Y75" s="122">
        <f t="shared" si="19"/>
        <v>0</v>
      </c>
      <c r="Z75" s="123">
        <v>0</v>
      </c>
      <c r="AA75" s="122">
        <f t="shared" si="22"/>
        <v>0</v>
      </c>
      <c r="AB75" s="122">
        <f t="shared" si="23"/>
        <v>0</v>
      </c>
      <c r="AC75" s="122">
        <f t="shared" si="24"/>
        <v>0</v>
      </c>
      <c r="AD75" s="122">
        <f t="shared" si="25"/>
        <v>0</v>
      </c>
      <c r="AE75" s="122">
        <f t="shared" si="26"/>
        <v>0</v>
      </c>
      <c r="AF75" s="122">
        <f t="shared" si="20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7"/>
        <v>0</v>
      </c>
      <c r="O76" s="100">
        <v>0</v>
      </c>
      <c r="P76" s="100">
        <v>0</v>
      </c>
      <c r="Q76" s="100">
        <v>0</v>
      </c>
      <c r="R76" s="100">
        <f t="shared" si="13"/>
        <v>0</v>
      </c>
      <c r="S76" s="100">
        <v>0</v>
      </c>
      <c r="T76" s="100">
        <v>0</v>
      </c>
      <c r="U76" s="100">
        <v>0</v>
      </c>
      <c r="V76" s="121">
        <v>2</v>
      </c>
      <c r="W76" s="121">
        <v>3</v>
      </c>
      <c r="X76" s="121">
        <v>1</v>
      </c>
      <c r="Y76" s="122">
        <f t="shared" si="19"/>
        <v>66.666666666666657</v>
      </c>
      <c r="Z76" s="123">
        <v>916.43000000000006</v>
      </c>
      <c r="AA76" s="122">
        <f t="shared" si="22"/>
        <v>916.43000000000006</v>
      </c>
      <c r="AB76" s="122">
        <f t="shared" si="23"/>
        <v>100</v>
      </c>
      <c r="AC76" s="122">
        <f t="shared" si="24"/>
        <v>916.43000000000006</v>
      </c>
      <c r="AD76" s="122">
        <f t="shared" si="25"/>
        <v>100</v>
      </c>
      <c r="AE76" s="122">
        <f t="shared" si="26"/>
        <v>0</v>
      </c>
      <c r="AF76" s="122">
        <f t="shared" si="20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7"/>
        <v>0</v>
      </c>
      <c r="O77" s="100">
        <v>0</v>
      </c>
      <c r="P77" s="100">
        <v>0</v>
      </c>
      <c r="Q77" s="100">
        <v>0</v>
      </c>
      <c r="R77" s="100">
        <f t="shared" si="13"/>
        <v>0</v>
      </c>
      <c r="S77" s="100">
        <v>0</v>
      </c>
      <c r="T77" s="100">
        <v>0</v>
      </c>
      <c r="U77" s="100">
        <v>0</v>
      </c>
      <c r="V77" s="121">
        <v>0</v>
      </c>
      <c r="W77" s="121">
        <v>0</v>
      </c>
      <c r="X77" s="121">
        <v>0</v>
      </c>
      <c r="Y77" s="122">
        <f t="shared" si="19"/>
        <v>0</v>
      </c>
      <c r="Z77" s="123">
        <v>0</v>
      </c>
      <c r="AA77" s="122">
        <f t="shared" si="22"/>
        <v>0</v>
      </c>
      <c r="AB77" s="122">
        <f t="shared" si="23"/>
        <v>0</v>
      </c>
      <c r="AC77" s="122">
        <f t="shared" si="24"/>
        <v>0</v>
      </c>
      <c r="AD77" s="122">
        <f t="shared" si="25"/>
        <v>0</v>
      </c>
      <c r="AE77" s="122">
        <f t="shared" si="26"/>
        <v>0</v>
      </c>
      <c r="AF77" s="122">
        <f t="shared" si="20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7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3"/>
        <v>3715.8299999999995</v>
      </c>
      <c r="S78" s="100">
        <f t="shared" si="21"/>
        <v>100</v>
      </c>
      <c r="T78" s="100">
        <v>0</v>
      </c>
      <c r="U78" s="100">
        <v>0</v>
      </c>
      <c r="V78" s="121">
        <v>3</v>
      </c>
      <c r="W78" s="121">
        <v>5</v>
      </c>
      <c r="X78" s="121">
        <v>1</v>
      </c>
      <c r="Y78" s="122">
        <f t="shared" si="19"/>
        <v>23.076923076923077</v>
      </c>
      <c r="Z78" s="123">
        <v>6047.81</v>
      </c>
      <c r="AA78" s="122">
        <f t="shared" si="22"/>
        <v>6047.81</v>
      </c>
      <c r="AB78" s="122">
        <f t="shared" si="23"/>
        <v>100</v>
      </c>
      <c r="AC78" s="122">
        <f t="shared" si="24"/>
        <v>6047.81</v>
      </c>
      <c r="AD78" s="122">
        <f t="shared" si="25"/>
        <v>100</v>
      </c>
      <c r="AE78" s="122">
        <f t="shared" si="26"/>
        <v>0</v>
      </c>
      <c r="AF78" s="122">
        <f t="shared" si="20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3"/>
        <v>0</v>
      </c>
      <c r="S79" s="100">
        <v>0</v>
      </c>
      <c r="T79" s="100">
        <v>0</v>
      </c>
      <c r="U79" s="100">
        <v>0</v>
      </c>
      <c r="V79" s="121">
        <v>0</v>
      </c>
      <c r="W79" s="121">
        <v>0</v>
      </c>
      <c r="X79" s="121">
        <v>0</v>
      </c>
      <c r="Y79" s="122">
        <f t="shared" si="19"/>
        <v>0</v>
      </c>
      <c r="Z79" s="123">
        <v>0</v>
      </c>
      <c r="AA79" s="122">
        <f t="shared" si="22"/>
        <v>0</v>
      </c>
      <c r="AB79" s="122">
        <f t="shared" si="23"/>
        <v>0</v>
      </c>
      <c r="AC79" s="122">
        <f t="shared" si="24"/>
        <v>0</v>
      </c>
      <c r="AD79" s="122">
        <f t="shared" si="25"/>
        <v>0</v>
      </c>
      <c r="AE79" s="122">
        <f t="shared" si="26"/>
        <v>0</v>
      </c>
      <c r="AF79" s="122">
        <f t="shared" si="20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7">K80/H80*100</f>
        <v>0</v>
      </c>
      <c r="O80" s="100">
        <v>0</v>
      </c>
      <c r="P80" s="100">
        <v>0</v>
      </c>
      <c r="Q80" s="100">
        <v>0</v>
      </c>
      <c r="R80" s="100">
        <f t="shared" si="13"/>
        <v>0</v>
      </c>
      <c r="S80" s="100">
        <v>0</v>
      </c>
      <c r="T80" s="100">
        <v>0</v>
      </c>
      <c r="U80" s="100">
        <v>0</v>
      </c>
      <c r="V80" s="121">
        <v>0</v>
      </c>
      <c r="W80" s="121">
        <v>0</v>
      </c>
      <c r="X80" s="121">
        <v>0</v>
      </c>
      <c r="Y80" s="122">
        <f t="shared" si="19"/>
        <v>0</v>
      </c>
      <c r="Z80" s="123">
        <v>0</v>
      </c>
      <c r="AA80" s="122">
        <f t="shared" si="22"/>
        <v>0</v>
      </c>
      <c r="AB80" s="122">
        <f t="shared" si="23"/>
        <v>0</v>
      </c>
      <c r="AC80" s="122">
        <f t="shared" si="24"/>
        <v>0</v>
      </c>
      <c r="AD80" s="122">
        <f t="shared" si="25"/>
        <v>0</v>
      </c>
      <c r="AE80" s="122">
        <f t="shared" si="26"/>
        <v>0</v>
      </c>
      <c r="AF80" s="122">
        <f t="shared" si="20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7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3"/>
        <v>2194.65</v>
      </c>
      <c r="S81" s="100">
        <f t="shared" si="21"/>
        <v>100</v>
      </c>
      <c r="T81" s="100">
        <v>0</v>
      </c>
      <c r="U81" s="100">
        <v>0</v>
      </c>
      <c r="V81" s="121">
        <v>10</v>
      </c>
      <c r="W81" s="121">
        <v>14</v>
      </c>
      <c r="X81" s="121">
        <v>5</v>
      </c>
      <c r="Y81" s="122">
        <f t="shared" si="19"/>
        <v>71.428571428571431</v>
      </c>
      <c r="Z81" s="123">
        <v>11409.02</v>
      </c>
      <c r="AA81" s="122">
        <f t="shared" si="22"/>
        <v>11409.02</v>
      </c>
      <c r="AB81" s="122">
        <f t="shared" si="23"/>
        <v>100</v>
      </c>
      <c r="AC81" s="122">
        <f t="shared" si="24"/>
        <v>11409.02</v>
      </c>
      <c r="AD81" s="122">
        <f t="shared" si="25"/>
        <v>100</v>
      </c>
      <c r="AE81" s="122">
        <f t="shared" si="26"/>
        <v>0</v>
      </c>
      <c r="AF81" s="122">
        <f t="shared" si="20"/>
        <v>0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7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3"/>
        <v>2991.8400000000006</v>
      </c>
      <c r="S82" s="100">
        <f t="shared" si="21"/>
        <v>100</v>
      </c>
      <c r="T82" s="100">
        <v>0</v>
      </c>
      <c r="U82" s="100">
        <v>0</v>
      </c>
      <c r="V82" s="121">
        <v>0</v>
      </c>
      <c r="W82" s="121">
        <v>0</v>
      </c>
      <c r="X82" s="121">
        <v>0</v>
      </c>
      <c r="Y82" s="122">
        <f t="shared" si="19"/>
        <v>0</v>
      </c>
      <c r="Z82" s="123">
        <v>0</v>
      </c>
      <c r="AA82" s="122">
        <f t="shared" si="22"/>
        <v>0</v>
      </c>
      <c r="AB82" s="122">
        <f t="shared" si="23"/>
        <v>0</v>
      </c>
      <c r="AC82" s="122">
        <f t="shared" si="24"/>
        <v>0</v>
      </c>
      <c r="AD82" s="122">
        <f t="shared" si="25"/>
        <v>0</v>
      </c>
      <c r="AE82" s="122">
        <f t="shared" si="26"/>
        <v>0</v>
      </c>
      <c r="AF82" s="122">
        <f t="shared" si="20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7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3"/>
        <v>2291.38</v>
      </c>
      <c r="S83" s="100">
        <f t="shared" si="21"/>
        <v>100</v>
      </c>
      <c r="T83" s="100">
        <v>0</v>
      </c>
      <c r="U83" s="100">
        <v>0</v>
      </c>
      <c r="V83" s="121">
        <v>4</v>
      </c>
      <c r="W83" s="121">
        <v>5</v>
      </c>
      <c r="X83" s="121">
        <v>2</v>
      </c>
      <c r="Y83" s="122">
        <f t="shared" si="19"/>
        <v>33.333333333333329</v>
      </c>
      <c r="Z83" s="123">
        <v>2361.4</v>
      </c>
      <c r="AA83" s="122">
        <f t="shared" si="22"/>
        <v>2361.4</v>
      </c>
      <c r="AB83" s="122">
        <f t="shared" si="23"/>
        <v>100</v>
      </c>
      <c r="AC83" s="122">
        <f t="shared" si="24"/>
        <v>2361.4</v>
      </c>
      <c r="AD83" s="122">
        <f t="shared" si="25"/>
        <v>100</v>
      </c>
      <c r="AE83" s="122">
        <f t="shared" si="26"/>
        <v>0</v>
      </c>
      <c r="AF83" s="122">
        <f t="shared" si="20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7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3"/>
        <v>48671.73</v>
      </c>
      <c r="S84" s="100">
        <f t="shared" si="21"/>
        <v>100</v>
      </c>
      <c r="T84" s="100">
        <v>0</v>
      </c>
      <c r="U84" s="100">
        <v>0</v>
      </c>
      <c r="V84" s="121">
        <v>11</v>
      </c>
      <c r="W84" s="121">
        <v>17</v>
      </c>
      <c r="X84" s="121">
        <v>1</v>
      </c>
      <c r="Y84" s="122">
        <f t="shared" si="19"/>
        <v>16.417910447761194</v>
      </c>
      <c r="Z84" s="123">
        <v>33017.14</v>
      </c>
      <c r="AA84" s="122">
        <f t="shared" si="22"/>
        <v>33017.14</v>
      </c>
      <c r="AB84" s="122">
        <f t="shared" si="23"/>
        <v>100</v>
      </c>
      <c r="AC84" s="122">
        <f t="shared" si="24"/>
        <v>33017.14</v>
      </c>
      <c r="AD84" s="122">
        <f t="shared" si="25"/>
        <v>100</v>
      </c>
      <c r="AE84" s="122">
        <f t="shared" si="26"/>
        <v>0</v>
      </c>
      <c r="AF84" s="122">
        <f t="shared" si="20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7"/>
        <v>0</v>
      </c>
      <c r="O85" s="100">
        <v>0</v>
      </c>
      <c r="P85" s="100">
        <v>0</v>
      </c>
      <c r="Q85" s="100">
        <v>0</v>
      </c>
      <c r="R85" s="100">
        <f t="shared" si="13"/>
        <v>0</v>
      </c>
      <c r="S85" s="100">
        <v>0</v>
      </c>
      <c r="T85" s="100">
        <v>0</v>
      </c>
      <c r="U85" s="100">
        <v>0</v>
      </c>
      <c r="V85" s="121">
        <v>0</v>
      </c>
      <c r="W85" s="121">
        <v>0</v>
      </c>
      <c r="X85" s="121">
        <v>0</v>
      </c>
      <c r="Y85" s="122">
        <f t="shared" si="19"/>
        <v>0</v>
      </c>
      <c r="Z85" s="123">
        <v>0</v>
      </c>
      <c r="AA85" s="122">
        <f t="shared" si="22"/>
        <v>0</v>
      </c>
      <c r="AB85" s="122">
        <f t="shared" si="23"/>
        <v>0</v>
      </c>
      <c r="AC85" s="122">
        <f t="shared" si="24"/>
        <v>0</v>
      </c>
      <c r="AD85" s="122">
        <f t="shared" si="25"/>
        <v>0</v>
      </c>
      <c r="AE85" s="122">
        <f t="shared" si="26"/>
        <v>0</v>
      </c>
      <c r="AF85" s="122">
        <f t="shared" si="20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7"/>
        <v>0</v>
      </c>
      <c r="O86" s="100">
        <v>0</v>
      </c>
      <c r="P86" s="100">
        <v>0</v>
      </c>
      <c r="Q86" s="100">
        <v>0</v>
      </c>
      <c r="R86" s="100">
        <f t="shared" ref="R86:R102" si="28">P86</f>
        <v>0</v>
      </c>
      <c r="S86" s="100">
        <v>0</v>
      </c>
      <c r="T86" s="100">
        <v>0</v>
      </c>
      <c r="U86" s="100">
        <v>0</v>
      </c>
      <c r="V86" s="121">
        <v>0</v>
      </c>
      <c r="W86" s="121">
        <v>0</v>
      </c>
      <c r="X86" s="121">
        <v>0</v>
      </c>
      <c r="Y86" s="122">
        <f t="shared" si="19"/>
        <v>0</v>
      </c>
      <c r="Z86" s="123">
        <v>0</v>
      </c>
      <c r="AA86" s="122">
        <f t="shared" si="22"/>
        <v>0</v>
      </c>
      <c r="AB86" s="122">
        <f t="shared" si="23"/>
        <v>0</v>
      </c>
      <c r="AC86" s="122">
        <f t="shared" si="24"/>
        <v>0</v>
      </c>
      <c r="AD86" s="122">
        <f t="shared" si="25"/>
        <v>0</v>
      </c>
      <c r="AE86" s="122">
        <f t="shared" si="26"/>
        <v>0</v>
      </c>
      <c r="AF86" s="122">
        <f t="shared" si="20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7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28"/>
        <v>27394.17</v>
      </c>
      <c r="S87" s="100">
        <f t="shared" si="21"/>
        <v>100</v>
      </c>
      <c r="T87" s="100">
        <v>0</v>
      </c>
      <c r="U87" s="100">
        <v>0</v>
      </c>
      <c r="V87" s="121">
        <v>9</v>
      </c>
      <c r="W87" s="121">
        <v>9</v>
      </c>
      <c r="X87" s="121">
        <v>3</v>
      </c>
      <c r="Y87" s="122">
        <f t="shared" si="19"/>
        <v>27.27272727272727</v>
      </c>
      <c r="Z87" s="123">
        <v>5929.48</v>
      </c>
      <c r="AA87" s="122">
        <f t="shared" si="22"/>
        <v>5929.48</v>
      </c>
      <c r="AB87" s="122">
        <f t="shared" si="23"/>
        <v>100</v>
      </c>
      <c r="AC87" s="122">
        <f t="shared" si="24"/>
        <v>5929.48</v>
      </c>
      <c r="AD87" s="122">
        <f t="shared" si="25"/>
        <v>100</v>
      </c>
      <c r="AE87" s="122">
        <f t="shared" si="26"/>
        <v>0</v>
      </c>
      <c r="AF87" s="122">
        <f t="shared" si="20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7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28"/>
        <v>7948</v>
      </c>
      <c r="S88" s="100">
        <f t="shared" si="21"/>
        <v>100</v>
      </c>
      <c r="T88" s="100">
        <v>0</v>
      </c>
      <c r="U88" s="100">
        <v>0</v>
      </c>
      <c r="V88" s="121">
        <v>1</v>
      </c>
      <c r="W88" s="121">
        <v>1</v>
      </c>
      <c r="X88" s="121">
        <v>0</v>
      </c>
      <c r="Y88" s="122">
        <f t="shared" si="19"/>
        <v>8.3333333333333321</v>
      </c>
      <c r="Z88" s="123">
        <v>301.45999999999998</v>
      </c>
      <c r="AA88" s="122">
        <f t="shared" si="22"/>
        <v>301.45999999999998</v>
      </c>
      <c r="AB88" s="122">
        <f t="shared" si="23"/>
        <v>100</v>
      </c>
      <c r="AC88" s="122">
        <f t="shared" si="24"/>
        <v>301.45999999999998</v>
      </c>
      <c r="AD88" s="122">
        <f t="shared" si="25"/>
        <v>100</v>
      </c>
      <c r="AE88" s="122">
        <f t="shared" si="26"/>
        <v>0</v>
      </c>
      <c r="AF88" s="122">
        <f t="shared" si="20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7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28"/>
        <v>25249.41</v>
      </c>
      <c r="S89" s="100">
        <f t="shared" si="21"/>
        <v>100</v>
      </c>
      <c r="T89" s="100">
        <v>0</v>
      </c>
      <c r="U89" s="100">
        <v>0</v>
      </c>
      <c r="V89" s="121">
        <v>12</v>
      </c>
      <c r="W89" s="121">
        <v>15</v>
      </c>
      <c r="X89" s="121">
        <v>5</v>
      </c>
      <c r="Y89" s="122">
        <f t="shared" si="19"/>
        <v>24</v>
      </c>
      <c r="Z89" s="123">
        <f>934.51+8956.71</f>
        <v>9891.2199999999993</v>
      </c>
      <c r="AA89" s="122">
        <f t="shared" si="22"/>
        <v>9891.2199999999993</v>
      </c>
      <c r="AB89" s="122">
        <f t="shared" si="23"/>
        <v>100</v>
      </c>
      <c r="AC89" s="122">
        <f t="shared" si="24"/>
        <v>9891.2199999999993</v>
      </c>
      <c r="AD89" s="122">
        <f t="shared" si="25"/>
        <v>100</v>
      </c>
      <c r="AE89" s="122">
        <f t="shared" si="26"/>
        <v>0</v>
      </c>
      <c r="AF89" s="122">
        <f t="shared" si="20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7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28"/>
        <v>16467.23</v>
      </c>
      <c r="S90" s="100">
        <f t="shared" si="21"/>
        <v>100</v>
      </c>
      <c r="T90" s="100">
        <v>0</v>
      </c>
      <c r="U90" s="100">
        <v>0</v>
      </c>
      <c r="V90" s="121">
        <v>12</v>
      </c>
      <c r="W90" s="121">
        <v>15</v>
      </c>
      <c r="X90" s="121">
        <v>5</v>
      </c>
      <c r="Y90" s="122">
        <f t="shared" si="19"/>
        <v>50</v>
      </c>
      <c r="Z90" s="123">
        <v>12679.38</v>
      </c>
      <c r="AA90" s="122">
        <f t="shared" si="22"/>
        <v>12679.38</v>
      </c>
      <c r="AB90" s="122">
        <f t="shared" si="23"/>
        <v>100</v>
      </c>
      <c r="AC90" s="122">
        <f t="shared" si="24"/>
        <v>12679.38</v>
      </c>
      <c r="AD90" s="122">
        <f t="shared" si="25"/>
        <v>100</v>
      </c>
      <c r="AE90" s="122">
        <f t="shared" si="26"/>
        <v>0</v>
      </c>
      <c r="AF90" s="122">
        <f t="shared" si="20"/>
        <v>0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7"/>
        <v>0</v>
      </c>
      <c r="O91" s="100">
        <v>0</v>
      </c>
      <c r="P91" s="100">
        <v>0</v>
      </c>
      <c r="Q91" s="100">
        <v>0</v>
      </c>
      <c r="R91" s="100">
        <f t="shared" si="28"/>
        <v>0</v>
      </c>
      <c r="S91" s="100">
        <v>0</v>
      </c>
      <c r="T91" s="100">
        <v>0</v>
      </c>
      <c r="U91" s="100">
        <v>0</v>
      </c>
      <c r="V91" s="121">
        <v>4</v>
      </c>
      <c r="W91" s="121">
        <v>5</v>
      </c>
      <c r="X91" s="121">
        <v>3</v>
      </c>
      <c r="Y91" s="122">
        <f t="shared" si="19"/>
        <v>100</v>
      </c>
      <c r="Z91" s="123">
        <f>1302.43+839.08</f>
        <v>2141.5100000000002</v>
      </c>
      <c r="AA91" s="122">
        <f t="shared" si="22"/>
        <v>2141.5100000000002</v>
      </c>
      <c r="AB91" s="122">
        <f t="shared" si="23"/>
        <v>100</v>
      </c>
      <c r="AC91" s="122">
        <f t="shared" si="24"/>
        <v>2141.5100000000002</v>
      </c>
      <c r="AD91" s="122">
        <f t="shared" si="25"/>
        <v>100</v>
      </c>
      <c r="AE91" s="122">
        <f t="shared" si="26"/>
        <v>0</v>
      </c>
      <c r="AF91" s="122">
        <f t="shared" si="20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7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28"/>
        <v>9389.1600000000017</v>
      </c>
      <c r="S92" s="100">
        <f t="shared" si="21"/>
        <v>100</v>
      </c>
      <c r="T92" s="100">
        <v>0</v>
      </c>
      <c r="U92" s="100">
        <v>0</v>
      </c>
      <c r="V92" s="121">
        <v>3</v>
      </c>
      <c r="W92" s="121">
        <v>6</v>
      </c>
      <c r="X92" s="121">
        <v>0</v>
      </c>
      <c r="Y92" s="122">
        <f t="shared" si="19"/>
        <v>6.25</v>
      </c>
      <c r="Z92" s="123">
        <v>8718.14</v>
      </c>
      <c r="AA92" s="122">
        <f t="shared" si="22"/>
        <v>8718.14</v>
      </c>
      <c r="AB92" s="122">
        <f t="shared" si="23"/>
        <v>100</v>
      </c>
      <c r="AC92" s="122">
        <f t="shared" si="24"/>
        <v>8718.14</v>
      </c>
      <c r="AD92" s="122">
        <f t="shared" si="25"/>
        <v>100</v>
      </c>
      <c r="AE92" s="122">
        <f t="shared" si="26"/>
        <v>0</v>
      </c>
      <c r="AF92" s="122">
        <f t="shared" si="20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7"/>
        <v>0</v>
      </c>
      <c r="O93" s="100">
        <v>0</v>
      </c>
      <c r="P93" s="100">
        <v>0</v>
      </c>
      <c r="Q93" s="100">
        <v>0</v>
      </c>
      <c r="R93" s="100">
        <f t="shared" si="28"/>
        <v>0</v>
      </c>
      <c r="S93" s="100">
        <v>0</v>
      </c>
      <c r="T93" s="100">
        <v>0</v>
      </c>
      <c r="U93" s="100">
        <v>0</v>
      </c>
      <c r="V93" s="121">
        <v>0</v>
      </c>
      <c r="W93" s="121">
        <v>0</v>
      </c>
      <c r="X93" s="121">
        <v>0</v>
      </c>
      <c r="Y93" s="122">
        <f t="shared" si="19"/>
        <v>0</v>
      </c>
      <c r="Z93" s="123">
        <v>0</v>
      </c>
      <c r="AA93" s="122">
        <f t="shared" si="22"/>
        <v>0</v>
      </c>
      <c r="AB93" s="122">
        <f t="shared" si="23"/>
        <v>0</v>
      </c>
      <c r="AC93" s="122">
        <f t="shared" si="24"/>
        <v>0</v>
      </c>
      <c r="AD93" s="122">
        <f t="shared" si="25"/>
        <v>0</v>
      </c>
      <c r="AE93" s="122">
        <f t="shared" si="26"/>
        <v>0</v>
      </c>
      <c r="AF93" s="122">
        <f t="shared" si="20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7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28"/>
        <v>12376.46</v>
      </c>
      <c r="S94" s="100">
        <f t="shared" si="21"/>
        <v>100</v>
      </c>
      <c r="T94" s="100">
        <v>0</v>
      </c>
      <c r="U94" s="100">
        <v>0</v>
      </c>
      <c r="V94" s="121">
        <v>5</v>
      </c>
      <c r="W94" s="121">
        <v>7</v>
      </c>
      <c r="X94" s="121">
        <v>1</v>
      </c>
      <c r="Y94" s="122">
        <f t="shared" si="19"/>
        <v>25</v>
      </c>
      <c r="Z94" s="123">
        <v>6937.44</v>
      </c>
      <c r="AA94" s="122">
        <f t="shared" si="22"/>
        <v>6937.44</v>
      </c>
      <c r="AB94" s="122">
        <f t="shared" si="23"/>
        <v>100</v>
      </c>
      <c r="AC94" s="122">
        <f t="shared" si="24"/>
        <v>6937.44</v>
      </c>
      <c r="AD94" s="122">
        <f t="shared" si="25"/>
        <v>100</v>
      </c>
      <c r="AE94" s="122">
        <f t="shared" si="26"/>
        <v>0</v>
      </c>
      <c r="AF94" s="122">
        <f t="shared" si="20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7"/>
        <v>0</v>
      </c>
      <c r="O95" s="100">
        <v>0</v>
      </c>
      <c r="P95" s="100">
        <v>0</v>
      </c>
      <c r="Q95" s="100">
        <v>0</v>
      </c>
      <c r="R95" s="100">
        <f t="shared" si="28"/>
        <v>0</v>
      </c>
      <c r="S95" s="100">
        <v>0</v>
      </c>
      <c r="T95" s="100">
        <v>0</v>
      </c>
      <c r="U95" s="100">
        <v>0</v>
      </c>
      <c r="V95" s="121">
        <v>0</v>
      </c>
      <c r="W95" s="121">
        <v>0</v>
      </c>
      <c r="X95" s="121">
        <v>0</v>
      </c>
      <c r="Y95" s="122">
        <f t="shared" si="19"/>
        <v>0</v>
      </c>
      <c r="Z95" s="123">
        <v>0</v>
      </c>
      <c r="AA95" s="122">
        <f t="shared" si="22"/>
        <v>0</v>
      </c>
      <c r="AB95" s="122">
        <f t="shared" si="23"/>
        <v>0</v>
      </c>
      <c r="AC95" s="122">
        <f t="shared" si="24"/>
        <v>0</v>
      </c>
      <c r="AD95" s="122">
        <f t="shared" si="25"/>
        <v>0</v>
      </c>
      <c r="AE95" s="122">
        <f t="shared" si="26"/>
        <v>0</v>
      </c>
      <c r="AF95" s="122">
        <f t="shared" si="20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7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28"/>
        <v>24507.16</v>
      </c>
      <c r="S96" s="100">
        <f t="shared" si="21"/>
        <v>100</v>
      </c>
      <c r="T96" s="100">
        <v>0</v>
      </c>
      <c r="U96" s="100">
        <v>0</v>
      </c>
      <c r="V96" s="121">
        <v>0</v>
      </c>
      <c r="W96" s="121">
        <v>0</v>
      </c>
      <c r="X96" s="121">
        <v>0</v>
      </c>
      <c r="Y96" s="122">
        <f t="shared" si="19"/>
        <v>0</v>
      </c>
      <c r="Z96" s="123">
        <v>0</v>
      </c>
      <c r="AA96" s="122">
        <f t="shared" si="22"/>
        <v>0</v>
      </c>
      <c r="AB96" s="122">
        <f t="shared" si="23"/>
        <v>0</v>
      </c>
      <c r="AC96" s="122">
        <f t="shared" si="24"/>
        <v>0</v>
      </c>
      <c r="AD96" s="122">
        <f t="shared" si="25"/>
        <v>0</v>
      </c>
      <c r="AE96" s="122">
        <f t="shared" si="26"/>
        <v>0</v>
      </c>
      <c r="AF96" s="122">
        <f t="shared" si="20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7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28"/>
        <v>5946.55</v>
      </c>
      <c r="S97" s="100">
        <f t="shared" si="21"/>
        <v>100</v>
      </c>
      <c r="T97" s="100">
        <v>0</v>
      </c>
      <c r="U97" s="100">
        <v>0</v>
      </c>
      <c r="V97" s="121">
        <v>2</v>
      </c>
      <c r="W97" s="121">
        <v>2</v>
      </c>
      <c r="X97" s="121">
        <v>0</v>
      </c>
      <c r="Y97" s="122">
        <f t="shared" si="19"/>
        <v>22.222222222222221</v>
      </c>
      <c r="Z97" s="123">
        <v>1930.88</v>
      </c>
      <c r="AA97" s="122">
        <f t="shared" si="22"/>
        <v>1930.88</v>
      </c>
      <c r="AB97" s="122">
        <f t="shared" si="23"/>
        <v>100</v>
      </c>
      <c r="AC97" s="122">
        <f t="shared" si="24"/>
        <v>1930.88</v>
      </c>
      <c r="AD97" s="122">
        <f t="shared" si="25"/>
        <v>100</v>
      </c>
      <c r="AE97" s="122">
        <f t="shared" si="26"/>
        <v>0</v>
      </c>
      <c r="AF97" s="122">
        <f t="shared" si="20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7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28"/>
        <v>3487.89</v>
      </c>
      <c r="S98" s="100">
        <f t="shared" si="21"/>
        <v>100</v>
      </c>
      <c r="T98" s="100">
        <v>0</v>
      </c>
      <c r="U98" s="100">
        <v>0</v>
      </c>
      <c r="V98" s="121">
        <v>0</v>
      </c>
      <c r="W98" s="121">
        <v>0</v>
      </c>
      <c r="X98" s="121">
        <v>0</v>
      </c>
      <c r="Y98" s="122">
        <f t="shared" si="19"/>
        <v>0</v>
      </c>
      <c r="Z98" s="123">
        <v>0</v>
      </c>
      <c r="AA98" s="122">
        <f t="shared" si="22"/>
        <v>0</v>
      </c>
      <c r="AB98" s="122">
        <f t="shared" si="23"/>
        <v>0</v>
      </c>
      <c r="AC98" s="122">
        <f t="shared" si="24"/>
        <v>0</v>
      </c>
      <c r="AD98" s="122">
        <f t="shared" si="25"/>
        <v>0</v>
      </c>
      <c r="AE98" s="122">
        <f t="shared" si="26"/>
        <v>0</v>
      </c>
      <c r="AF98" s="122">
        <f t="shared" si="20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7"/>
        <v>0</v>
      </c>
      <c r="O99" s="100">
        <v>0</v>
      </c>
      <c r="P99" s="100">
        <v>0</v>
      </c>
      <c r="Q99" s="100">
        <v>0</v>
      </c>
      <c r="R99" s="100">
        <f t="shared" si="28"/>
        <v>0</v>
      </c>
      <c r="S99" s="100">
        <v>0</v>
      </c>
      <c r="T99" s="100">
        <v>0</v>
      </c>
      <c r="U99" s="100">
        <v>0</v>
      </c>
      <c r="V99" s="121">
        <v>3</v>
      </c>
      <c r="W99" s="121">
        <v>3</v>
      </c>
      <c r="X99" s="121">
        <v>2</v>
      </c>
      <c r="Y99" s="122">
        <f t="shared" si="19"/>
        <v>100</v>
      </c>
      <c r="Z99" s="123">
        <v>4662.01</v>
      </c>
      <c r="AA99" s="122">
        <f t="shared" si="22"/>
        <v>4662.01</v>
      </c>
      <c r="AB99" s="122">
        <f t="shared" si="23"/>
        <v>100</v>
      </c>
      <c r="AC99" s="122">
        <f t="shared" si="24"/>
        <v>4662.01</v>
      </c>
      <c r="AD99" s="122">
        <f t="shared" si="25"/>
        <v>100</v>
      </c>
      <c r="AE99" s="122">
        <f t="shared" si="26"/>
        <v>0</v>
      </c>
      <c r="AF99" s="122">
        <f t="shared" si="20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7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28"/>
        <v>18749.07</v>
      </c>
      <c r="S100" s="100">
        <f t="shared" si="21"/>
        <v>100</v>
      </c>
      <c r="T100" s="100">
        <v>0</v>
      </c>
      <c r="U100" s="100">
        <v>0</v>
      </c>
      <c r="V100" s="121">
        <v>13</v>
      </c>
      <c r="W100" s="121">
        <v>18</v>
      </c>
      <c r="X100" s="121">
        <v>8</v>
      </c>
      <c r="Y100" s="122">
        <f t="shared" si="19"/>
        <v>34.210526315789473</v>
      </c>
      <c r="Z100" s="123">
        <v>13065.46</v>
      </c>
      <c r="AA100" s="122">
        <f t="shared" si="22"/>
        <v>13065.46</v>
      </c>
      <c r="AB100" s="122">
        <f t="shared" si="23"/>
        <v>100</v>
      </c>
      <c r="AC100" s="122">
        <f t="shared" si="24"/>
        <v>13065.46</v>
      </c>
      <c r="AD100" s="122">
        <f t="shared" si="25"/>
        <v>100</v>
      </c>
      <c r="AE100" s="122">
        <f t="shared" si="26"/>
        <v>0</v>
      </c>
      <c r="AF100" s="122">
        <f t="shared" si="20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7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28"/>
        <v>336.17</v>
      </c>
      <c r="S101" s="100">
        <f t="shared" si="21"/>
        <v>100</v>
      </c>
      <c r="T101" s="100">
        <v>0</v>
      </c>
      <c r="U101" s="100">
        <v>0</v>
      </c>
      <c r="V101" s="121">
        <v>2</v>
      </c>
      <c r="W101" s="121">
        <v>2</v>
      </c>
      <c r="X101" s="121">
        <v>1</v>
      </c>
      <c r="Y101" s="122">
        <f t="shared" si="19"/>
        <v>25</v>
      </c>
      <c r="Z101" s="123">
        <v>4147.71</v>
      </c>
      <c r="AA101" s="122">
        <f t="shared" si="22"/>
        <v>4147.71</v>
      </c>
      <c r="AB101" s="122">
        <f t="shared" si="23"/>
        <v>100</v>
      </c>
      <c r="AC101" s="122">
        <f t="shared" si="24"/>
        <v>4147.71</v>
      </c>
      <c r="AD101" s="122">
        <f t="shared" si="25"/>
        <v>100</v>
      </c>
      <c r="AE101" s="122">
        <f t="shared" si="26"/>
        <v>0</v>
      </c>
      <c r="AF101" s="122">
        <f t="shared" si="20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7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28"/>
        <v>19670.13</v>
      </c>
      <c r="S102" s="100">
        <f t="shared" si="21"/>
        <v>100</v>
      </c>
      <c r="T102" s="100">
        <v>0</v>
      </c>
      <c r="U102" s="100">
        <v>0</v>
      </c>
      <c r="V102" s="121">
        <v>0</v>
      </c>
      <c r="W102" s="121">
        <v>0</v>
      </c>
      <c r="X102" s="121">
        <v>0</v>
      </c>
      <c r="Y102" s="122">
        <f t="shared" si="19"/>
        <v>0</v>
      </c>
      <c r="Z102" s="123">
        <v>0</v>
      </c>
      <c r="AA102" s="122">
        <f t="shared" si="22"/>
        <v>0</v>
      </c>
      <c r="AB102" s="122">
        <f t="shared" si="23"/>
        <v>0</v>
      </c>
      <c r="AC102" s="122">
        <f t="shared" si="24"/>
        <v>0</v>
      </c>
      <c r="AD102" s="122">
        <f t="shared" si="25"/>
        <v>0</v>
      </c>
      <c r="AE102" s="122">
        <f t="shared" si="26"/>
        <v>0</v>
      </c>
      <c r="AF102" s="122">
        <f t="shared" si="20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7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29">T103/P103*100</f>
        <v>0</v>
      </c>
      <c r="V103" s="89">
        <f t="shared" ref="V103:AC103" si="30">SUM(V7:V102)</f>
        <v>552</v>
      </c>
      <c r="W103" s="89">
        <f t="shared" si="30"/>
        <v>751</v>
      </c>
      <c r="X103" s="89">
        <f>SUM(X7:X102)</f>
        <v>183</v>
      </c>
      <c r="Y103" s="91">
        <f>X103/H103*100</f>
        <v>6.4053202660133008</v>
      </c>
      <c r="Z103" s="91">
        <f>SUM(Z7:Z102)</f>
        <v>829349.89000000013</v>
      </c>
      <c r="AA103" s="91">
        <f t="shared" si="30"/>
        <v>829349.89000000013</v>
      </c>
      <c r="AB103" s="90">
        <f t="shared" ref="AB103" si="31">IF((Z103+T103)=0,0,AA103/(Z103+T103)*100)</f>
        <v>100</v>
      </c>
      <c r="AC103" s="91">
        <f t="shared" si="30"/>
        <v>829349.89000000013</v>
      </c>
      <c r="AD103" s="90">
        <f t="shared" ref="AD103" si="32">IF(AA103=0,0,AC103/AA103)*100</f>
        <v>100</v>
      </c>
      <c r="AE103" s="91">
        <f>SUM(AE7:AE102)</f>
        <v>0</v>
      </c>
      <c r="AF103" s="90">
        <f t="shared" ref="AF103" si="33">IF(AA103=0,0,AE103/AA103)*100</f>
        <v>0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workbookViewId="0">
      <selection activeCell="H116" sqref="H116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9" width="13.140625" style="93" customWidth="1"/>
    <col min="10" max="10" width="9.28515625" style="93" customWidth="1"/>
    <col min="11" max="13" width="6.7109375" style="106" customWidth="1"/>
    <col min="14" max="14" width="9.140625" style="106" customWidth="1"/>
    <col min="15" max="15" width="16.42578125" style="107" customWidth="1"/>
    <col min="16" max="16" width="13.7109375" style="107" customWidth="1"/>
    <col min="17" max="17" width="11" style="107" customWidth="1"/>
    <col min="18" max="18" width="12.85546875" style="107" customWidth="1"/>
    <col min="19" max="19" width="10.42578125" style="107" customWidth="1"/>
    <col min="20" max="20" width="12.28515625" style="107" customWidth="1"/>
    <col min="21" max="21" width="15.42578125" style="107" customWidth="1"/>
    <col min="22" max="24" width="9.28515625" style="106" customWidth="1"/>
    <col min="25" max="25" width="12.57031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2.85546875" style="106" customWidth="1"/>
    <col min="30" max="30" width="14" style="106" customWidth="1"/>
    <col min="31" max="31" width="11.85546875" style="106" customWidth="1"/>
    <col min="32" max="32" width="14.285156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275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30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34.25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 t="shared" si="0"/>
        <v>5</v>
      </c>
      <c r="F6" s="6">
        <f t="shared" si="0"/>
        <v>6</v>
      </c>
      <c r="G6" s="119"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121">
        <v>0</v>
      </c>
      <c r="W7" s="121">
        <v>0</v>
      </c>
      <c r="X7" s="121">
        <v>0</v>
      </c>
      <c r="Y7" s="122">
        <f t="shared" ref="Y7:Y70" si="2">IF(H7=0,0,V7/H7)*100</f>
        <v>0</v>
      </c>
      <c r="Z7" s="123">
        <v>0</v>
      </c>
      <c r="AA7" s="122">
        <f>Z7</f>
        <v>0</v>
      </c>
      <c r="AB7" s="122">
        <f>IF((Z7+T7)=0,0,AA7/(Z7+T7)*100)</f>
        <v>0</v>
      </c>
      <c r="AC7" s="122">
        <f>AA7</f>
        <v>0</v>
      </c>
      <c r="AD7" s="122">
        <f>IF(AA7=0,0,AC7/AA7)*100</f>
        <v>0</v>
      </c>
      <c r="AE7" s="122">
        <f>AA7-AC7</f>
        <v>0</v>
      </c>
      <c r="AF7" s="122">
        <f t="shared" ref="AF7:AF70" si="3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4">P8/O8*100</f>
        <v>100</v>
      </c>
      <c r="R8" s="100">
        <f t="shared" ref="R8:R20" si="5">P8</f>
        <v>8664.0299999999988</v>
      </c>
      <c r="S8" s="100">
        <f t="shared" ref="S8:S71" si="6">R8/P8*100</f>
        <v>100</v>
      </c>
      <c r="T8" s="100">
        <v>0</v>
      </c>
      <c r="U8" s="100">
        <v>0</v>
      </c>
      <c r="V8" s="121">
        <v>7</v>
      </c>
      <c r="W8" s="121">
        <v>9</v>
      </c>
      <c r="X8" s="121">
        <v>2</v>
      </c>
      <c r="Y8" s="122">
        <f t="shared" si="2"/>
        <v>35</v>
      </c>
      <c r="Z8" s="123">
        <v>7418.86</v>
      </c>
      <c r="AA8" s="122">
        <f t="shared" ref="AA8:AA71" si="7">Z8</f>
        <v>7418.86</v>
      </c>
      <c r="AB8" s="122">
        <f t="shared" ref="AB8:AB71" si="8">IF((Z8+T8)=0,0,AA8/(Z8+T8)*100)</f>
        <v>100</v>
      </c>
      <c r="AC8" s="122">
        <f t="shared" ref="AC8:AC71" si="9">AA8</f>
        <v>7418.86</v>
      </c>
      <c r="AD8" s="122">
        <f t="shared" ref="AD8:AD71" si="10">IF(AA8=0,0,AC8/AA8)*100</f>
        <v>100</v>
      </c>
      <c r="AE8" s="122">
        <f t="shared" ref="AE8:AE71" si="11">AA8-AC8</f>
        <v>0</v>
      </c>
      <c r="AF8" s="122">
        <f t="shared" si="3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4"/>
        <v>100</v>
      </c>
      <c r="R9" s="100">
        <f t="shared" si="5"/>
        <v>20412.350000000002</v>
      </c>
      <c r="S9" s="100">
        <f t="shared" si="6"/>
        <v>100</v>
      </c>
      <c r="T9" s="100">
        <v>0</v>
      </c>
      <c r="U9" s="100">
        <v>0</v>
      </c>
      <c r="V9" s="121">
        <v>1</v>
      </c>
      <c r="W9" s="121">
        <v>1</v>
      </c>
      <c r="X9" s="121">
        <v>1</v>
      </c>
      <c r="Y9" s="122">
        <f t="shared" si="2"/>
        <v>8.3333333333333321</v>
      </c>
      <c r="Z9" s="123">
        <v>1649.65</v>
      </c>
      <c r="AA9" s="122">
        <f t="shared" si="7"/>
        <v>1649.65</v>
      </c>
      <c r="AB9" s="122">
        <f t="shared" si="8"/>
        <v>100</v>
      </c>
      <c r="AC9" s="122">
        <f t="shared" si="9"/>
        <v>1649.65</v>
      </c>
      <c r="AD9" s="122">
        <f t="shared" si="10"/>
        <v>100</v>
      </c>
      <c r="AE9" s="122">
        <f t="shared" si="11"/>
        <v>0</v>
      </c>
      <c r="AF9" s="122">
        <f t="shared" si="3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4"/>
        <v>100</v>
      </c>
      <c r="R10" s="100">
        <f t="shared" si="5"/>
        <v>58.36</v>
      </c>
      <c r="S10" s="100">
        <f t="shared" si="6"/>
        <v>100</v>
      </c>
      <c r="T10" s="100">
        <v>0</v>
      </c>
      <c r="U10" s="100">
        <v>0</v>
      </c>
      <c r="V10" s="121">
        <v>0</v>
      </c>
      <c r="W10" s="121">
        <v>0</v>
      </c>
      <c r="X10" s="121">
        <v>0</v>
      </c>
      <c r="Y10" s="122">
        <f t="shared" si="2"/>
        <v>0</v>
      </c>
      <c r="Z10" s="123">
        <v>0</v>
      </c>
      <c r="AA10" s="122">
        <f t="shared" si="7"/>
        <v>0</v>
      </c>
      <c r="AB10" s="122">
        <f t="shared" si="8"/>
        <v>0</v>
      </c>
      <c r="AC10" s="122">
        <f t="shared" si="9"/>
        <v>0</v>
      </c>
      <c r="AD10" s="122">
        <f t="shared" si="10"/>
        <v>0</v>
      </c>
      <c r="AE10" s="122">
        <f t="shared" si="11"/>
        <v>0</v>
      </c>
      <c r="AF10" s="122">
        <f t="shared" si="3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4"/>
        <v>100</v>
      </c>
      <c r="R11" s="100">
        <f t="shared" si="5"/>
        <v>7226.18</v>
      </c>
      <c r="S11" s="100">
        <f t="shared" si="6"/>
        <v>100</v>
      </c>
      <c r="T11" s="100">
        <v>0</v>
      </c>
      <c r="U11" s="100">
        <v>0</v>
      </c>
      <c r="V11" s="121">
        <v>5</v>
      </c>
      <c r="W11" s="121">
        <v>5</v>
      </c>
      <c r="X11" s="121">
        <v>0</v>
      </c>
      <c r="Y11" s="122">
        <f t="shared" si="2"/>
        <v>29.411764705882355</v>
      </c>
      <c r="Z11" s="123">
        <v>9546.4500000000007</v>
      </c>
      <c r="AA11" s="122">
        <f t="shared" si="7"/>
        <v>9546.4500000000007</v>
      </c>
      <c r="AB11" s="122">
        <f t="shared" si="8"/>
        <v>100</v>
      </c>
      <c r="AC11" s="122">
        <f t="shared" si="9"/>
        <v>9546.4500000000007</v>
      </c>
      <c r="AD11" s="122">
        <f t="shared" si="10"/>
        <v>100</v>
      </c>
      <c r="AE11" s="122">
        <f t="shared" si="11"/>
        <v>0</v>
      </c>
      <c r="AF11" s="122">
        <f t="shared" si="3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4"/>
        <v>100</v>
      </c>
      <c r="R12" s="100">
        <f t="shared" si="5"/>
        <v>10060.76</v>
      </c>
      <c r="S12" s="100">
        <f t="shared" si="6"/>
        <v>100</v>
      </c>
      <c r="T12" s="100">
        <v>0</v>
      </c>
      <c r="U12" s="100">
        <v>0</v>
      </c>
      <c r="V12" s="121">
        <v>3</v>
      </c>
      <c r="W12" s="121">
        <v>5</v>
      </c>
      <c r="X12" s="121">
        <v>0</v>
      </c>
      <c r="Y12" s="122">
        <f t="shared" si="2"/>
        <v>17.647058823529413</v>
      </c>
      <c r="Z12" s="123">
        <v>6504.44</v>
      </c>
      <c r="AA12" s="122">
        <f t="shared" si="7"/>
        <v>6504.44</v>
      </c>
      <c r="AB12" s="122">
        <f t="shared" si="8"/>
        <v>100</v>
      </c>
      <c r="AC12" s="122">
        <f t="shared" si="9"/>
        <v>6504.44</v>
      </c>
      <c r="AD12" s="122">
        <f t="shared" si="10"/>
        <v>100</v>
      </c>
      <c r="AE12" s="122">
        <f t="shared" si="11"/>
        <v>0</v>
      </c>
      <c r="AF12" s="122">
        <f t="shared" si="3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4"/>
        <v>100</v>
      </c>
      <c r="R13" s="100">
        <f t="shared" si="5"/>
        <v>2679.6</v>
      </c>
      <c r="S13" s="100">
        <f t="shared" si="6"/>
        <v>100</v>
      </c>
      <c r="T13" s="100">
        <v>0</v>
      </c>
      <c r="U13" s="100">
        <v>0</v>
      </c>
      <c r="V13" s="121">
        <v>2</v>
      </c>
      <c r="W13" s="121">
        <v>2</v>
      </c>
      <c r="X13" s="121">
        <v>0</v>
      </c>
      <c r="Y13" s="122">
        <f t="shared" si="2"/>
        <v>66.666666666666657</v>
      </c>
      <c r="Z13" s="123">
        <v>10148.719999999999</v>
      </c>
      <c r="AA13" s="122">
        <f t="shared" si="7"/>
        <v>10148.719999999999</v>
      </c>
      <c r="AB13" s="122">
        <f t="shared" si="8"/>
        <v>100</v>
      </c>
      <c r="AC13" s="122">
        <f t="shared" si="9"/>
        <v>10148.719999999999</v>
      </c>
      <c r="AD13" s="122">
        <f t="shared" si="10"/>
        <v>100</v>
      </c>
      <c r="AE13" s="122">
        <f t="shared" si="11"/>
        <v>0</v>
      </c>
      <c r="AF13" s="122">
        <f t="shared" si="3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5"/>
        <v>0</v>
      </c>
      <c r="S14" s="100">
        <v>0</v>
      </c>
      <c r="T14" s="100">
        <v>0</v>
      </c>
      <c r="U14" s="100">
        <v>0</v>
      </c>
      <c r="V14" s="121">
        <v>0</v>
      </c>
      <c r="W14" s="121">
        <v>0</v>
      </c>
      <c r="X14" s="121">
        <v>0</v>
      </c>
      <c r="Y14" s="122">
        <f t="shared" si="2"/>
        <v>0</v>
      </c>
      <c r="Z14" s="123">
        <v>0</v>
      </c>
      <c r="AA14" s="122">
        <f t="shared" si="7"/>
        <v>0</v>
      </c>
      <c r="AB14" s="122">
        <f t="shared" si="8"/>
        <v>0</v>
      </c>
      <c r="AC14" s="122">
        <f t="shared" si="9"/>
        <v>0</v>
      </c>
      <c r="AD14" s="122">
        <f t="shared" si="10"/>
        <v>0</v>
      </c>
      <c r="AE14" s="122">
        <f t="shared" si="11"/>
        <v>0</v>
      </c>
      <c r="AF14" s="122">
        <f t="shared" si="3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2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5"/>
        <v>51732.32</v>
      </c>
      <c r="S15" s="100">
        <f t="shared" si="6"/>
        <v>100</v>
      </c>
      <c r="T15" s="100">
        <v>0</v>
      </c>
      <c r="U15" s="100">
        <v>0</v>
      </c>
      <c r="V15" s="121">
        <v>12</v>
      </c>
      <c r="W15" s="121">
        <v>14</v>
      </c>
      <c r="X15" s="121">
        <v>3</v>
      </c>
      <c r="Y15" s="122">
        <f t="shared" si="2"/>
        <v>14.457831325301203</v>
      </c>
      <c r="Z15" s="123">
        <v>15948.59</v>
      </c>
      <c r="AA15" s="122">
        <f t="shared" si="7"/>
        <v>15948.59</v>
      </c>
      <c r="AB15" s="122">
        <f t="shared" si="8"/>
        <v>100</v>
      </c>
      <c r="AC15" s="122">
        <f t="shared" si="9"/>
        <v>15948.59</v>
      </c>
      <c r="AD15" s="122">
        <f t="shared" si="10"/>
        <v>100</v>
      </c>
      <c r="AE15" s="122">
        <f t="shared" si="11"/>
        <v>0</v>
      </c>
      <c r="AF15" s="122">
        <f t="shared" si="3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2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5"/>
        <v>12706.95</v>
      </c>
      <c r="S16" s="100">
        <f t="shared" si="6"/>
        <v>100</v>
      </c>
      <c r="T16" s="100">
        <v>0</v>
      </c>
      <c r="U16" s="100">
        <v>0</v>
      </c>
      <c r="V16" s="121">
        <v>0</v>
      </c>
      <c r="W16" s="121">
        <v>0</v>
      </c>
      <c r="X16" s="121">
        <v>0</v>
      </c>
      <c r="Y16" s="122">
        <f t="shared" si="2"/>
        <v>0</v>
      </c>
      <c r="Z16" s="123">
        <v>0</v>
      </c>
      <c r="AA16" s="122">
        <f t="shared" si="7"/>
        <v>0</v>
      </c>
      <c r="AB16" s="122">
        <f t="shared" si="8"/>
        <v>0</v>
      </c>
      <c r="AC16" s="122">
        <f t="shared" si="9"/>
        <v>0</v>
      </c>
      <c r="AD16" s="122">
        <f t="shared" si="10"/>
        <v>0</v>
      </c>
      <c r="AE16" s="122">
        <f t="shared" si="11"/>
        <v>0</v>
      </c>
      <c r="AF16" s="122">
        <f t="shared" si="3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2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5"/>
        <v>32504.67</v>
      </c>
      <c r="S17" s="100">
        <f t="shared" si="6"/>
        <v>100</v>
      </c>
      <c r="T17" s="100">
        <v>0</v>
      </c>
      <c r="U17" s="100">
        <v>0</v>
      </c>
      <c r="V17" s="121">
        <v>11</v>
      </c>
      <c r="W17" s="121">
        <v>18</v>
      </c>
      <c r="X17" s="121">
        <v>1</v>
      </c>
      <c r="Y17" s="122">
        <f t="shared" si="2"/>
        <v>22.448979591836736</v>
      </c>
      <c r="Z17" s="123">
        <v>37062.15</v>
      </c>
      <c r="AA17" s="122">
        <f t="shared" si="7"/>
        <v>37062.15</v>
      </c>
      <c r="AB17" s="122">
        <f t="shared" si="8"/>
        <v>100</v>
      </c>
      <c r="AC17" s="122">
        <f t="shared" si="9"/>
        <v>37062.15</v>
      </c>
      <c r="AD17" s="122">
        <f t="shared" si="10"/>
        <v>100</v>
      </c>
      <c r="AE17" s="122">
        <f t="shared" si="11"/>
        <v>0</v>
      </c>
      <c r="AF17" s="122">
        <f t="shared" si="3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2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5"/>
        <v>15821.75</v>
      </c>
      <c r="S18" s="100">
        <f t="shared" si="6"/>
        <v>100</v>
      </c>
      <c r="T18" s="100">
        <v>0</v>
      </c>
      <c r="U18" s="100">
        <v>0</v>
      </c>
      <c r="V18" s="121">
        <v>6</v>
      </c>
      <c r="W18" s="121">
        <v>6</v>
      </c>
      <c r="X18" s="121">
        <v>2</v>
      </c>
      <c r="Y18" s="122">
        <f t="shared" si="2"/>
        <v>23.076923076923077</v>
      </c>
      <c r="Z18" s="123">
        <v>3679.3</v>
      </c>
      <c r="AA18" s="122">
        <f t="shared" si="7"/>
        <v>3679.3</v>
      </c>
      <c r="AB18" s="122">
        <f t="shared" si="8"/>
        <v>100</v>
      </c>
      <c r="AC18" s="122">
        <f t="shared" si="9"/>
        <v>3679.3</v>
      </c>
      <c r="AD18" s="122">
        <f t="shared" si="10"/>
        <v>100</v>
      </c>
      <c r="AE18" s="122">
        <f t="shared" si="11"/>
        <v>0</v>
      </c>
      <c r="AF18" s="122">
        <f t="shared" si="3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2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5"/>
        <v>46398.919999999991</v>
      </c>
      <c r="S19" s="100">
        <f t="shared" si="6"/>
        <v>100</v>
      </c>
      <c r="T19" s="100">
        <v>0</v>
      </c>
      <c r="U19" s="100">
        <v>0</v>
      </c>
      <c r="V19" s="121">
        <v>14</v>
      </c>
      <c r="W19" s="121">
        <v>17</v>
      </c>
      <c r="X19" s="121">
        <v>3</v>
      </c>
      <c r="Y19" s="122">
        <f t="shared" si="2"/>
        <v>24.137931034482758</v>
      </c>
      <c r="Z19" s="123">
        <v>24807.99</v>
      </c>
      <c r="AA19" s="122">
        <f t="shared" si="7"/>
        <v>24807.99</v>
      </c>
      <c r="AB19" s="122">
        <f t="shared" si="8"/>
        <v>100</v>
      </c>
      <c r="AC19" s="122">
        <f t="shared" si="9"/>
        <v>24807.99</v>
      </c>
      <c r="AD19" s="122">
        <f t="shared" si="10"/>
        <v>100</v>
      </c>
      <c r="AE19" s="122">
        <f t="shared" si="11"/>
        <v>0</v>
      </c>
      <c r="AF19" s="122">
        <f t="shared" si="3"/>
        <v>0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2"/>
        <v>0</v>
      </c>
      <c r="O20" s="100">
        <v>0</v>
      </c>
      <c r="P20" s="100">
        <v>0</v>
      </c>
      <c r="Q20" s="100">
        <v>0</v>
      </c>
      <c r="R20" s="100">
        <f t="shared" si="5"/>
        <v>0</v>
      </c>
      <c r="S20" s="100">
        <v>0</v>
      </c>
      <c r="T20" s="100">
        <v>0</v>
      </c>
      <c r="U20" s="100">
        <v>0</v>
      </c>
      <c r="V20" s="121">
        <v>0</v>
      </c>
      <c r="W20" s="121">
        <v>0</v>
      </c>
      <c r="X20" s="121">
        <v>0</v>
      </c>
      <c r="Y20" s="122">
        <f t="shared" si="2"/>
        <v>0</v>
      </c>
      <c r="Z20" s="123">
        <v>0</v>
      </c>
      <c r="AA20" s="122">
        <f t="shared" si="7"/>
        <v>0</v>
      </c>
      <c r="AB20" s="122">
        <f t="shared" si="8"/>
        <v>0</v>
      </c>
      <c r="AC20" s="122">
        <f t="shared" si="9"/>
        <v>0</v>
      </c>
      <c r="AD20" s="122">
        <f t="shared" si="10"/>
        <v>0</v>
      </c>
      <c r="AE20" s="122">
        <f t="shared" si="11"/>
        <v>0</v>
      </c>
      <c r="AF20" s="122">
        <f t="shared" si="3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2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 t="shared" si="6"/>
        <v>100</v>
      </c>
      <c r="T21" s="100">
        <v>0</v>
      </c>
      <c r="U21" s="100">
        <v>0</v>
      </c>
      <c r="V21" s="121">
        <v>0</v>
      </c>
      <c r="W21" s="121">
        <v>0</v>
      </c>
      <c r="X21" s="121">
        <v>0</v>
      </c>
      <c r="Y21" s="122">
        <f t="shared" si="2"/>
        <v>0</v>
      </c>
      <c r="Z21" s="123">
        <v>0</v>
      </c>
      <c r="AA21" s="122">
        <f t="shared" si="7"/>
        <v>0</v>
      </c>
      <c r="AB21" s="122">
        <f t="shared" si="8"/>
        <v>0</v>
      </c>
      <c r="AC21" s="122">
        <f t="shared" si="9"/>
        <v>0</v>
      </c>
      <c r="AD21" s="122">
        <f t="shared" si="10"/>
        <v>0</v>
      </c>
      <c r="AE21" s="122">
        <f t="shared" si="11"/>
        <v>0</v>
      </c>
      <c r="AF21" s="122">
        <f t="shared" si="3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2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3">P22</f>
        <v>19091.53</v>
      </c>
      <c r="S22" s="100">
        <f t="shared" si="6"/>
        <v>100</v>
      </c>
      <c r="T22" s="100">
        <v>0</v>
      </c>
      <c r="U22" s="100">
        <v>0</v>
      </c>
      <c r="V22" s="121">
        <v>2</v>
      </c>
      <c r="W22" s="121">
        <v>3</v>
      </c>
      <c r="X22" s="121">
        <v>0</v>
      </c>
      <c r="Y22" s="122">
        <f t="shared" si="2"/>
        <v>4.8780487804878048</v>
      </c>
      <c r="Z22" s="123">
        <v>6177.02</v>
      </c>
      <c r="AA22" s="122">
        <f t="shared" si="7"/>
        <v>6177.02</v>
      </c>
      <c r="AB22" s="122">
        <f t="shared" si="8"/>
        <v>100</v>
      </c>
      <c r="AC22" s="122">
        <f t="shared" si="9"/>
        <v>6177.02</v>
      </c>
      <c r="AD22" s="122">
        <f t="shared" si="10"/>
        <v>100</v>
      </c>
      <c r="AE22" s="122">
        <f t="shared" si="11"/>
        <v>0</v>
      </c>
      <c r="AF22" s="122">
        <f t="shared" si="3"/>
        <v>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2"/>
        <v>0</v>
      </c>
      <c r="O23" s="100">
        <v>0</v>
      </c>
      <c r="P23" s="100">
        <v>0</v>
      </c>
      <c r="Q23" s="100">
        <v>0</v>
      </c>
      <c r="R23" s="100">
        <f t="shared" si="13"/>
        <v>0</v>
      </c>
      <c r="S23" s="100">
        <v>0</v>
      </c>
      <c r="T23" s="100">
        <v>0</v>
      </c>
      <c r="U23" s="100">
        <v>0</v>
      </c>
      <c r="V23" s="121">
        <v>0</v>
      </c>
      <c r="W23" s="121">
        <v>0</v>
      </c>
      <c r="X23" s="121">
        <v>0</v>
      </c>
      <c r="Y23" s="122">
        <f t="shared" si="2"/>
        <v>0</v>
      </c>
      <c r="Z23" s="123">
        <v>0</v>
      </c>
      <c r="AA23" s="122">
        <f t="shared" si="7"/>
        <v>0</v>
      </c>
      <c r="AB23" s="122">
        <f t="shared" si="8"/>
        <v>0</v>
      </c>
      <c r="AC23" s="122">
        <f t="shared" si="9"/>
        <v>0</v>
      </c>
      <c r="AD23" s="122">
        <f t="shared" si="10"/>
        <v>0</v>
      </c>
      <c r="AE23" s="122">
        <f t="shared" si="11"/>
        <v>0</v>
      </c>
      <c r="AF23" s="122">
        <f t="shared" si="3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2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3"/>
        <v>31605.72</v>
      </c>
      <c r="S24" s="100">
        <f t="shared" si="6"/>
        <v>100</v>
      </c>
      <c r="T24" s="100">
        <v>0</v>
      </c>
      <c r="U24" s="100">
        <v>0</v>
      </c>
      <c r="V24" s="121">
        <v>31</v>
      </c>
      <c r="W24" s="121">
        <v>42</v>
      </c>
      <c r="X24" s="121">
        <v>21</v>
      </c>
      <c r="Y24" s="122">
        <f t="shared" si="2"/>
        <v>43.661971830985912</v>
      </c>
      <c r="Z24" s="123">
        <v>29450.03</v>
      </c>
      <c r="AA24" s="122">
        <f t="shared" si="7"/>
        <v>29450.03</v>
      </c>
      <c r="AB24" s="122">
        <f t="shared" si="8"/>
        <v>100</v>
      </c>
      <c r="AC24" s="122">
        <f t="shared" si="9"/>
        <v>29450.03</v>
      </c>
      <c r="AD24" s="122">
        <f t="shared" si="10"/>
        <v>100</v>
      </c>
      <c r="AE24" s="122">
        <f t="shared" si="11"/>
        <v>0</v>
      </c>
      <c r="AF24" s="122">
        <f t="shared" si="3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2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3"/>
        <v>43809.06</v>
      </c>
      <c r="S25" s="100">
        <f t="shared" si="6"/>
        <v>100</v>
      </c>
      <c r="T25" s="100">
        <v>0</v>
      </c>
      <c r="U25" s="100">
        <v>0</v>
      </c>
      <c r="V25" s="121">
        <v>24</v>
      </c>
      <c r="W25" s="121">
        <v>35</v>
      </c>
      <c r="X25" s="121">
        <v>7</v>
      </c>
      <c r="Y25" s="122">
        <f t="shared" si="2"/>
        <v>11.650485436893204</v>
      </c>
      <c r="Z25" s="123">
        <f>3668.08+27767.72</f>
        <v>31435.800000000003</v>
      </c>
      <c r="AA25" s="122">
        <f t="shared" si="7"/>
        <v>31435.800000000003</v>
      </c>
      <c r="AB25" s="122">
        <f t="shared" si="8"/>
        <v>100</v>
      </c>
      <c r="AC25" s="122">
        <f t="shared" si="9"/>
        <v>31435.800000000003</v>
      </c>
      <c r="AD25" s="122">
        <f t="shared" si="10"/>
        <v>100</v>
      </c>
      <c r="AE25" s="122">
        <f t="shared" si="11"/>
        <v>0</v>
      </c>
      <c r="AF25" s="122">
        <f t="shared" si="3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2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3"/>
        <v>13200.15</v>
      </c>
      <c r="S26" s="100">
        <f t="shared" si="6"/>
        <v>100</v>
      </c>
      <c r="T26" s="100">
        <v>0</v>
      </c>
      <c r="U26" s="100">
        <v>0</v>
      </c>
      <c r="V26" s="121">
        <v>6</v>
      </c>
      <c r="W26" s="121">
        <v>8</v>
      </c>
      <c r="X26" s="121">
        <v>1</v>
      </c>
      <c r="Y26" s="122">
        <f t="shared" si="2"/>
        <v>25</v>
      </c>
      <c r="Z26" s="123">
        <v>9861.17</v>
      </c>
      <c r="AA26" s="122">
        <f t="shared" si="7"/>
        <v>9861.17</v>
      </c>
      <c r="AB26" s="122">
        <f t="shared" si="8"/>
        <v>100</v>
      </c>
      <c r="AC26" s="122">
        <f t="shared" si="9"/>
        <v>9861.17</v>
      </c>
      <c r="AD26" s="122">
        <f t="shared" si="10"/>
        <v>100</v>
      </c>
      <c r="AE26" s="122">
        <f t="shared" si="11"/>
        <v>0</v>
      </c>
      <c r="AF26" s="122">
        <f t="shared" si="3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2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3"/>
        <v>12723.78</v>
      </c>
      <c r="S27" s="100">
        <f t="shared" si="6"/>
        <v>100</v>
      </c>
      <c r="T27" s="100">
        <v>0</v>
      </c>
      <c r="U27" s="100">
        <v>0</v>
      </c>
      <c r="V27" s="121">
        <v>4</v>
      </c>
      <c r="W27" s="121">
        <v>6</v>
      </c>
      <c r="X27" s="121">
        <v>1</v>
      </c>
      <c r="Y27" s="122">
        <f t="shared" si="2"/>
        <v>25</v>
      </c>
      <c r="Z27" s="123">
        <v>3466.92</v>
      </c>
      <c r="AA27" s="122">
        <f t="shared" si="7"/>
        <v>3466.92</v>
      </c>
      <c r="AB27" s="122">
        <f t="shared" si="8"/>
        <v>100</v>
      </c>
      <c r="AC27" s="122">
        <f t="shared" si="9"/>
        <v>3466.92</v>
      </c>
      <c r="AD27" s="122">
        <f t="shared" si="10"/>
        <v>100</v>
      </c>
      <c r="AE27" s="122">
        <f t="shared" si="11"/>
        <v>0</v>
      </c>
      <c r="AF27" s="122">
        <f t="shared" si="3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2"/>
        <v>0</v>
      </c>
      <c r="O28" s="100">
        <v>0</v>
      </c>
      <c r="P28" s="100">
        <v>0</v>
      </c>
      <c r="Q28" s="100">
        <v>0</v>
      </c>
      <c r="R28" s="100">
        <f t="shared" si="13"/>
        <v>0</v>
      </c>
      <c r="S28" s="100">
        <v>0</v>
      </c>
      <c r="T28" s="100">
        <v>0</v>
      </c>
      <c r="U28" s="100">
        <v>0</v>
      </c>
      <c r="V28" s="121">
        <v>5</v>
      </c>
      <c r="W28" s="121">
        <v>6</v>
      </c>
      <c r="X28" s="121">
        <v>4</v>
      </c>
      <c r="Y28" s="122">
        <f t="shared" si="2"/>
        <v>55.555555555555557</v>
      </c>
      <c r="Z28" s="123">
        <v>3007.13</v>
      </c>
      <c r="AA28" s="122">
        <f t="shared" si="7"/>
        <v>3007.13</v>
      </c>
      <c r="AB28" s="122">
        <f t="shared" si="8"/>
        <v>100</v>
      </c>
      <c r="AC28" s="122">
        <f t="shared" si="9"/>
        <v>3007.13</v>
      </c>
      <c r="AD28" s="122">
        <f t="shared" si="10"/>
        <v>100</v>
      </c>
      <c r="AE28" s="122">
        <f t="shared" si="11"/>
        <v>0</v>
      </c>
      <c r="AF28" s="122">
        <f t="shared" si="3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2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3"/>
        <v>5460.41</v>
      </c>
      <c r="S29" s="100">
        <f t="shared" si="6"/>
        <v>100</v>
      </c>
      <c r="T29" s="100">
        <v>0</v>
      </c>
      <c r="U29" s="100">
        <v>0</v>
      </c>
      <c r="V29" s="121">
        <v>3</v>
      </c>
      <c r="W29" s="121">
        <v>5</v>
      </c>
      <c r="X29" s="121">
        <v>0</v>
      </c>
      <c r="Y29" s="122">
        <f t="shared" si="2"/>
        <v>37.5</v>
      </c>
      <c r="Z29" s="123">
        <v>2108.6999999999998</v>
      </c>
      <c r="AA29" s="122">
        <f t="shared" si="7"/>
        <v>2108.6999999999998</v>
      </c>
      <c r="AB29" s="122">
        <f t="shared" si="8"/>
        <v>100</v>
      </c>
      <c r="AC29" s="122">
        <f t="shared" si="9"/>
        <v>2108.6999999999998</v>
      </c>
      <c r="AD29" s="122">
        <f t="shared" si="10"/>
        <v>100</v>
      </c>
      <c r="AE29" s="122">
        <f t="shared" si="11"/>
        <v>0</v>
      </c>
      <c r="AF29" s="122">
        <f t="shared" si="3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3"/>
        <v>0</v>
      </c>
      <c r="S30" s="100">
        <v>0</v>
      </c>
      <c r="T30" s="100">
        <v>0</v>
      </c>
      <c r="U30" s="100">
        <v>0</v>
      </c>
      <c r="V30" s="121">
        <v>0</v>
      </c>
      <c r="W30" s="121">
        <v>0</v>
      </c>
      <c r="X30" s="121">
        <v>0</v>
      </c>
      <c r="Y30" s="122">
        <f t="shared" si="2"/>
        <v>0</v>
      </c>
      <c r="Z30" s="123">
        <v>0</v>
      </c>
      <c r="AA30" s="122">
        <f t="shared" si="7"/>
        <v>0</v>
      </c>
      <c r="AB30" s="122">
        <f t="shared" si="8"/>
        <v>0</v>
      </c>
      <c r="AC30" s="122">
        <f t="shared" si="9"/>
        <v>0</v>
      </c>
      <c r="AD30" s="122">
        <f t="shared" si="10"/>
        <v>0</v>
      </c>
      <c r="AE30" s="122">
        <f t="shared" si="11"/>
        <v>0</v>
      </c>
      <c r="AF30" s="122">
        <f t="shared" si="3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4">K31/H31*100</f>
        <v>88.043478260869563</v>
      </c>
      <c r="O31" s="100">
        <v>84151.14</v>
      </c>
      <c r="P31" s="100">
        <v>84151.14</v>
      </c>
      <c r="Q31" s="100">
        <f t="shared" ref="Q31:Q38" si="15">P31/O31*100</f>
        <v>100</v>
      </c>
      <c r="R31" s="100">
        <f t="shared" si="13"/>
        <v>84151.14</v>
      </c>
      <c r="S31" s="100">
        <f t="shared" si="6"/>
        <v>100</v>
      </c>
      <c r="T31" s="100">
        <v>0</v>
      </c>
      <c r="U31" s="100">
        <v>0</v>
      </c>
      <c r="V31" s="121">
        <v>19</v>
      </c>
      <c r="W31" s="121">
        <v>26</v>
      </c>
      <c r="X31" s="121">
        <v>3</v>
      </c>
      <c r="Y31" s="122">
        <f t="shared" si="2"/>
        <v>20.652173913043477</v>
      </c>
      <c r="Z31" s="123">
        <v>34384.54</v>
      </c>
      <c r="AA31" s="122">
        <f t="shared" si="7"/>
        <v>34384.54</v>
      </c>
      <c r="AB31" s="122">
        <f t="shared" si="8"/>
        <v>100</v>
      </c>
      <c r="AC31" s="122">
        <f t="shared" si="9"/>
        <v>34384.54</v>
      </c>
      <c r="AD31" s="122">
        <f t="shared" si="10"/>
        <v>100</v>
      </c>
      <c r="AE31" s="122">
        <f t="shared" si="11"/>
        <v>0</v>
      </c>
      <c r="AF31" s="122">
        <f t="shared" si="3"/>
        <v>0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4"/>
        <v>45</v>
      </c>
      <c r="O32" s="100">
        <v>3061.7499999999995</v>
      </c>
      <c r="P32" s="100">
        <v>3061.7499999999995</v>
      </c>
      <c r="Q32" s="100">
        <f t="shared" si="15"/>
        <v>100</v>
      </c>
      <c r="R32" s="100">
        <f t="shared" si="13"/>
        <v>3061.7499999999995</v>
      </c>
      <c r="S32" s="100">
        <f t="shared" si="6"/>
        <v>100</v>
      </c>
      <c r="T32" s="100">
        <v>0</v>
      </c>
      <c r="U32" s="100">
        <v>0</v>
      </c>
      <c r="V32" s="121">
        <v>0</v>
      </c>
      <c r="W32" s="121">
        <v>0</v>
      </c>
      <c r="X32" s="121">
        <v>0</v>
      </c>
      <c r="Y32" s="122">
        <f t="shared" si="2"/>
        <v>0</v>
      </c>
      <c r="Z32" s="123">
        <v>0</v>
      </c>
      <c r="AA32" s="122">
        <f t="shared" si="7"/>
        <v>0</v>
      </c>
      <c r="AB32" s="122">
        <f t="shared" si="8"/>
        <v>0</v>
      </c>
      <c r="AC32" s="122">
        <f t="shared" si="9"/>
        <v>0</v>
      </c>
      <c r="AD32" s="122">
        <f t="shared" si="10"/>
        <v>0</v>
      </c>
      <c r="AE32" s="122">
        <f t="shared" si="11"/>
        <v>0</v>
      </c>
      <c r="AF32" s="122">
        <f t="shared" si="3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4"/>
        <v>50</v>
      </c>
      <c r="O33" s="100">
        <v>215.69</v>
      </c>
      <c r="P33" s="100">
        <v>215.69</v>
      </c>
      <c r="Q33" s="100">
        <f t="shared" si="15"/>
        <v>100</v>
      </c>
      <c r="R33" s="100">
        <f t="shared" si="13"/>
        <v>215.69</v>
      </c>
      <c r="S33" s="100">
        <f t="shared" si="6"/>
        <v>100</v>
      </c>
      <c r="T33" s="100">
        <v>0</v>
      </c>
      <c r="U33" s="100">
        <v>0</v>
      </c>
      <c r="V33" s="121">
        <v>2</v>
      </c>
      <c r="W33" s="121">
        <v>4</v>
      </c>
      <c r="X33" s="121">
        <v>0</v>
      </c>
      <c r="Y33" s="122">
        <f t="shared" si="2"/>
        <v>50</v>
      </c>
      <c r="Z33" s="123">
        <v>3317.11</v>
      </c>
      <c r="AA33" s="122">
        <f t="shared" si="7"/>
        <v>3317.11</v>
      </c>
      <c r="AB33" s="122">
        <f t="shared" si="8"/>
        <v>100</v>
      </c>
      <c r="AC33" s="122">
        <f t="shared" si="9"/>
        <v>3317.11</v>
      </c>
      <c r="AD33" s="122">
        <f t="shared" si="10"/>
        <v>100</v>
      </c>
      <c r="AE33" s="122">
        <f t="shared" si="11"/>
        <v>0</v>
      </c>
      <c r="AF33" s="122">
        <f t="shared" si="3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4"/>
        <v>80.769230769230774</v>
      </c>
      <c r="O34" s="100">
        <v>17458.7</v>
      </c>
      <c r="P34" s="100">
        <v>17458.7</v>
      </c>
      <c r="Q34" s="100">
        <f t="shared" si="15"/>
        <v>100</v>
      </c>
      <c r="R34" s="100">
        <f t="shared" si="13"/>
        <v>17458.7</v>
      </c>
      <c r="S34" s="100">
        <f t="shared" si="6"/>
        <v>100</v>
      </c>
      <c r="T34" s="100">
        <v>0</v>
      </c>
      <c r="U34" s="100">
        <v>0</v>
      </c>
      <c r="V34" s="121">
        <v>4</v>
      </c>
      <c r="W34" s="121">
        <v>4</v>
      </c>
      <c r="X34" s="121">
        <v>1</v>
      </c>
      <c r="Y34" s="122">
        <f t="shared" si="2"/>
        <v>7.6923076923076925</v>
      </c>
      <c r="Z34" s="123">
        <v>2442.38</v>
      </c>
      <c r="AA34" s="122">
        <f t="shared" si="7"/>
        <v>2442.38</v>
      </c>
      <c r="AB34" s="122">
        <f t="shared" si="8"/>
        <v>100</v>
      </c>
      <c r="AC34" s="122">
        <f t="shared" si="9"/>
        <v>2442.38</v>
      </c>
      <c r="AD34" s="122">
        <f t="shared" si="10"/>
        <v>100</v>
      </c>
      <c r="AE34" s="122">
        <f t="shared" si="11"/>
        <v>0</v>
      </c>
      <c r="AF34" s="122">
        <f t="shared" si="3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4"/>
        <v>75.862068965517238</v>
      </c>
      <c r="O35" s="100">
        <v>31182.29</v>
      </c>
      <c r="P35" s="100">
        <v>31182.29</v>
      </c>
      <c r="Q35" s="100">
        <f t="shared" si="15"/>
        <v>100</v>
      </c>
      <c r="R35" s="100">
        <f t="shared" si="13"/>
        <v>31182.29</v>
      </c>
      <c r="S35" s="100">
        <f t="shared" si="6"/>
        <v>100</v>
      </c>
      <c r="T35" s="100">
        <v>0</v>
      </c>
      <c r="U35" s="100">
        <v>0</v>
      </c>
      <c r="V35" s="121">
        <v>14</v>
      </c>
      <c r="W35" s="121">
        <v>21</v>
      </c>
      <c r="X35" s="121">
        <v>2</v>
      </c>
      <c r="Y35" s="122">
        <f t="shared" si="2"/>
        <v>24.137931034482758</v>
      </c>
      <c r="Z35" s="123">
        <v>20128.939999999999</v>
      </c>
      <c r="AA35" s="122">
        <f t="shared" si="7"/>
        <v>20128.939999999999</v>
      </c>
      <c r="AB35" s="122">
        <f t="shared" si="8"/>
        <v>100</v>
      </c>
      <c r="AC35" s="122">
        <f t="shared" si="9"/>
        <v>20128.939999999999</v>
      </c>
      <c r="AD35" s="122">
        <f t="shared" si="10"/>
        <v>100</v>
      </c>
      <c r="AE35" s="122">
        <f t="shared" si="11"/>
        <v>0</v>
      </c>
      <c r="AF35" s="122">
        <f t="shared" si="3"/>
        <v>0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4"/>
        <v>63.636363636363633</v>
      </c>
      <c r="O36" s="100">
        <v>837.48</v>
      </c>
      <c r="P36" s="100">
        <v>837.48</v>
      </c>
      <c r="Q36" s="100">
        <f t="shared" si="15"/>
        <v>100</v>
      </c>
      <c r="R36" s="100">
        <f t="shared" si="13"/>
        <v>837.48</v>
      </c>
      <c r="S36" s="100">
        <f t="shared" si="6"/>
        <v>100</v>
      </c>
      <c r="T36" s="100">
        <v>0</v>
      </c>
      <c r="U36" s="100">
        <v>0</v>
      </c>
      <c r="V36" s="121">
        <v>0</v>
      </c>
      <c r="W36" s="121">
        <v>0</v>
      </c>
      <c r="X36" s="121">
        <v>0</v>
      </c>
      <c r="Y36" s="122">
        <f t="shared" si="2"/>
        <v>0</v>
      </c>
      <c r="Z36" s="123">
        <v>0</v>
      </c>
      <c r="AA36" s="122">
        <f t="shared" si="7"/>
        <v>0</v>
      </c>
      <c r="AB36" s="122">
        <f t="shared" si="8"/>
        <v>0</v>
      </c>
      <c r="AC36" s="122">
        <f t="shared" si="9"/>
        <v>0</v>
      </c>
      <c r="AD36" s="122">
        <f t="shared" si="10"/>
        <v>0</v>
      </c>
      <c r="AE36" s="122">
        <f t="shared" si="11"/>
        <v>0</v>
      </c>
      <c r="AF36" s="122">
        <f t="shared" si="3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4"/>
        <v>93.333333333333329</v>
      </c>
      <c r="O37" s="100">
        <v>8820.61</v>
      </c>
      <c r="P37" s="100">
        <v>8820.61</v>
      </c>
      <c r="Q37" s="100">
        <f t="shared" si="15"/>
        <v>100</v>
      </c>
      <c r="R37" s="100">
        <f t="shared" si="13"/>
        <v>8820.61</v>
      </c>
      <c r="S37" s="100">
        <f t="shared" si="6"/>
        <v>100</v>
      </c>
      <c r="T37" s="100">
        <v>0</v>
      </c>
      <c r="U37" s="100">
        <v>0</v>
      </c>
      <c r="V37" s="121">
        <v>2</v>
      </c>
      <c r="W37" s="121">
        <v>2</v>
      </c>
      <c r="X37" s="121">
        <v>0</v>
      </c>
      <c r="Y37" s="122">
        <f t="shared" si="2"/>
        <v>13.333333333333334</v>
      </c>
      <c r="Z37" s="123">
        <v>2791.99</v>
      </c>
      <c r="AA37" s="122">
        <f t="shared" si="7"/>
        <v>2791.99</v>
      </c>
      <c r="AB37" s="122">
        <f t="shared" si="8"/>
        <v>100</v>
      </c>
      <c r="AC37" s="122">
        <f t="shared" si="9"/>
        <v>2791.99</v>
      </c>
      <c r="AD37" s="122">
        <f t="shared" si="10"/>
        <v>100</v>
      </c>
      <c r="AE37" s="122">
        <f t="shared" si="11"/>
        <v>0</v>
      </c>
      <c r="AF37" s="122">
        <f t="shared" si="3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4"/>
        <v>44.827586206896555</v>
      </c>
      <c r="O38" s="100">
        <v>17539.870000000003</v>
      </c>
      <c r="P38" s="100">
        <v>17539.870000000003</v>
      </c>
      <c r="Q38" s="100">
        <f t="shared" si="15"/>
        <v>100</v>
      </c>
      <c r="R38" s="100">
        <f t="shared" si="13"/>
        <v>17539.870000000003</v>
      </c>
      <c r="S38" s="100">
        <f t="shared" si="6"/>
        <v>100</v>
      </c>
      <c r="T38" s="100">
        <v>0</v>
      </c>
      <c r="U38" s="100">
        <v>0</v>
      </c>
      <c r="V38" s="121">
        <v>21</v>
      </c>
      <c r="W38" s="121">
        <v>26</v>
      </c>
      <c r="X38" s="121">
        <v>3</v>
      </c>
      <c r="Y38" s="122">
        <f t="shared" si="2"/>
        <v>72.41379310344827</v>
      </c>
      <c r="Z38" s="123">
        <v>30550.82</v>
      </c>
      <c r="AA38" s="122">
        <f t="shared" si="7"/>
        <v>30550.82</v>
      </c>
      <c r="AB38" s="122">
        <f t="shared" si="8"/>
        <v>100</v>
      </c>
      <c r="AC38" s="122">
        <f t="shared" si="9"/>
        <v>30550.82</v>
      </c>
      <c r="AD38" s="122">
        <f t="shared" si="10"/>
        <v>100</v>
      </c>
      <c r="AE38" s="122">
        <f t="shared" si="11"/>
        <v>0</v>
      </c>
      <c r="AF38" s="122">
        <f t="shared" si="3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4"/>
        <v>0</v>
      </c>
      <c r="O39" s="100">
        <v>0</v>
      </c>
      <c r="P39" s="100">
        <v>0</v>
      </c>
      <c r="Q39" s="100">
        <v>0</v>
      </c>
      <c r="R39" s="100">
        <f t="shared" si="13"/>
        <v>0</v>
      </c>
      <c r="S39" s="100">
        <v>0</v>
      </c>
      <c r="T39" s="100">
        <v>0</v>
      </c>
      <c r="U39" s="100">
        <v>0</v>
      </c>
      <c r="V39" s="121">
        <v>0</v>
      </c>
      <c r="W39" s="121">
        <v>0</v>
      </c>
      <c r="X39" s="121">
        <v>0</v>
      </c>
      <c r="Y39" s="122">
        <f t="shared" si="2"/>
        <v>0</v>
      </c>
      <c r="Z39" s="123">
        <v>0</v>
      </c>
      <c r="AA39" s="122">
        <f t="shared" si="7"/>
        <v>0</v>
      </c>
      <c r="AB39" s="122">
        <f t="shared" si="8"/>
        <v>0</v>
      </c>
      <c r="AC39" s="122">
        <f t="shared" si="9"/>
        <v>0</v>
      </c>
      <c r="AD39" s="122">
        <f t="shared" si="10"/>
        <v>0</v>
      </c>
      <c r="AE39" s="122">
        <f t="shared" si="11"/>
        <v>0</v>
      </c>
      <c r="AF39" s="122">
        <f t="shared" si="3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4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3"/>
        <v>81.2</v>
      </c>
      <c r="S40" s="100">
        <f t="shared" si="6"/>
        <v>100</v>
      </c>
      <c r="T40" s="100">
        <v>0</v>
      </c>
      <c r="U40" s="100">
        <v>0</v>
      </c>
      <c r="V40" s="121">
        <v>0</v>
      </c>
      <c r="W40" s="121">
        <v>0</v>
      </c>
      <c r="X40" s="121">
        <v>0</v>
      </c>
      <c r="Y40" s="122">
        <f t="shared" si="2"/>
        <v>0</v>
      </c>
      <c r="Z40" s="123">
        <v>0</v>
      </c>
      <c r="AA40" s="122">
        <f t="shared" si="7"/>
        <v>0</v>
      </c>
      <c r="AB40" s="122">
        <f t="shared" si="8"/>
        <v>0</v>
      </c>
      <c r="AC40" s="122">
        <f t="shared" si="9"/>
        <v>0</v>
      </c>
      <c r="AD40" s="122">
        <f t="shared" si="10"/>
        <v>0</v>
      </c>
      <c r="AE40" s="122">
        <f t="shared" si="11"/>
        <v>0</v>
      </c>
      <c r="AF40" s="122">
        <f t="shared" si="3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4"/>
        <v>0</v>
      </c>
      <c r="O41" s="100">
        <v>0</v>
      </c>
      <c r="P41" s="100">
        <v>0</v>
      </c>
      <c r="Q41" s="100">
        <v>0</v>
      </c>
      <c r="R41" s="100">
        <f t="shared" si="13"/>
        <v>0</v>
      </c>
      <c r="S41" s="100">
        <v>0</v>
      </c>
      <c r="T41" s="100">
        <v>0</v>
      </c>
      <c r="U41" s="100">
        <v>0</v>
      </c>
      <c r="V41" s="121">
        <v>1</v>
      </c>
      <c r="W41" s="121">
        <v>1</v>
      </c>
      <c r="X41" s="121">
        <v>1</v>
      </c>
      <c r="Y41" s="122">
        <f t="shared" si="2"/>
        <v>50</v>
      </c>
      <c r="Z41" s="123">
        <v>570.94000000000005</v>
      </c>
      <c r="AA41" s="122">
        <f t="shared" si="7"/>
        <v>570.94000000000005</v>
      </c>
      <c r="AB41" s="122">
        <f t="shared" si="8"/>
        <v>100</v>
      </c>
      <c r="AC41" s="122">
        <f t="shared" si="9"/>
        <v>570.94000000000005</v>
      </c>
      <c r="AD41" s="122">
        <f t="shared" si="10"/>
        <v>100</v>
      </c>
      <c r="AE41" s="122">
        <f t="shared" si="11"/>
        <v>0</v>
      </c>
      <c r="AF41" s="122">
        <f t="shared" si="3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4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3"/>
        <v>51486.1</v>
      </c>
      <c r="S42" s="100">
        <f t="shared" si="6"/>
        <v>100</v>
      </c>
      <c r="T42" s="100">
        <v>0</v>
      </c>
      <c r="U42" s="100">
        <v>0</v>
      </c>
      <c r="V42" s="121">
        <v>19</v>
      </c>
      <c r="W42" s="121">
        <v>35</v>
      </c>
      <c r="X42" s="121">
        <v>8</v>
      </c>
      <c r="Y42" s="122">
        <f t="shared" si="2"/>
        <v>35.849056603773583</v>
      </c>
      <c r="Z42" s="123">
        <v>42292.08</v>
      </c>
      <c r="AA42" s="122">
        <f t="shared" si="7"/>
        <v>42292.08</v>
      </c>
      <c r="AB42" s="122">
        <f t="shared" si="8"/>
        <v>100</v>
      </c>
      <c r="AC42" s="122">
        <f t="shared" si="9"/>
        <v>42292.08</v>
      </c>
      <c r="AD42" s="122">
        <f t="shared" si="10"/>
        <v>100</v>
      </c>
      <c r="AE42" s="122">
        <f t="shared" si="11"/>
        <v>0</v>
      </c>
      <c r="AF42" s="122">
        <f t="shared" si="3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4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3"/>
        <v>16141.45</v>
      </c>
      <c r="S43" s="100">
        <f t="shared" si="6"/>
        <v>100</v>
      </c>
      <c r="T43" s="100">
        <v>0</v>
      </c>
      <c r="U43" s="100">
        <v>0</v>
      </c>
      <c r="V43" s="121">
        <v>8</v>
      </c>
      <c r="W43" s="121">
        <v>9</v>
      </c>
      <c r="X43" s="121">
        <v>3</v>
      </c>
      <c r="Y43" s="122">
        <f t="shared" si="2"/>
        <v>28.571428571428569</v>
      </c>
      <c r="Z43" s="123">
        <v>7515.68</v>
      </c>
      <c r="AA43" s="122">
        <f t="shared" si="7"/>
        <v>7515.68</v>
      </c>
      <c r="AB43" s="122">
        <f t="shared" si="8"/>
        <v>100</v>
      </c>
      <c r="AC43" s="122">
        <f t="shared" si="9"/>
        <v>7515.68</v>
      </c>
      <c r="AD43" s="122">
        <f t="shared" si="10"/>
        <v>100</v>
      </c>
      <c r="AE43" s="122">
        <f t="shared" si="11"/>
        <v>0</v>
      </c>
      <c r="AF43" s="122">
        <f t="shared" si="3"/>
        <v>0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4"/>
        <v>0</v>
      </c>
      <c r="O44" s="100">
        <v>0</v>
      </c>
      <c r="P44" s="100">
        <v>0</v>
      </c>
      <c r="Q44" s="100">
        <v>0</v>
      </c>
      <c r="R44" s="100">
        <f t="shared" si="13"/>
        <v>0</v>
      </c>
      <c r="S44" s="100">
        <v>0</v>
      </c>
      <c r="T44" s="100">
        <v>0</v>
      </c>
      <c r="U44" s="100">
        <v>0</v>
      </c>
      <c r="V44" s="121">
        <v>0</v>
      </c>
      <c r="W44" s="121">
        <v>0</v>
      </c>
      <c r="X44" s="121">
        <v>0</v>
      </c>
      <c r="Y44" s="122">
        <f t="shared" si="2"/>
        <v>0</v>
      </c>
      <c r="Z44" s="123">
        <v>0</v>
      </c>
      <c r="AA44" s="122">
        <f t="shared" si="7"/>
        <v>0</v>
      </c>
      <c r="AB44" s="122">
        <f t="shared" si="8"/>
        <v>0</v>
      </c>
      <c r="AC44" s="122">
        <f t="shared" si="9"/>
        <v>0</v>
      </c>
      <c r="AD44" s="122">
        <f t="shared" si="10"/>
        <v>0</v>
      </c>
      <c r="AE44" s="122">
        <f t="shared" si="11"/>
        <v>0</v>
      </c>
      <c r="AF44" s="122">
        <f t="shared" si="3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4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3"/>
        <v>18630.71</v>
      </c>
      <c r="S45" s="100">
        <f t="shared" si="6"/>
        <v>100</v>
      </c>
      <c r="T45" s="100">
        <v>0</v>
      </c>
      <c r="U45" s="100">
        <v>0</v>
      </c>
      <c r="V45" s="121">
        <v>9</v>
      </c>
      <c r="W45" s="121">
        <v>9</v>
      </c>
      <c r="X45" s="121">
        <v>9</v>
      </c>
      <c r="Y45" s="122">
        <f t="shared" si="2"/>
        <v>42.857142857142854</v>
      </c>
      <c r="Z45" s="123">
        <v>12540.16</v>
      </c>
      <c r="AA45" s="122">
        <f t="shared" si="7"/>
        <v>12540.16</v>
      </c>
      <c r="AB45" s="122">
        <f t="shared" si="8"/>
        <v>100</v>
      </c>
      <c r="AC45" s="122">
        <f t="shared" si="9"/>
        <v>12540.16</v>
      </c>
      <c r="AD45" s="122">
        <f t="shared" si="10"/>
        <v>100</v>
      </c>
      <c r="AE45" s="122">
        <f t="shared" si="11"/>
        <v>0</v>
      </c>
      <c r="AF45" s="122">
        <f t="shared" si="3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4"/>
        <v>0</v>
      </c>
      <c r="O46" s="100">
        <v>0</v>
      </c>
      <c r="P46" s="100">
        <v>0</v>
      </c>
      <c r="Q46" s="100">
        <v>0</v>
      </c>
      <c r="R46" s="100">
        <f t="shared" si="13"/>
        <v>0</v>
      </c>
      <c r="S46" s="100">
        <v>0</v>
      </c>
      <c r="T46" s="100">
        <v>0</v>
      </c>
      <c r="U46" s="100">
        <v>0</v>
      </c>
      <c r="V46" s="121">
        <v>1</v>
      </c>
      <c r="W46" s="121">
        <v>1</v>
      </c>
      <c r="X46" s="121">
        <v>1</v>
      </c>
      <c r="Y46" s="122">
        <f t="shared" si="2"/>
        <v>100</v>
      </c>
      <c r="Z46" s="123">
        <v>121.8</v>
      </c>
      <c r="AA46" s="122">
        <f t="shared" si="7"/>
        <v>121.8</v>
      </c>
      <c r="AB46" s="122">
        <f t="shared" si="8"/>
        <v>100</v>
      </c>
      <c r="AC46" s="122">
        <f t="shared" si="9"/>
        <v>121.8</v>
      </c>
      <c r="AD46" s="122">
        <f t="shared" si="10"/>
        <v>100</v>
      </c>
      <c r="AE46" s="122">
        <f t="shared" si="11"/>
        <v>0</v>
      </c>
      <c r="AF46" s="122">
        <f t="shared" si="3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4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3"/>
        <v>29395.079999999998</v>
      </c>
      <c r="S47" s="100">
        <f t="shared" si="6"/>
        <v>100</v>
      </c>
      <c r="T47" s="100">
        <v>0</v>
      </c>
      <c r="U47" s="100">
        <v>0</v>
      </c>
      <c r="V47" s="121">
        <v>9</v>
      </c>
      <c r="W47" s="121">
        <v>12</v>
      </c>
      <c r="X47" s="121">
        <v>5</v>
      </c>
      <c r="Y47" s="122">
        <f t="shared" si="2"/>
        <v>24.324324324324326</v>
      </c>
      <c r="Z47" s="123">
        <v>7141.97</v>
      </c>
      <c r="AA47" s="122">
        <f t="shared" si="7"/>
        <v>7141.97</v>
      </c>
      <c r="AB47" s="122">
        <f t="shared" si="8"/>
        <v>100</v>
      </c>
      <c r="AC47" s="122">
        <f t="shared" si="9"/>
        <v>7141.97</v>
      </c>
      <c r="AD47" s="122">
        <f t="shared" si="10"/>
        <v>100</v>
      </c>
      <c r="AE47" s="122">
        <f t="shared" si="11"/>
        <v>0</v>
      </c>
      <c r="AF47" s="122">
        <f t="shared" si="3"/>
        <v>0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4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3"/>
        <v>13283.6</v>
      </c>
      <c r="S48" s="100">
        <f t="shared" si="6"/>
        <v>100</v>
      </c>
      <c r="T48" s="100">
        <v>0</v>
      </c>
      <c r="U48" s="100">
        <v>0</v>
      </c>
      <c r="V48" s="121">
        <v>9</v>
      </c>
      <c r="W48" s="121">
        <v>11</v>
      </c>
      <c r="X48" s="121">
        <v>3</v>
      </c>
      <c r="Y48" s="122">
        <f t="shared" si="2"/>
        <v>14.0625</v>
      </c>
      <c r="Z48" s="123">
        <v>16877.34</v>
      </c>
      <c r="AA48" s="122">
        <f t="shared" si="7"/>
        <v>16877.34</v>
      </c>
      <c r="AB48" s="122">
        <f t="shared" si="8"/>
        <v>100</v>
      </c>
      <c r="AC48" s="122">
        <f t="shared" si="9"/>
        <v>16877.34</v>
      </c>
      <c r="AD48" s="122">
        <f t="shared" si="10"/>
        <v>100</v>
      </c>
      <c r="AE48" s="122">
        <f t="shared" si="11"/>
        <v>0</v>
      </c>
      <c r="AF48" s="122">
        <f t="shared" si="3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4"/>
        <v>0</v>
      </c>
      <c r="O49" s="100">
        <v>0</v>
      </c>
      <c r="P49" s="100">
        <v>0</v>
      </c>
      <c r="Q49" s="100">
        <v>0</v>
      </c>
      <c r="R49" s="100">
        <f t="shared" si="13"/>
        <v>0</v>
      </c>
      <c r="S49" s="100">
        <v>0</v>
      </c>
      <c r="T49" s="100">
        <v>0</v>
      </c>
      <c r="U49" s="100">
        <v>0</v>
      </c>
      <c r="V49" s="121">
        <v>1</v>
      </c>
      <c r="W49" s="121">
        <v>1</v>
      </c>
      <c r="X49" s="121">
        <v>0</v>
      </c>
      <c r="Y49" s="122">
        <f t="shared" si="2"/>
        <v>33.333333333333329</v>
      </c>
      <c r="Z49" s="123">
        <v>1501.79</v>
      </c>
      <c r="AA49" s="122">
        <f t="shared" si="7"/>
        <v>1501.79</v>
      </c>
      <c r="AB49" s="122">
        <f t="shared" si="8"/>
        <v>100</v>
      </c>
      <c r="AC49" s="122">
        <f t="shared" si="9"/>
        <v>1501.79</v>
      </c>
      <c r="AD49" s="122">
        <f t="shared" si="10"/>
        <v>100</v>
      </c>
      <c r="AE49" s="122">
        <f t="shared" si="11"/>
        <v>0</v>
      </c>
      <c r="AF49" s="122">
        <f t="shared" si="3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4"/>
        <v>93.333333333333329</v>
      </c>
      <c r="O50" s="100">
        <v>28019.85</v>
      </c>
      <c r="P50" s="100">
        <v>28019.85</v>
      </c>
      <c r="Q50" s="100">
        <f t="shared" ref="Q50:Q61" si="16">P50/O50*100</f>
        <v>100</v>
      </c>
      <c r="R50" s="100">
        <f t="shared" si="13"/>
        <v>28019.85</v>
      </c>
      <c r="S50" s="100">
        <f t="shared" si="6"/>
        <v>100</v>
      </c>
      <c r="T50" s="100">
        <v>0</v>
      </c>
      <c r="U50" s="100">
        <v>0</v>
      </c>
      <c r="V50" s="121">
        <v>5</v>
      </c>
      <c r="W50" s="121">
        <v>6</v>
      </c>
      <c r="X50" s="121">
        <v>0</v>
      </c>
      <c r="Y50" s="122">
        <f t="shared" si="2"/>
        <v>11.111111111111111</v>
      </c>
      <c r="Z50" s="123">
        <v>9696.89</v>
      </c>
      <c r="AA50" s="122">
        <f t="shared" si="7"/>
        <v>9696.89</v>
      </c>
      <c r="AB50" s="122">
        <f t="shared" si="8"/>
        <v>100</v>
      </c>
      <c r="AC50" s="122">
        <f t="shared" si="9"/>
        <v>9696.89</v>
      </c>
      <c r="AD50" s="122">
        <f t="shared" si="10"/>
        <v>100</v>
      </c>
      <c r="AE50" s="122">
        <f t="shared" si="11"/>
        <v>0</v>
      </c>
      <c r="AF50" s="122">
        <f t="shared" si="3"/>
        <v>0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4"/>
        <v>74.285714285714292</v>
      </c>
      <c r="O51" s="100">
        <v>24374.81</v>
      </c>
      <c r="P51" s="100">
        <v>24374.81</v>
      </c>
      <c r="Q51" s="100">
        <f t="shared" si="16"/>
        <v>100</v>
      </c>
      <c r="R51" s="100">
        <f t="shared" si="13"/>
        <v>24374.81</v>
      </c>
      <c r="S51" s="100">
        <f t="shared" si="6"/>
        <v>100</v>
      </c>
      <c r="T51" s="100">
        <v>0</v>
      </c>
      <c r="U51" s="100">
        <v>0</v>
      </c>
      <c r="V51" s="121">
        <v>10</v>
      </c>
      <c r="W51" s="121">
        <v>15</v>
      </c>
      <c r="X51" s="121">
        <v>3</v>
      </c>
      <c r="Y51" s="122">
        <f t="shared" si="2"/>
        <v>28.571428571428569</v>
      </c>
      <c r="Z51" s="123">
        <v>10543.6</v>
      </c>
      <c r="AA51" s="122">
        <f t="shared" si="7"/>
        <v>10543.6</v>
      </c>
      <c r="AB51" s="122">
        <f t="shared" si="8"/>
        <v>100</v>
      </c>
      <c r="AC51" s="122">
        <f t="shared" si="9"/>
        <v>10543.6</v>
      </c>
      <c r="AD51" s="122">
        <f t="shared" si="10"/>
        <v>100</v>
      </c>
      <c r="AE51" s="122">
        <f t="shared" si="11"/>
        <v>0</v>
      </c>
      <c r="AF51" s="122">
        <f t="shared" si="3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4"/>
        <v>80.952380952380949</v>
      </c>
      <c r="O52" s="100">
        <v>15413.759999999998</v>
      </c>
      <c r="P52" s="100">
        <v>15413.759999999998</v>
      </c>
      <c r="Q52" s="100">
        <f t="shared" si="16"/>
        <v>100</v>
      </c>
      <c r="R52" s="100">
        <f t="shared" si="13"/>
        <v>15413.759999999998</v>
      </c>
      <c r="S52" s="100">
        <f t="shared" si="6"/>
        <v>100</v>
      </c>
      <c r="T52" s="100">
        <v>0</v>
      </c>
      <c r="U52" s="100">
        <v>0</v>
      </c>
      <c r="V52" s="121">
        <v>3</v>
      </c>
      <c r="W52" s="121">
        <v>4</v>
      </c>
      <c r="X52" s="121">
        <v>0</v>
      </c>
      <c r="Y52" s="122">
        <f t="shared" si="2"/>
        <v>14.285714285714285</v>
      </c>
      <c r="Z52" s="123">
        <v>8087.98</v>
      </c>
      <c r="AA52" s="122">
        <f t="shared" si="7"/>
        <v>8087.98</v>
      </c>
      <c r="AB52" s="122">
        <f t="shared" si="8"/>
        <v>100</v>
      </c>
      <c r="AC52" s="122">
        <f t="shared" si="9"/>
        <v>8087.98</v>
      </c>
      <c r="AD52" s="122">
        <f t="shared" si="10"/>
        <v>100</v>
      </c>
      <c r="AE52" s="122">
        <f t="shared" si="11"/>
        <v>0</v>
      </c>
      <c r="AF52" s="122">
        <f t="shared" si="3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4"/>
        <v>74.468085106382972</v>
      </c>
      <c r="O53" s="100">
        <v>42972.38</v>
      </c>
      <c r="P53" s="100">
        <v>42972.38</v>
      </c>
      <c r="Q53" s="100">
        <f t="shared" si="16"/>
        <v>100</v>
      </c>
      <c r="R53" s="100">
        <f t="shared" si="13"/>
        <v>42972.38</v>
      </c>
      <c r="S53" s="100">
        <f t="shared" si="6"/>
        <v>100</v>
      </c>
      <c r="T53" s="100">
        <v>0</v>
      </c>
      <c r="U53" s="100">
        <v>0</v>
      </c>
      <c r="V53" s="121">
        <v>10</v>
      </c>
      <c r="W53" s="121">
        <v>17</v>
      </c>
      <c r="X53" s="121">
        <v>2</v>
      </c>
      <c r="Y53" s="122">
        <f t="shared" si="2"/>
        <v>21.276595744680851</v>
      </c>
      <c r="Z53" s="123">
        <v>32996.230000000003</v>
      </c>
      <c r="AA53" s="122">
        <f t="shared" si="7"/>
        <v>32996.230000000003</v>
      </c>
      <c r="AB53" s="122">
        <f t="shared" si="8"/>
        <v>100</v>
      </c>
      <c r="AC53" s="122">
        <f t="shared" si="9"/>
        <v>32996.230000000003</v>
      </c>
      <c r="AD53" s="122">
        <f t="shared" si="10"/>
        <v>100</v>
      </c>
      <c r="AE53" s="122">
        <f t="shared" si="11"/>
        <v>0</v>
      </c>
      <c r="AF53" s="122">
        <f t="shared" si="3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4"/>
        <v>87.5</v>
      </c>
      <c r="O54" s="100">
        <v>11942.29</v>
      </c>
      <c r="P54" s="100">
        <v>11942.29</v>
      </c>
      <c r="Q54" s="100">
        <f t="shared" si="16"/>
        <v>100</v>
      </c>
      <c r="R54" s="100">
        <f t="shared" si="13"/>
        <v>11942.29</v>
      </c>
      <c r="S54" s="100">
        <f t="shared" si="6"/>
        <v>100</v>
      </c>
      <c r="T54" s="100">
        <v>0</v>
      </c>
      <c r="U54" s="100">
        <v>0</v>
      </c>
      <c r="V54" s="121">
        <v>5</v>
      </c>
      <c r="W54" s="121">
        <v>6</v>
      </c>
      <c r="X54" s="121">
        <v>1</v>
      </c>
      <c r="Y54" s="122">
        <f t="shared" si="2"/>
        <v>31.25</v>
      </c>
      <c r="Z54" s="123">
        <v>5155.3999999999996</v>
      </c>
      <c r="AA54" s="122">
        <f t="shared" si="7"/>
        <v>5155.3999999999996</v>
      </c>
      <c r="AB54" s="122">
        <f t="shared" si="8"/>
        <v>100</v>
      </c>
      <c r="AC54" s="122">
        <f t="shared" si="9"/>
        <v>5155.3999999999996</v>
      </c>
      <c r="AD54" s="122">
        <f t="shared" si="10"/>
        <v>100</v>
      </c>
      <c r="AE54" s="122">
        <f t="shared" si="11"/>
        <v>0</v>
      </c>
      <c r="AF54" s="122">
        <f t="shared" si="3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4"/>
        <v>50</v>
      </c>
      <c r="O55" s="100">
        <v>2319.79</v>
      </c>
      <c r="P55" s="100">
        <v>2319.79</v>
      </c>
      <c r="Q55" s="100">
        <f t="shared" si="16"/>
        <v>100</v>
      </c>
      <c r="R55" s="100">
        <f t="shared" si="13"/>
        <v>2319.79</v>
      </c>
      <c r="S55" s="100">
        <f t="shared" si="6"/>
        <v>100</v>
      </c>
      <c r="T55" s="100">
        <v>0</v>
      </c>
      <c r="U55" s="100">
        <v>0</v>
      </c>
      <c r="V55" s="121">
        <v>6</v>
      </c>
      <c r="W55" s="121">
        <v>8</v>
      </c>
      <c r="X55" s="121">
        <v>4</v>
      </c>
      <c r="Y55" s="122">
        <f t="shared" si="2"/>
        <v>42.857142857142854</v>
      </c>
      <c r="Z55" s="123">
        <v>2339.0500000000002</v>
      </c>
      <c r="AA55" s="122">
        <f t="shared" si="7"/>
        <v>2339.0500000000002</v>
      </c>
      <c r="AB55" s="122">
        <f t="shared" si="8"/>
        <v>100</v>
      </c>
      <c r="AC55" s="122">
        <f t="shared" si="9"/>
        <v>2339.0500000000002</v>
      </c>
      <c r="AD55" s="122">
        <f t="shared" si="10"/>
        <v>100</v>
      </c>
      <c r="AE55" s="122">
        <f t="shared" si="11"/>
        <v>0</v>
      </c>
      <c r="AF55" s="122">
        <f t="shared" si="3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4"/>
        <v>69.642857142857139</v>
      </c>
      <c r="O56" s="100">
        <v>33646.5</v>
      </c>
      <c r="P56" s="100">
        <v>33646.5</v>
      </c>
      <c r="Q56" s="100">
        <f t="shared" si="16"/>
        <v>100</v>
      </c>
      <c r="R56" s="100">
        <f t="shared" si="13"/>
        <v>33646.5</v>
      </c>
      <c r="S56" s="100">
        <f t="shared" si="6"/>
        <v>100</v>
      </c>
      <c r="T56" s="100">
        <v>0</v>
      </c>
      <c r="U56" s="100">
        <v>0</v>
      </c>
      <c r="V56" s="121">
        <v>15</v>
      </c>
      <c r="W56" s="121">
        <v>22</v>
      </c>
      <c r="X56" s="121">
        <v>4</v>
      </c>
      <c r="Y56" s="122">
        <f t="shared" si="2"/>
        <v>26.785714285714285</v>
      </c>
      <c r="Z56" s="123">
        <v>14293.98</v>
      </c>
      <c r="AA56" s="122">
        <f t="shared" si="7"/>
        <v>14293.98</v>
      </c>
      <c r="AB56" s="122">
        <f t="shared" si="8"/>
        <v>100</v>
      </c>
      <c r="AC56" s="122">
        <f t="shared" si="9"/>
        <v>14293.98</v>
      </c>
      <c r="AD56" s="122">
        <f t="shared" si="10"/>
        <v>100</v>
      </c>
      <c r="AE56" s="122">
        <f t="shared" si="11"/>
        <v>0</v>
      </c>
      <c r="AF56" s="122">
        <f t="shared" si="3"/>
        <v>0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4"/>
        <v>94.117647058823522</v>
      </c>
      <c r="O57" s="100">
        <v>5389.26</v>
      </c>
      <c r="P57" s="100">
        <v>5389.26</v>
      </c>
      <c r="Q57" s="100">
        <f t="shared" si="16"/>
        <v>100</v>
      </c>
      <c r="R57" s="100">
        <f t="shared" si="13"/>
        <v>5389.26</v>
      </c>
      <c r="S57" s="100">
        <f t="shared" si="6"/>
        <v>100</v>
      </c>
      <c r="T57" s="100">
        <v>0</v>
      </c>
      <c r="U57" s="100">
        <v>0</v>
      </c>
      <c r="V57" s="121">
        <v>2</v>
      </c>
      <c r="W57" s="121">
        <v>2</v>
      </c>
      <c r="X57" s="121">
        <v>0</v>
      </c>
      <c r="Y57" s="122">
        <f t="shared" si="2"/>
        <v>11.76470588235294</v>
      </c>
      <c r="Z57" s="123">
        <v>1403.51</v>
      </c>
      <c r="AA57" s="122">
        <f t="shared" si="7"/>
        <v>1403.51</v>
      </c>
      <c r="AB57" s="122">
        <f t="shared" si="8"/>
        <v>100</v>
      </c>
      <c r="AC57" s="122">
        <f t="shared" si="9"/>
        <v>1403.51</v>
      </c>
      <c r="AD57" s="122">
        <f t="shared" si="10"/>
        <v>100</v>
      </c>
      <c r="AE57" s="122">
        <f t="shared" si="11"/>
        <v>0</v>
      </c>
      <c r="AF57" s="122">
        <f t="shared" si="3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4"/>
        <v>76.271186440677965</v>
      </c>
      <c r="O58" s="100">
        <v>51157.919999999998</v>
      </c>
      <c r="P58" s="100">
        <v>51157.919999999998</v>
      </c>
      <c r="Q58" s="100">
        <f t="shared" si="16"/>
        <v>100</v>
      </c>
      <c r="R58" s="100">
        <f t="shared" si="13"/>
        <v>51157.919999999998</v>
      </c>
      <c r="S58" s="100">
        <f t="shared" si="6"/>
        <v>100</v>
      </c>
      <c r="T58" s="100">
        <v>0</v>
      </c>
      <c r="U58" s="100">
        <v>0</v>
      </c>
      <c r="V58" s="121">
        <v>16</v>
      </c>
      <c r="W58" s="121">
        <v>21</v>
      </c>
      <c r="X58" s="121">
        <v>9</v>
      </c>
      <c r="Y58" s="122">
        <f t="shared" si="2"/>
        <v>27.118644067796609</v>
      </c>
      <c r="Z58" s="123">
        <v>35954.089999999997</v>
      </c>
      <c r="AA58" s="122">
        <f t="shared" si="7"/>
        <v>35954.089999999997</v>
      </c>
      <c r="AB58" s="122">
        <f t="shared" si="8"/>
        <v>100</v>
      </c>
      <c r="AC58" s="122">
        <f t="shared" si="9"/>
        <v>35954.089999999997</v>
      </c>
      <c r="AD58" s="122">
        <f t="shared" si="10"/>
        <v>100</v>
      </c>
      <c r="AE58" s="122">
        <f t="shared" si="11"/>
        <v>0</v>
      </c>
      <c r="AF58" s="122">
        <f t="shared" si="3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4"/>
        <v>51.724137931034484</v>
      </c>
      <c r="O59" s="100">
        <v>2869.51</v>
      </c>
      <c r="P59" s="100">
        <v>2869.51</v>
      </c>
      <c r="Q59" s="100">
        <f t="shared" si="16"/>
        <v>100</v>
      </c>
      <c r="R59" s="100">
        <f t="shared" si="13"/>
        <v>2869.51</v>
      </c>
      <c r="S59" s="100">
        <f t="shared" si="6"/>
        <v>100</v>
      </c>
      <c r="T59" s="100">
        <v>0</v>
      </c>
      <c r="U59" s="100">
        <v>0</v>
      </c>
      <c r="V59" s="121">
        <v>8</v>
      </c>
      <c r="W59" s="121">
        <v>12</v>
      </c>
      <c r="X59" s="121">
        <v>3</v>
      </c>
      <c r="Y59" s="122">
        <f t="shared" si="2"/>
        <v>27.586206896551722</v>
      </c>
      <c r="Z59" s="123">
        <v>9392.68</v>
      </c>
      <c r="AA59" s="122">
        <f t="shared" si="7"/>
        <v>9392.68</v>
      </c>
      <c r="AB59" s="122">
        <f t="shared" si="8"/>
        <v>100</v>
      </c>
      <c r="AC59" s="122">
        <f t="shared" si="9"/>
        <v>9392.68</v>
      </c>
      <c r="AD59" s="122">
        <f t="shared" si="10"/>
        <v>100</v>
      </c>
      <c r="AE59" s="122">
        <f t="shared" si="11"/>
        <v>0</v>
      </c>
      <c r="AF59" s="122">
        <f t="shared" si="3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4"/>
        <v>91.525423728813564</v>
      </c>
      <c r="O60" s="100">
        <v>15158.790000000003</v>
      </c>
      <c r="P60" s="100">
        <v>15158.790000000003</v>
      </c>
      <c r="Q60" s="100">
        <f t="shared" si="16"/>
        <v>100</v>
      </c>
      <c r="R60" s="100">
        <f t="shared" si="13"/>
        <v>15158.790000000003</v>
      </c>
      <c r="S60" s="100">
        <f t="shared" si="6"/>
        <v>100</v>
      </c>
      <c r="T60" s="100">
        <v>0</v>
      </c>
      <c r="U60" s="100">
        <v>0</v>
      </c>
      <c r="V60" s="121">
        <v>0</v>
      </c>
      <c r="W60" s="121">
        <v>0</v>
      </c>
      <c r="X60" s="121">
        <v>0</v>
      </c>
      <c r="Y60" s="122">
        <f t="shared" si="2"/>
        <v>0</v>
      </c>
      <c r="Z60" s="123">
        <v>0</v>
      </c>
      <c r="AA60" s="122">
        <f t="shared" si="7"/>
        <v>0</v>
      </c>
      <c r="AB60" s="122">
        <f t="shared" si="8"/>
        <v>0</v>
      </c>
      <c r="AC60" s="122">
        <f t="shared" si="9"/>
        <v>0</v>
      </c>
      <c r="AD60" s="122">
        <f t="shared" si="10"/>
        <v>0</v>
      </c>
      <c r="AE60" s="122">
        <f t="shared" si="11"/>
        <v>0</v>
      </c>
      <c r="AF60" s="122">
        <f t="shared" si="3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4"/>
        <v>67.901234567901241</v>
      </c>
      <c r="O61" s="100">
        <v>71249.460000000036</v>
      </c>
      <c r="P61" s="100">
        <v>71249.460000000036</v>
      </c>
      <c r="Q61" s="100">
        <f t="shared" si="16"/>
        <v>100</v>
      </c>
      <c r="R61" s="100">
        <f t="shared" si="13"/>
        <v>71249.460000000036</v>
      </c>
      <c r="S61" s="100">
        <f t="shared" si="6"/>
        <v>100</v>
      </c>
      <c r="T61" s="100">
        <v>0</v>
      </c>
      <c r="U61" s="100">
        <v>0</v>
      </c>
      <c r="V61" s="121">
        <v>34</v>
      </c>
      <c r="W61" s="121">
        <v>48</v>
      </c>
      <c r="X61" s="121">
        <v>18</v>
      </c>
      <c r="Y61" s="122">
        <f t="shared" si="2"/>
        <v>20.987654320987652</v>
      </c>
      <c r="Z61" s="123">
        <v>30397.06</v>
      </c>
      <c r="AA61" s="122">
        <f t="shared" si="7"/>
        <v>30397.06</v>
      </c>
      <c r="AB61" s="122">
        <f t="shared" si="8"/>
        <v>100</v>
      </c>
      <c r="AC61" s="122">
        <f t="shared" si="9"/>
        <v>30397.06</v>
      </c>
      <c r="AD61" s="122">
        <f t="shared" si="10"/>
        <v>100</v>
      </c>
      <c r="AE61" s="122">
        <f t="shared" si="11"/>
        <v>0</v>
      </c>
      <c r="AF61" s="122">
        <f t="shared" si="3"/>
        <v>0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3"/>
        <v>0</v>
      </c>
      <c r="S62" s="100">
        <v>0</v>
      </c>
      <c r="T62" s="100">
        <v>0</v>
      </c>
      <c r="U62" s="100">
        <v>0</v>
      </c>
      <c r="V62" s="121">
        <v>0</v>
      </c>
      <c r="W62" s="121">
        <v>0</v>
      </c>
      <c r="X62" s="121">
        <v>0</v>
      </c>
      <c r="Y62" s="122">
        <f t="shared" si="2"/>
        <v>0</v>
      </c>
      <c r="Z62" s="123">
        <v>0</v>
      </c>
      <c r="AA62" s="122">
        <f t="shared" si="7"/>
        <v>0</v>
      </c>
      <c r="AB62" s="122">
        <f t="shared" si="8"/>
        <v>0</v>
      </c>
      <c r="AC62" s="122">
        <f t="shared" si="9"/>
        <v>0</v>
      </c>
      <c r="AD62" s="122">
        <f t="shared" si="10"/>
        <v>0</v>
      </c>
      <c r="AE62" s="122">
        <f t="shared" si="11"/>
        <v>0</v>
      </c>
      <c r="AF62" s="122">
        <f t="shared" si="3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7">K63/H63*100</f>
        <v>0</v>
      </c>
      <c r="O63" s="100">
        <v>0</v>
      </c>
      <c r="P63" s="100">
        <v>0</v>
      </c>
      <c r="Q63" s="100">
        <v>0</v>
      </c>
      <c r="R63" s="100">
        <f t="shared" si="13"/>
        <v>0</v>
      </c>
      <c r="S63" s="100">
        <v>0</v>
      </c>
      <c r="T63" s="100">
        <v>0</v>
      </c>
      <c r="U63" s="100">
        <v>0</v>
      </c>
      <c r="V63" s="121">
        <v>1</v>
      </c>
      <c r="W63" s="121">
        <v>2</v>
      </c>
      <c r="X63" s="121">
        <v>0</v>
      </c>
      <c r="Y63" s="122">
        <f t="shared" si="2"/>
        <v>3.5714285714285712</v>
      </c>
      <c r="Z63" s="123">
        <v>6711.8899999999994</v>
      </c>
      <c r="AA63" s="122">
        <f t="shared" si="7"/>
        <v>6711.8899999999994</v>
      </c>
      <c r="AB63" s="122">
        <f t="shared" si="8"/>
        <v>100</v>
      </c>
      <c r="AC63" s="122">
        <f t="shared" si="9"/>
        <v>6711.8899999999994</v>
      </c>
      <c r="AD63" s="122">
        <f t="shared" si="10"/>
        <v>100</v>
      </c>
      <c r="AE63" s="122">
        <f t="shared" si="11"/>
        <v>0</v>
      </c>
      <c r="AF63" s="122">
        <f t="shared" si="3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7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3"/>
        <v>8254.4500000000007</v>
      </c>
      <c r="S64" s="100">
        <f t="shared" si="6"/>
        <v>100</v>
      </c>
      <c r="T64" s="100">
        <v>0</v>
      </c>
      <c r="U64" s="100">
        <v>0</v>
      </c>
      <c r="V64" s="121">
        <v>0</v>
      </c>
      <c r="W64" s="121">
        <v>0</v>
      </c>
      <c r="X64" s="121">
        <v>0</v>
      </c>
      <c r="Y64" s="122">
        <f t="shared" si="2"/>
        <v>0</v>
      </c>
      <c r="Z64" s="123">
        <v>0</v>
      </c>
      <c r="AA64" s="122">
        <f t="shared" si="7"/>
        <v>0</v>
      </c>
      <c r="AB64" s="122">
        <f t="shared" si="8"/>
        <v>0</v>
      </c>
      <c r="AC64" s="122">
        <f t="shared" si="9"/>
        <v>0</v>
      </c>
      <c r="AD64" s="122">
        <f t="shared" si="10"/>
        <v>0</v>
      </c>
      <c r="AE64" s="122">
        <f t="shared" si="11"/>
        <v>0</v>
      </c>
      <c r="AF64" s="122">
        <f t="shared" si="3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7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3"/>
        <v>16142.51</v>
      </c>
      <c r="S65" s="100">
        <f t="shared" si="6"/>
        <v>100</v>
      </c>
      <c r="T65" s="100">
        <v>0</v>
      </c>
      <c r="U65" s="100">
        <v>0</v>
      </c>
      <c r="V65" s="121">
        <v>10</v>
      </c>
      <c r="W65" s="121">
        <v>11</v>
      </c>
      <c r="X65" s="121">
        <v>2</v>
      </c>
      <c r="Y65" s="122">
        <f t="shared" si="2"/>
        <v>28.571428571428569</v>
      </c>
      <c r="Z65" s="123">
        <v>9973.3799999999992</v>
      </c>
      <c r="AA65" s="122">
        <f t="shared" si="7"/>
        <v>9973.3799999999992</v>
      </c>
      <c r="AB65" s="122">
        <f t="shared" si="8"/>
        <v>100</v>
      </c>
      <c r="AC65" s="122">
        <f t="shared" si="9"/>
        <v>9973.3799999999992</v>
      </c>
      <c r="AD65" s="122">
        <f t="shared" si="10"/>
        <v>100</v>
      </c>
      <c r="AE65" s="122">
        <f t="shared" si="11"/>
        <v>0</v>
      </c>
      <c r="AF65" s="122">
        <f t="shared" si="3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7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3"/>
        <v>94844.19</v>
      </c>
      <c r="S66" s="100">
        <f t="shared" si="6"/>
        <v>100</v>
      </c>
      <c r="T66" s="100">
        <v>0</v>
      </c>
      <c r="U66" s="100">
        <v>0</v>
      </c>
      <c r="V66" s="121">
        <v>15</v>
      </c>
      <c r="W66" s="121">
        <v>19</v>
      </c>
      <c r="X66" s="121">
        <v>5</v>
      </c>
      <c r="Y66" s="122">
        <f t="shared" si="2"/>
        <v>17.045454545454543</v>
      </c>
      <c r="Z66" s="123">
        <v>19583.16</v>
      </c>
      <c r="AA66" s="122">
        <f t="shared" si="7"/>
        <v>19583.16</v>
      </c>
      <c r="AB66" s="122">
        <f t="shared" si="8"/>
        <v>100</v>
      </c>
      <c r="AC66" s="122">
        <f t="shared" si="9"/>
        <v>19583.16</v>
      </c>
      <c r="AD66" s="122">
        <f t="shared" si="10"/>
        <v>100</v>
      </c>
      <c r="AE66" s="122">
        <f t="shared" si="11"/>
        <v>0</v>
      </c>
      <c r="AF66" s="122">
        <f t="shared" si="3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7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3"/>
        <v>1370.25</v>
      </c>
      <c r="S67" s="100">
        <f t="shared" si="6"/>
        <v>100</v>
      </c>
      <c r="T67" s="100">
        <v>0</v>
      </c>
      <c r="U67" s="100">
        <v>0</v>
      </c>
      <c r="V67" s="121">
        <v>0</v>
      </c>
      <c r="W67" s="121">
        <v>0</v>
      </c>
      <c r="X67" s="121">
        <v>0</v>
      </c>
      <c r="Y67" s="122">
        <f t="shared" si="2"/>
        <v>0</v>
      </c>
      <c r="Z67" s="123">
        <v>0</v>
      </c>
      <c r="AA67" s="122">
        <f t="shared" si="7"/>
        <v>0</v>
      </c>
      <c r="AB67" s="122">
        <f t="shared" si="8"/>
        <v>0</v>
      </c>
      <c r="AC67" s="122">
        <f t="shared" si="9"/>
        <v>0</v>
      </c>
      <c r="AD67" s="122">
        <f t="shared" si="10"/>
        <v>0</v>
      </c>
      <c r="AE67" s="122">
        <f t="shared" si="11"/>
        <v>0</v>
      </c>
      <c r="AF67" s="122">
        <f t="shared" si="3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7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3"/>
        <v>62158.37</v>
      </c>
      <c r="S68" s="100">
        <f t="shared" si="6"/>
        <v>100</v>
      </c>
      <c r="T68" s="100">
        <v>0</v>
      </c>
      <c r="U68" s="100">
        <v>0</v>
      </c>
      <c r="V68" s="121">
        <v>14</v>
      </c>
      <c r="W68" s="121">
        <v>15</v>
      </c>
      <c r="X68" s="121">
        <v>2</v>
      </c>
      <c r="Y68" s="122">
        <f t="shared" si="2"/>
        <v>29.787234042553191</v>
      </c>
      <c r="Z68" s="123">
        <v>29432.28</v>
      </c>
      <c r="AA68" s="122">
        <f t="shared" si="7"/>
        <v>29432.28</v>
      </c>
      <c r="AB68" s="122">
        <f t="shared" si="8"/>
        <v>100</v>
      </c>
      <c r="AC68" s="122">
        <f t="shared" si="9"/>
        <v>29432.28</v>
      </c>
      <c r="AD68" s="122">
        <f t="shared" si="10"/>
        <v>100</v>
      </c>
      <c r="AE68" s="122">
        <f t="shared" si="11"/>
        <v>0</v>
      </c>
      <c r="AF68" s="122">
        <f t="shared" si="3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7"/>
        <v>0</v>
      </c>
      <c r="O69" s="100">
        <v>0</v>
      </c>
      <c r="P69" s="100">
        <v>0</v>
      </c>
      <c r="Q69" s="100">
        <v>0</v>
      </c>
      <c r="R69" s="100">
        <f t="shared" si="13"/>
        <v>0</v>
      </c>
      <c r="S69" s="100">
        <v>0</v>
      </c>
      <c r="T69" s="100">
        <v>0</v>
      </c>
      <c r="U69" s="100">
        <v>0</v>
      </c>
      <c r="V69" s="121">
        <v>0</v>
      </c>
      <c r="W69" s="121">
        <v>0</v>
      </c>
      <c r="X69" s="121">
        <v>0</v>
      </c>
      <c r="Y69" s="122">
        <f t="shared" si="2"/>
        <v>0</v>
      </c>
      <c r="Z69" s="123">
        <v>0</v>
      </c>
      <c r="AA69" s="122">
        <f t="shared" si="7"/>
        <v>0</v>
      </c>
      <c r="AB69" s="122">
        <f t="shared" si="8"/>
        <v>0</v>
      </c>
      <c r="AC69" s="122">
        <f t="shared" si="9"/>
        <v>0</v>
      </c>
      <c r="AD69" s="122">
        <f t="shared" si="10"/>
        <v>0</v>
      </c>
      <c r="AE69" s="122">
        <f t="shared" si="11"/>
        <v>0</v>
      </c>
      <c r="AF69" s="122">
        <f t="shared" si="3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7"/>
        <v>79.411764705882348</v>
      </c>
      <c r="O70" s="100">
        <v>27386.58</v>
      </c>
      <c r="P70" s="100">
        <v>27386.58</v>
      </c>
      <c r="Q70" s="100">
        <f t="shared" ref="Q70:Q75" si="18">P70/O70*100</f>
        <v>100</v>
      </c>
      <c r="R70" s="100">
        <f t="shared" si="13"/>
        <v>27386.58</v>
      </c>
      <c r="S70" s="100">
        <f t="shared" si="6"/>
        <v>100</v>
      </c>
      <c r="T70" s="100">
        <v>0</v>
      </c>
      <c r="U70" s="100">
        <v>0</v>
      </c>
      <c r="V70" s="121">
        <v>11</v>
      </c>
      <c r="W70" s="121">
        <v>14</v>
      </c>
      <c r="X70" s="121">
        <v>2</v>
      </c>
      <c r="Y70" s="122">
        <f t="shared" si="2"/>
        <v>32.352941176470587</v>
      </c>
      <c r="Z70" s="123">
        <v>10671.74</v>
      </c>
      <c r="AA70" s="122">
        <f t="shared" si="7"/>
        <v>10671.74</v>
      </c>
      <c r="AB70" s="122">
        <f t="shared" si="8"/>
        <v>100</v>
      </c>
      <c r="AC70" s="122">
        <f t="shared" si="9"/>
        <v>10671.74</v>
      </c>
      <c r="AD70" s="122">
        <f t="shared" si="10"/>
        <v>100</v>
      </c>
      <c r="AE70" s="122">
        <f t="shared" si="11"/>
        <v>0</v>
      </c>
      <c r="AF70" s="122">
        <f t="shared" si="3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7"/>
        <v>61.904761904761905</v>
      </c>
      <c r="O71" s="100">
        <v>7195.07</v>
      </c>
      <c r="P71" s="100">
        <v>7195.07</v>
      </c>
      <c r="Q71" s="100">
        <f t="shared" si="18"/>
        <v>100</v>
      </c>
      <c r="R71" s="100">
        <f t="shared" si="13"/>
        <v>7195.07</v>
      </c>
      <c r="S71" s="100">
        <f t="shared" si="6"/>
        <v>100</v>
      </c>
      <c r="T71" s="100">
        <v>0</v>
      </c>
      <c r="U71" s="100">
        <v>0</v>
      </c>
      <c r="V71" s="121">
        <v>6</v>
      </c>
      <c r="W71" s="121">
        <v>10</v>
      </c>
      <c r="X71" s="121">
        <v>1</v>
      </c>
      <c r="Y71" s="122">
        <f t="shared" ref="Y71:Y102" si="19">IF(H71=0,0,V71/H71)*100</f>
        <v>28.571428571428569</v>
      </c>
      <c r="Z71" s="123">
        <v>12906.26</v>
      </c>
      <c r="AA71" s="122">
        <f t="shared" si="7"/>
        <v>12906.26</v>
      </c>
      <c r="AB71" s="122">
        <f t="shared" si="8"/>
        <v>100</v>
      </c>
      <c r="AC71" s="122">
        <f t="shared" si="9"/>
        <v>12906.26</v>
      </c>
      <c r="AD71" s="122">
        <f t="shared" si="10"/>
        <v>100</v>
      </c>
      <c r="AE71" s="122">
        <f t="shared" si="11"/>
        <v>0</v>
      </c>
      <c r="AF71" s="122">
        <f t="shared" ref="AF71:AF102" si="20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7"/>
        <v>77.89473684210526</v>
      </c>
      <c r="O72" s="100">
        <v>52440.76</v>
      </c>
      <c r="P72" s="100">
        <v>52440.76</v>
      </c>
      <c r="Q72" s="100">
        <f t="shared" si="18"/>
        <v>100</v>
      </c>
      <c r="R72" s="100">
        <f t="shared" si="13"/>
        <v>52440.76</v>
      </c>
      <c r="S72" s="100">
        <f t="shared" ref="S72:S102" si="21">R72/P72*100</f>
        <v>100</v>
      </c>
      <c r="T72" s="100">
        <v>0</v>
      </c>
      <c r="U72" s="100">
        <v>0</v>
      </c>
      <c r="V72" s="121">
        <v>21</v>
      </c>
      <c r="W72" s="121">
        <v>37</v>
      </c>
      <c r="X72" s="121">
        <v>3</v>
      </c>
      <c r="Y72" s="122">
        <f t="shared" si="19"/>
        <v>22.105263157894736</v>
      </c>
      <c r="Z72" s="123">
        <v>58312.480000000003</v>
      </c>
      <c r="AA72" s="122">
        <f t="shared" ref="AA72:AA102" si="22">Z72</f>
        <v>58312.480000000003</v>
      </c>
      <c r="AB72" s="122">
        <f t="shared" ref="AB72:AB102" si="23">IF((Z72+T72)=0,0,AA72/(Z72+T72)*100)</f>
        <v>100</v>
      </c>
      <c r="AC72" s="122">
        <f t="shared" ref="AC72:AC102" si="24">AA72</f>
        <v>58312.480000000003</v>
      </c>
      <c r="AD72" s="122">
        <f t="shared" ref="AD72:AD102" si="25">IF(AA72=0,0,AC72/AA72)*100</f>
        <v>100</v>
      </c>
      <c r="AE72" s="122">
        <f t="shared" ref="AE72:AE102" si="26">AA72-AC72</f>
        <v>0</v>
      </c>
      <c r="AF72" s="122">
        <f t="shared" si="20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7"/>
        <v>78.94736842105263</v>
      </c>
      <c r="O73" s="100">
        <v>26374.26</v>
      </c>
      <c r="P73" s="100">
        <v>26374.26</v>
      </c>
      <c r="Q73" s="100">
        <f t="shared" si="18"/>
        <v>100</v>
      </c>
      <c r="R73" s="100">
        <f t="shared" si="13"/>
        <v>26374.26</v>
      </c>
      <c r="S73" s="100">
        <f t="shared" si="21"/>
        <v>100</v>
      </c>
      <c r="T73" s="100">
        <v>0</v>
      </c>
      <c r="U73" s="100">
        <v>0</v>
      </c>
      <c r="V73" s="121">
        <v>7</v>
      </c>
      <c r="W73" s="121">
        <v>11</v>
      </c>
      <c r="X73" s="121">
        <v>1</v>
      </c>
      <c r="Y73" s="122">
        <f t="shared" si="19"/>
        <v>18.421052631578945</v>
      </c>
      <c r="Z73" s="123">
        <v>6709.56</v>
      </c>
      <c r="AA73" s="122">
        <f t="shared" si="22"/>
        <v>6709.56</v>
      </c>
      <c r="AB73" s="122">
        <f t="shared" si="23"/>
        <v>100</v>
      </c>
      <c r="AC73" s="122">
        <f t="shared" si="24"/>
        <v>6709.56</v>
      </c>
      <c r="AD73" s="122">
        <f t="shared" si="25"/>
        <v>100</v>
      </c>
      <c r="AE73" s="122">
        <f t="shared" si="26"/>
        <v>0</v>
      </c>
      <c r="AF73" s="122">
        <f t="shared" si="20"/>
        <v>0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7"/>
        <v>96.875</v>
      </c>
      <c r="O74" s="100">
        <v>28592.3</v>
      </c>
      <c r="P74" s="100">
        <v>28592.3</v>
      </c>
      <c r="Q74" s="100">
        <f t="shared" si="18"/>
        <v>100</v>
      </c>
      <c r="R74" s="100">
        <f t="shared" si="13"/>
        <v>28592.3</v>
      </c>
      <c r="S74" s="100">
        <f t="shared" si="21"/>
        <v>100</v>
      </c>
      <c r="T74" s="100">
        <v>0</v>
      </c>
      <c r="U74" s="100">
        <v>0</v>
      </c>
      <c r="V74" s="121">
        <v>6</v>
      </c>
      <c r="W74" s="121">
        <v>8</v>
      </c>
      <c r="X74" s="121">
        <v>1</v>
      </c>
      <c r="Y74" s="122">
        <f t="shared" si="19"/>
        <v>18.75</v>
      </c>
      <c r="Z74" s="123">
        <v>12418.06</v>
      </c>
      <c r="AA74" s="122">
        <f t="shared" si="22"/>
        <v>12418.06</v>
      </c>
      <c r="AB74" s="122">
        <f t="shared" si="23"/>
        <v>100</v>
      </c>
      <c r="AC74" s="122">
        <f t="shared" si="24"/>
        <v>12418.06</v>
      </c>
      <c r="AD74" s="122">
        <f t="shared" si="25"/>
        <v>100</v>
      </c>
      <c r="AE74" s="122">
        <f t="shared" si="26"/>
        <v>0</v>
      </c>
      <c r="AF74" s="122">
        <f t="shared" si="20"/>
        <v>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7"/>
        <v>66.666666666666657</v>
      </c>
      <c r="O75" s="100">
        <v>1981.3</v>
      </c>
      <c r="P75" s="100">
        <v>1981.3</v>
      </c>
      <c r="Q75" s="100">
        <f t="shared" si="18"/>
        <v>100</v>
      </c>
      <c r="R75" s="100">
        <f t="shared" si="13"/>
        <v>1981.3</v>
      </c>
      <c r="S75" s="100">
        <f t="shared" si="21"/>
        <v>100</v>
      </c>
      <c r="T75" s="100">
        <v>0</v>
      </c>
      <c r="U75" s="100">
        <v>0</v>
      </c>
      <c r="V75" s="121">
        <v>0</v>
      </c>
      <c r="W75" s="121">
        <v>0</v>
      </c>
      <c r="X75" s="121">
        <v>0</v>
      </c>
      <c r="Y75" s="122">
        <f t="shared" si="19"/>
        <v>0</v>
      </c>
      <c r="Z75" s="123">
        <v>0</v>
      </c>
      <c r="AA75" s="122">
        <f t="shared" si="22"/>
        <v>0</v>
      </c>
      <c r="AB75" s="122">
        <f t="shared" si="23"/>
        <v>0</v>
      </c>
      <c r="AC75" s="122">
        <f t="shared" si="24"/>
        <v>0</v>
      </c>
      <c r="AD75" s="122">
        <f t="shared" si="25"/>
        <v>0</v>
      </c>
      <c r="AE75" s="122">
        <f t="shared" si="26"/>
        <v>0</v>
      </c>
      <c r="AF75" s="122">
        <f t="shared" si="20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7"/>
        <v>0</v>
      </c>
      <c r="O76" s="100">
        <v>0</v>
      </c>
      <c r="P76" s="100">
        <v>0</v>
      </c>
      <c r="Q76" s="100">
        <v>0</v>
      </c>
      <c r="R76" s="100">
        <f t="shared" si="13"/>
        <v>0</v>
      </c>
      <c r="S76" s="100">
        <v>0</v>
      </c>
      <c r="T76" s="100">
        <v>0</v>
      </c>
      <c r="U76" s="100">
        <v>0</v>
      </c>
      <c r="V76" s="121">
        <v>2</v>
      </c>
      <c r="W76" s="121">
        <v>3</v>
      </c>
      <c r="X76" s="121">
        <v>1</v>
      </c>
      <c r="Y76" s="122">
        <f t="shared" si="19"/>
        <v>66.666666666666657</v>
      </c>
      <c r="Z76" s="123">
        <v>916.43000000000006</v>
      </c>
      <c r="AA76" s="122">
        <f t="shared" si="22"/>
        <v>916.43000000000006</v>
      </c>
      <c r="AB76" s="122">
        <f t="shared" si="23"/>
        <v>100</v>
      </c>
      <c r="AC76" s="122">
        <f t="shared" si="24"/>
        <v>916.43000000000006</v>
      </c>
      <c r="AD76" s="122">
        <f t="shared" si="25"/>
        <v>100</v>
      </c>
      <c r="AE76" s="122">
        <f t="shared" si="26"/>
        <v>0</v>
      </c>
      <c r="AF76" s="122">
        <f t="shared" si="20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7"/>
        <v>0</v>
      </c>
      <c r="O77" s="100">
        <v>0</v>
      </c>
      <c r="P77" s="100">
        <v>0</v>
      </c>
      <c r="Q77" s="100">
        <v>0</v>
      </c>
      <c r="R77" s="100">
        <f t="shared" si="13"/>
        <v>0</v>
      </c>
      <c r="S77" s="100">
        <v>0</v>
      </c>
      <c r="T77" s="100">
        <v>0</v>
      </c>
      <c r="U77" s="100">
        <v>0</v>
      </c>
      <c r="V77" s="121">
        <v>0</v>
      </c>
      <c r="W77" s="121">
        <v>0</v>
      </c>
      <c r="X77" s="121">
        <v>0</v>
      </c>
      <c r="Y77" s="122">
        <f t="shared" si="19"/>
        <v>0</v>
      </c>
      <c r="Z77" s="123">
        <v>0</v>
      </c>
      <c r="AA77" s="122">
        <f t="shared" si="22"/>
        <v>0</v>
      </c>
      <c r="AB77" s="122">
        <f t="shared" si="23"/>
        <v>0</v>
      </c>
      <c r="AC77" s="122">
        <f t="shared" si="24"/>
        <v>0</v>
      </c>
      <c r="AD77" s="122">
        <f t="shared" si="25"/>
        <v>0</v>
      </c>
      <c r="AE77" s="122">
        <f t="shared" si="26"/>
        <v>0</v>
      </c>
      <c r="AF77" s="122">
        <f t="shared" si="20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7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3"/>
        <v>3715.8299999999995</v>
      </c>
      <c r="S78" s="100">
        <f t="shared" si="21"/>
        <v>100</v>
      </c>
      <c r="T78" s="100">
        <v>0</v>
      </c>
      <c r="U78" s="100">
        <v>0</v>
      </c>
      <c r="V78" s="121">
        <v>3</v>
      </c>
      <c r="W78" s="121">
        <v>5</v>
      </c>
      <c r="X78" s="121">
        <v>1</v>
      </c>
      <c r="Y78" s="122">
        <f t="shared" si="19"/>
        <v>23.076923076923077</v>
      </c>
      <c r="Z78" s="123">
        <v>6047.81</v>
      </c>
      <c r="AA78" s="122">
        <f t="shared" si="22"/>
        <v>6047.81</v>
      </c>
      <c r="AB78" s="122">
        <f t="shared" si="23"/>
        <v>100</v>
      </c>
      <c r="AC78" s="122">
        <f t="shared" si="24"/>
        <v>6047.81</v>
      </c>
      <c r="AD78" s="122">
        <f t="shared" si="25"/>
        <v>100</v>
      </c>
      <c r="AE78" s="122">
        <f t="shared" si="26"/>
        <v>0</v>
      </c>
      <c r="AF78" s="122">
        <f t="shared" si="20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3"/>
        <v>0</v>
      </c>
      <c r="S79" s="100">
        <v>0</v>
      </c>
      <c r="T79" s="100">
        <v>0</v>
      </c>
      <c r="U79" s="100">
        <v>0</v>
      </c>
      <c r="V79" s="121">
        <v>0</v>
      </c>
      <c r="W79" s="121">
        <v>0</v>
      </c>
      <c r="X79" s="121">
        <v>0</v>
      </c>
      <c r="Y79" s="122">
        <f t="shared" si="19"/>
        <v>0</v>
      </c>
      <c r="Z79" s="123">
        <v>0</v>
      </c>
      <c r="AA79" s="122">
        <f t="shared" si="22"/>
        <v>0</v>
      </c>
      <c r="AB79" s="122">
        <f t="shared" si="23"/>
        <v>0</v>
      </c>
      <c r="AC79" s="122">
        <f t="shared" si="24"/>
        <v>0</v>
      </c>
      <c r="AD79" s="122">
        <f t="shared" si="25"/>
        <v>0</v>
      </c>
      <c r="AE79" s="122">
        <f t="shared" si="26"/>
        <v>0</v>
      </c>
      <c r="AF79" s="122">
        <f t="shared" si="20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7">K80/H80*100</f>
        <v>0</v>
      </c>
      <c r="O80" s="100">
        <v>0</v>
      </c>
      <c r="P80" s="100">
        <v>0</v>
      </c>
      <c r="Q80" s="100">
        <v>0</v>
      </c>
      <c r="R80" s="100">
        <f t="shared" si="13"/>
        <v>0</v>
      </c>
      <c r="S80" s="100">
        <v>0</v>
      </c>
      <c r="T80" s="100">
        <v>0</v>
      </c>
      <c r="U80" s="100">
        <v>0</v>
      </c>
      <c r="V80" s="121">
        <v>0</v>
      </c>
      <c r="W80" s="121">
        <v>0</v>
      </c>
      <c r="X80" s="121">
        <v>0</v>
      </c>
      <c r="Y80" s="122">
        <f t="shared" si="19"/>
        <v>0</v>
      </c>
      <c r="Z80" s="123">
        <v>0</v>
      </c>
      <c r="AA80" s="122">
        <f t="shared" si="22"/>
        <v>0</v>
      </c>
      <c r="AB80" s="122">
        <f t="shared" si="23"/>
        <v>0</v>
      </c>
      <c r="AC80" s="122">
        <f t="shared" si="24"/>
        <v>0</v>
      </c>
      <c r="AD80" s="122">
        <f t="shared" si="25"/>
        <v>0</v>
      </c>
      <c r="AE80" s="122">
        <f t="shared" si="26"/>
        <v>0</v>
      </c>
      <c r="AF80" s="122">
        <f t="shared" si="20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7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3"/>
        <v>2194.65</v>
      </c>
      <c r="S81" s="100">
        <f t="shared" si="21"/>
        <v>100</v>
      </c>
      <c r="T81" s="100">
        <v>0</v>
      </c>
      <c r="U81" s="100">
        <v>0</v>
      </c>
      <c r="V81" s="121">
        <v>10</v>
      </c>
      <c r="W81" s="121">
        <v>14</v>
      </c>
      <c r="X81" s="121">
        <v>5</v>
      </c>
      <c r="Y81" s="122">
        <f t="shared" si="19"/>
        <v>71.428571428571431</v>
      </c>
      <c r="Z81" s="123">
        <v>11409.02</v>
      </c>
      <c r="AA81" s="122">
        <f t="shared" si="22"/>
        <v>11409.02</v>
      </c>
      <c r="AB81" s="122">
        <f t="shared" si="23"/>
        <v>100</v>
      </c>
      <c r="AC81" s="122">
        <f t="shared" si="24"/>
        <v>11409.02</v>
      </c>
      <c r="AD81" s="122">
        <f t="shared" si="25"/>
        <v>100</v>
      </c>
      <c r="AE81" s="122">
        <f t="shared" si="26"/>
        <v>0</v>
      </c>
      <c r="AF81" s="122">
        <f t="shared" si="20"/>
        <v>0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7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3"/>
        <v>2991.8400000000006</v>
      </c>
      <c r="S82" s="100">
        <f t="shared" si="21"/>
        <v>100</v>
      </c>
      <c r="T82" s="100">
        <v>0</v>
      </c>
      <c r="U82" s="100">
        <v>0</v>
      </c>
      <c r="V82" s="121">
        <v>0</v>
      </c>
      <c r="W82" s="121">
        <v>0</v>
      </c>
      <c r="X82" s="121">
        <v>0</v>
      </c>
      <c r="Y82" s="122">
        <f t="shared" si="19"/>
        <v>0</v>
      </c>
      <c r="Z82" s="123">
        <v>0</v>
      </c>
      <c r="AA82" s="122">
        <f t="shared" si="22"/>
        <v>0</v>
      </c>
      <c r="AB82" s="122">
        <f t="shared" si="23"/>
        <v>0</v>
      </c>
      <c r="AC82" s="122">
        <f t="shared" si="24"/>
        <v>0</v>
      </c>
      <c r="AD82" s="122">
        <f t="shared" si="25"/>
        <v>0</v>
      </c>
      <c r="AE82" s="122">
        <f t="shared" si="26"/>
        <v>0</v>
      </c>
      <c r="AF82" s="122">
        <f t="shared" si="20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7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3"/>
        <v>2291.38</v>
      </c>
      <c r="S83" s="100">
        <f t="shared" si="21"/>
        <v>100</v>
      </c>
      <c r="T83" s="100">
        <v>0</v>
      </c>
      <c r="U83" s="100">
        <v>0</v>
      </c>
      <c r="V83" s="121">
        <v>4</v>
      </c>
      <c r="W83" s="121">
        <v>5</v>
      </c>
      <c r="X83" s="121">
        <v>2</v>
      </c>
      <c r="Y83" s="122">
        <f t="shared" si="19"/>
        <v>33.333333333333329</v>
      </c>
      <c r="Z83" s="123">
        <v>2361.4</v>
      </c>
      <c r="AA83" s="122">
        <f t="shared" si="22"/>
        <v>2361.4</v>
      </c>
      <c r="AB83" s="122">
        <f t="shared" si="23"/>
        <v>100</v>
      </c>
      <c r="AC83" s="122">
        <f t="shared" si="24"/>
        <v>2361.4</v>
      </c>
      <c r="AD83" s="122">
        <f t="shared" si="25"/>
        <v>100</v>
      </c>
      <c r="AE83" s="122">
        <f t="shared" si="26"/>
        <v>0</v>
      </c>
      <c r="AF83" s="122">
        <f t="shared" si="20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7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3"/>
        <v>48671.73</v>
      </c>
      <c r="S84" s="100">
        <f t="shared" si="21"/>
        <v>100</v>
      </c>
      <c r="T84" s="100">
        <v>0</v>
      </c>
      <c r="U84" s="100">
        <v>0</v>
      </c>
      <c r="V84" s="121">
        <v>11</v>
      </c>
      <c r="W84" s="121">
        <v>17</v>
      </c>
      <c r="X84" s="121">
        <v>1</v>
      </c>
      <c r="Y84" s="122">
        <f t="shared" si="19"/>
        <v>16.417910447761194</v>
      </c>
      <c r="Z84" s="123">
        <v>33017.14</v>
      </c>
      <c r="AA84" s="122">
        <f t="shared" si="22"/>
        <v>33017.14</v>
      </c>
      <c r="AB84" s="122">
        <f t="shared" si="23"/>
        <v>100</v>
      </c>
      <c r="AC84" s="122">
        <f t="shared" si="24"/>
        <v>33017.14</v>
      </c>
      <c r="AD84" s="122">
        <f t="shared" si="25"/>
        <v>100</v>
      </c>
      <c r="AE84" s="122">
        <f t="shared" si="26"/>
        <v>0</v>
      </c>
      <c r="AF84" s="122">
        <f t="shared" si="20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7"/>
        <v>0</v>
      </c>
      <c r="O85" s="100">
        <v>0</v>
      </c>
      <c r="P85" s="100">
        <v>0</v>
      </c>
      <c r="Q85" s="100">
        <v>0</v>
      </c>
      <c r="R85" s="100">
        <f t="shared" si="13"/>
        <v>0</v>
      </c>
      <c r="S85" s="100">
        <v>0</v>
      </c>
      <c r="T85" s="100">
        <v>0</v>
      </c>
      <c r="U85" s="100">
        <v>0</v>
      </c>
      <c r="V85" s="121">
        <v>0</v>
      </c>
      <c r="W85" s="121">
        <v>0</v>
      </c>
      <c r="X85" s="121">
        <v>0</v>
      </c>
      <c r="Y85" s="122">
        <f t="shared" si="19"/>
        <v>0</v>
      </c>
      <c r="Z85" s="123">
        <v>0</v>
      </c>
      <c r="AA85" s="122">
        <f t="shared" si="22"/>
        <v>0</v>
      </c>
      <c r="AB85" s="122">
        <f t="shared" si="23"/>
        <v>0</v>
      </c>
      <c r="AC85" s="122">
        <f t="shared" si="24"/>
        <v>0</v>
      </c>
      <c r="AD85" s="122">
        <f t="shared" si="25"/>
        <v>0</v>
      </c>
      <c r="AE85" s="122">
        <f t="shared" si="26"/>
        <v>0</v>
      </c>
      <c r="AF85" s="122">
        <f t="shared" si="20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7"/>
        <v>0</v>
      </c>
      <c r="O86" s="100">
        <v>0</v>
      </c>
      <c r="P86" s="100">
        <v>0</v>
      </c>
      <c r="Q86" s="100">
        <v>0</v>
      </c>
      <c r="R86" s="100">
        <f t="shared" ref="R86:R102" si="28">P86</f>
        <v>0</v>
      </c>
      <c r="S86" s="100">
        <v>0</v>
      </c>
      <c r="T86" s="100">
        <v>0</v>
      </c>
      <c r="U86" s="100">
        <v>0</v>
      </c>
      <c r="V86" s="121">
        <v>0</v>
      </c>
      <c r="W86" s="121">
        <v>0</v>
      </c>
      <c r="X86" s="121">
        <v>0</v>
      </c>
      <c r="Y86" s="122">
        <f t="shared" si="19"/>
        <v>0</v>
      </c>
      <c r="Z86" s="123">
        <v>0</v>
      </c>
      <c r="AA86" s="122">
        <f t="shared" si="22"/>
        <v>0</v>
      </c>
      <c r="AB86" s="122">
        <f t="shared" si="23"/>
        <v>0</v>
      </c>
      <c r="AC86" s="122">
        <f t="shared" si="24"/>
        <v>0</v>
      </c>
      <c r="AD86" s="122">
        <f t="shared" si="25"/>
        <v>0</v>
      </c>
      <c r="AE86" s="122">
        <f t="shared" si="26"/>
        <v>0</v>
      </c>
      <c r="AF86" s="122">
        <f t="shared" si="20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7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28"/>
        <v>27394.17</v>
      </c>
      <c r="S87" s="100">
        <f t="shared" si="21"/>
        <v>100</v>
      </c>
      <c r="T87" s="100">
        <v>0</v>
      </c>
      <c r="U87" s="100">
        <v>0</v>
      </c>
      <c r="V87" s="121">
        <v>9</v>
      </c>
      <c r="W87" s="121">
        <v>9</v>
      </c>
      <c r="X87" s="121">
        <v>3</v>
      </c>
      <c r="Y87" s="122">
        <f t="shared" si="19"/>
        <v>27.27272727272727</v>
      </c>
      <c r="Z87" s="123">
        <v>5929.48</v>
      </c>
      <c r="AA87" s="122">
        <f t="shared" si="22"/>
        <v>5929.48</v>
      </c>
      <c r="AB87" s="122">
        <f t="shared" si="23"/>
        <v>100</v>
      </c>
      <c r="AC87" s="122">
        <f t="shared" si="24"/>
        <v>5929.48</v>
      </c>
      <c r="AD87" s="122">
        <f t="shared" si="25"/>
        <v>100</v>
      </c>
      <c r="AE87" s="122">
        <f t="shared" si="26"/>
        <v>0</v>
      </c>
      <c r="AF87" s="122">
        <f t="shared" si="20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7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28"/>
        <v>7948</v>
      </c>
      <c r="S88" s="100">
        <f t="shared" si="21"/>
        <v>100</v>
      </c>
      <c r="T88" s="100">
        <v>0</v>
      </c>
      <c r="U88" s="100">
        <v>0</v>
      </c>
      <c r="V88" s="121">
        <v>1</v>
      </c>
      <c r="W88" s="121">
        <v>1</v>
      </c>
      <c r="X88" s="121">
        <v>0</v>
      </c>
      <c r="Y88" s="122">
        <f t="shared" si="19"/>
        <v>8.3333333333333321</v>
      </c>
      <c r="Z88" s="123">
        <v>301.45999999999998</v>
      </c>
      <c r="AA88" s="122">
        <f t="shared" si="22"/>
        <v>301.45999999999998</v>
      </c>
      <c r="AB88" s="122">
        <f t="shared" si="23"/>
        <v>100</v>
      </c>
      <c r="AC88" s="122">
        <f t="shared" si="24"/>
        <v>301.45999999999998</v>
      </c>
      <c r="AD88" s="122">
        <f t="shared" si="25"/>
        <v>100</v>
      </c>
      <c r="AE88" s="122">
        <f t="shared" si="26"/>
        <v>0</v>
      </c>
      <c r="AF88" s="122">
        <f t="shared" si="20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7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28"/>
        <v>25249.41</v>
      </c>
      <c r="S89" s="100">
        <f t="shared" si="21"/>
        <v>100</v>
      </c>
      <c r="T89" s="100">
        <v>0</v>
      </c>
      <c r="U89" s="100">
        <v>0</v>
      </c>
      <c r="V89" s="121">
        <v>12</v>
      </c>
      <c r="W89" s="121">
        <v>15</v>
      </c>
      <c r="X89" s="121">
        <v>5</v>
      </c>
      <c r="Y89" s="122">
        <f t="shared" si="19"/>
        <v>24</v>
      </c>
      <c r="Z89" s="123">
        <f>934.51+8956.71</f>
        <v>9891.2199999999993</v>
      </c>
      <c r="AA89" s="122">
        <f t="shared" si="22"/>
        <v>9891.2199999999993</v>
      </c>
      <c r="AB89" s="122">
        <f t="shared" si="23"/>
        <v>100</v>
      </c>
      <c r="AC89" s="122">
        <f t="shared" si="24"/>
        <v>9891.2199999999993</v>
      </c>
      <c r="AD89" s="122">
        <f t="shared" si="25"/>
        <v>100</v>
      </c>
      <c r="AE89" s="122">
        <f t="shared" si="26"/>
        <v>0</v>
      </c>
      <c r="AF89" s="122">
        <f t="shared" si="20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7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28"/>
        <v>16467.23</v>
      </c>
      <c r="S90" s="100">
        <f t="shared" si="21"/>
        <v>100</v>
      </c>
      <c r="T90" s="100">
        <v>0</v>
      </c>
      <c r="U90" s="100">
        <v>0</v>
      </c>
      <c r="V90" s="121">
        <v>12</v>
      </c>
      <c r="W90" s="121">
        <v>15</v>
      </c>
      <c r="X90" s="121">
        <v>5</v>
      </c>
      <c r="Y90" s="122">
        <f t="shared" si="19"/>
        <v>50</v>
      </c>
      <c r="Z90" s="123">
        <v>12679.38</v>
      </c>
      <c r="AA90" s="122">
        <f t="shared" si="22"/>
        <v>12679.38</v>
      </c>
      <c r="AB90" s="122">
        <f t="shared" si="23"/>
        <v>100</v>
      </c>
      <c r="AC90" s="122">
        <f t="shared" si="24"/>
        <v>12679.38</v>
      </c>
      <c r="AD90" s="122">
        <f t="shared" si="25"/>
        <v>100</v>
      </c>
      <c r="AE90" s="122">
        <f t="shared" si="26"/>
        <v>0</v>
      </c>
      <c r="AF90" s="122">
        <f t="shared" si="20"/>
        <v>0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7"/>
        <v>0</v>
      </c>
      <c r="O91" s="100">
        <v>0</v>
      </c>
      <c r="P91" s="100">
        <v>0</v>
      </c>
      <c r="Q91" s="100">
        <v>0</v>
      </c>
      <c r="R91" s="100">
        <f t="shared" si="28"/>
        <v>0</v>
      </c>
      <c r="S91" s="100">
        <v>0</v>
      </c>
      <c r="T91" s="100">
        <v>0</v>
      </c>
      <c r="U91" s="100">
        <v>0</v>
      </c>
      <c r="V91" s="121">
        <v>4</v>
      </c>
      <c r="W91" s="121">
        <v>5</v>
      </c>
      <c r="X91" s="121">
        <v>3</v>
      </c>
      <c r="Y91" s="122">
        <f t="shared" si="19"/>
        <v>100</v>
      </c>
      <c r="Z91" s="123">
        <f>1302.43+839.08</f>
        <v>2141.5100000000002</v>
      </c>
      <c r="AA91" s="122">
        <f t="shared" si="22"/>
        <v>2141.5100000000002</v>
      </c>
      <c r="AB91" s="122">
        <f t="shared" si="23"/>
        <v>100</v>
      </c>
      <c r="AC91" s="122">
        <f t="shared" si="24"/>
        <v>2141.5100000000002</v>
      </c>
      <c r="AD91" s="122">
        <f t="shared" si="25"/>
        <v>100</v>
      </c>
      <c r="AE91" s="122">
        <f t="shared" si="26"/>
        <v>0</v>
      </c>
      <c r="AF91" s="122">
        <f t="shared" si="20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7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28"/>
        <v>9389.1600000000017</v>
      </c>
      <c r="S92" s="100">
        <f t="shared" si="21"/>
        <v>100</v>
      </c>
      <c r="T92" s="100">
        <v>0</v>
      </c>
      <c r="U92" s="100">
        <v>0</v>
      </c>
      <c r="V92" s="121">
        <v>3</v>
      </c>
      <c r="W92" s="121">
        <v>6</v>
      </c>
      <c r="X92" s="121">
        <v>0</v>
      </c>
      <c r="Y92" s="122">
        <f t="shared" si="19"/>
        <v>6.25</v>
      </c>
      <c r="Z92" s="123">
        <v>8718.14</v>
      </c>
      <c r="AA92" s="122">
        <f t="shared" si="22"/>
        <v>8718.14</v>
      </c>
      <c r="AB92" s="122">
        <f t="shared" si="23"/>
        <v>100</v>
      </c>
      <c r="AC92" s="122">
        <f t="shared" si="24"/>
        <v>8718.14</v>
      </c>
      <c r="AD92" s="122">
        <f t="shared" si="25"/>
        <v>100</v>
      </c>
      <c r="AE92" s="122">
        <f t="shared" si="26"/>
        <v>0</v>
      </c>
      <c r="AF92" s="122">
        <f t="shared" si="20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7"/>
        <v>0</v>
      </c>
      <c r="O93" s="100">
        <v>0</v>
      </c>
      <c r="P93" s="100">
        <v>0</v>
      </c>
      <c r="Q93" s="100">
        <v>0</v>
      </c>
      <c r="R93" s="100">
        <f t="shared" si="28"/>
        <v>0</v>
      </c>
      <c r="S93" s="100">
        <v>0</v>
      </c>
      <c r="T93" s="100">
        <v>0</v>
      </c>
      <c r="U93" s="100">
        <v>0</v>
      </c>
      <c r="V93" s="121">
        <v>0</v>
      </c>
      <c r="W93" s="121">
        <v>0</v>
      </c>
      <c r="X93" s="121">
        <v>0</v>
      </c>
      <c r="Y93" s="122">
        <f t="shared" si="19"/>
        <v>0</v>
      </c>
      <c r="Z93" s="123">
        <v>0</v>
      </c>
      <c r="AA93" s="122">
        <f t="shared" si="22"/>
        <v>0</v>
      </c>
      <c r="AB93" s="122">
        <f t="shared" si="23"/>
        <v>0</v>
      </c>
      <c r="AC93" s="122">
        <f t="shared" si="24"/>
        <v>0</v>
      </c>
      <c r="AD93" s="122">
        <f t="shared" si="25"/>
        <v>0</v>
      </c>
      <c r="AE93" s="122">
        <f t="shared" si="26"/>
        <v>0</v>
      </c>
      <c r="AF93" s="122">
        <f t="shared" si="20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7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28"/>
        <v>12376.46</v>
      </c>
      <c r="S94" s="100">
        <f t="shared" si="21"/>
        <v>100</v>
      </c>
      <c r="T94" s="100">
        <v>0</v>
      </c>
      <c r="U94" s="100">
        <v>0</v>
      </c>
      <c r="V94" s="121">
        <v>5</v>
      </c>
      <c r="W94" s="121">
        <v>7</v>
      </c>
      <c r="X94" s="121">
        <v>1</v>
      </c>
      <c r="Y94" s="122">
        <f t="shared" si="19"/>
        <v>25</v>
      </c>
      <c r="Z94" s="123">
        <v>6937.44</v>
      </c>
      <c r="AA94" s="122">
        <f t="shared" si="22"/>
        <v>6937.44</v>
      </c>
      <c r="AB94" s="122">
        <f t="shared" si="23"/>
        <v>100</v>
      </c>
      <c r="AC94" s="122">
        <f t="shared" si="24"/>
        <v>6937.44</v>
      </c>
      <c r="AD94" s="122">
        <f t="shared" si="25"/>
        <v>100</v>
      </c>
      <c r="AE94" s="122">
        <f t="shared" si="26"/>
        <v>0</v>
      </c>
      <c r="AF94" s="122">
        <f t="shared" si="20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7"/>
        <v>0</v>
      </c>
      <c r="O95" s="100">
        <v>0</v>
      </c>
      <c r="P95" s="100">
        <v>0</v>
      </c>
      <c r="Q95" s="100">
        <v>0</v>
      </c>
      <c r="R95" s="100">
        <f t="shared" si="28"/>
        <v>0</v>
      </c>
      <c r="S95" s="100">
        <v>0</v>
      </c>
      <c r="T95" s="100">
        <v>0</v>
      </c>
      <c r="U95" s="100">
        <v>0</v>
      </c>
      <c r="V95" s="121">
        <v>0</v>
      </c>
      <c r="W95" s="121">
        <v>0</v>
      </c>
      <c r="X95" s="121">
        <v>0</v>
      </c>
      <c r="Y95" s="122">
        <f t="shared" si="19"/>
        <v>0</v>
      </c>
      <c r="Z95" s="123">
        <v>0</v>
      </c>
      <c r="AA95" s="122">
        <f t="shared" si="22"/>
        <v>0</v>
      </c>
      <c r="AB95" s="122">
        <f t="shared" si="23"/>
        <v>0</v>
      </c>
      <c r="AC95" s="122">
        <f t="shared" si="24"/>
        <v>0</v>
      </c>
      <c r="AD95" s="122">
        <f t="shared" si="25"/>
        <v>0</v>
      </c>
      <c r="AE95" s="122">
        <f t="shared" si="26"/>
        <v>0</v>
      </c>
      <c r="AF95" s="122">
        <f t="shared" si="20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7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28"/>
        <v>24507.16</v>
      </c>
      <c r="S96" s="100">
        <f t="shared" si="21"/>
        <v>100</v>
      </c>
      <c r="T96" s="100">
        <v>0</v>
      </c>
      <c r="U96" s="100">
        <v>0</v>
      </c>
      <c r="V96" s="121">
        <v>0</v>
      </c>
      <c r="W96" s="121">
        <v>0</v>
      </c>
      <c r="X96" s="121">
        <v>0</v>
      </c>
      <c r="Y96" s="122">
        <f t="shared" si="19"/>
        <v>0</v>
      </c>
      <c r="Z96" s="123">
        <v>0</v>
      </c>
      <c r="AA96" s="122">
        <f t="shared" si="22"/>
        <v>0</v>
      </c>
      <c r="AB96" s="122">
        <f t="shared" si="23"/>
        <v>0</v>
      </c>
      <c r="AC96" s="122">
        <f t="shared" si="24"/>
        <v>0</v>
      </c>
      <c r="AD96" s="122">
        <f t="shared" si="25"/>
        <v>0</v>
      </c>
      <c r="AE96" s="122">
        <f t="shared" si="26"/>
        <v>0</v>
      </c>
      <c r="AF96" s="122">
        <f t="shared" si="20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7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28"/>
        <v>5946.55</v>
      </c>
      <c r="S97" s="100">
        <f t="shared" si="21"/>
        <v>100</v>
      </c>
      <c r="T97" s="100">
        <v>0</v>
      </c>
      <c r="U97" s="100">
        <v>0</v>
      </c>
      <c r="V97" s="121">
        <v>2</v>
      </c>
      <c r="W97" s="121">
        <v>2</v>
      </c>
      <c r="X97" s="121">
        <v>0</v>
      </c>
      <c r="Y97" s="122">
        <f t="shared" si="19"/>
        <v>22.222222222222221</v>
      </c>
      <c r="Z97" s="123">
        <v>1930.88</v>
      </c>
      <c r="AA97" s="122">
        <f t="shared" si="22"/>
        <v>1930.88</v>
      </c>
      <c r="AB97" s="122">
        <f t="shared" si="23"/>
        <v>100</v>
      </c>
      <c r="AC97" s="122">
        <f t="shared" si="24"/>
        <v>1930.88</v>
      </c>
      <c r="AD97" s="122">
        <f t="shared" si="25"/>
        <v>100</v>
      </c>
      <c r="AE97" s="122">
        <f t="shared" si="26"/>
        <v>0</v>
      </c>
      <c r="AF97" s="122">
        <f t="shared" si="20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7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28"/>
        <v>3487.89</v>
      </c>
      <c r="S98" s="100">
        <f t="shared" si="21"/>
        <v>100</v>
      </c>
      <c r="T98" s="100">
        <v>0</v>
      </c>
      <c r="U98" s="100">
        <v>0</v>
      </c>
      <c r="V98" s="121">
        <v>0</v>
      </c>
      <c r="W98" s="121">
        <v>0</v>
      </c>
      <c r="X98" s="121">
        <v>0</v>
      </c>
      <c r="Y98" s="122">
        <f t="shared" si="19"/>
        <v>0</v>
      </c>
      <c r="Z98" s="123">
        <v>0</v>
      </c>
      <c r="AA98" s="122">
        <f t="shared" si="22"/>
        <v>0</v>
      </c>
      <c r="AB98" s="122">
        <f t="shared" si="23"/>
        <v>0</v>
      </c>
      <c r="AC98" s="122">
        <f t="shared" si="24"/>
        <v>0</v>
      </c>
      <c r="AD98" s="122">
        <f t="shared" si="25"/>
        <v>0</v>
      </c>
      <c r="AE98" s="122">
        <f t="shared" si="26"/>
        <v>0</v>
      </c>
      <c r="AF98" s="122">
        <f t="shared" si="20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7"/>
        <v>0</v>
      </c>
      <c r="O99" s="100">
        <v>0</v>
      </c>
      <c r="P99" s="100">
        <v>0</v>
      </c>
      <c r="Q99" s="100">
        <v>0</v>
      </c>
      <c r="R99" s="100">
        <f t="shared" si="28"/>
        <v>0</v>
      </c>
      <c r="S99" s="100">
        <v>0</v>
      </c>
      <c r="T99" s="100">
        <v>0</v>
      </c>
      <c r="U99" s="100">
        <v>0</v>
      </c>
      <c r="V99" s="121">
        <v>3</v>
      </c>
      <c r="W99" s="121">
        <v>3</v>
      </c>
      <c r="X99" s="121">
        <v>2</v>
      </c>
      <c r="Y99" s="122">
        <f t="shared" si="19"/>
        <v>100</v>
      </c>
      <c r="Z99" s="123">
        <v>4662.01</v>
      </c>
      <c r="AA99" s="122">
        <f t="shared" si="22"/>
        <v>4662.01</v>
      </c>
      <c r="AB99" s="122">
        <f t="shared" si="23"/>
        <v>100</v>
      </c>
      <c r="AC99" s="122">
        <f t="shared" si="24"/>
        <v>4662.01</v>
      </c>
      <c r="AD99" s="122">
        <f t="shared" si="25"/>
        <v>100</v>
      </c>
      <c r="AE99" s="122">
        <f t="shared" si="26"/>
        <v>0</v>
      </c>
      <c r="AF99" s="122">
        <f t="shared" si="20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7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28"/>
        <v>18749.07</v>
      </c>
      <c r="S100" s="100">
        <f t="shared" si="21"/>
        <v>100</v>
      </c>
      <c r="T100" s="100">
        <v>0</v>
      </c>
      <c r="U100" s="100">
        <v>0</v>
      </c>
      <c r="V100" s="121">
        <v>13</v>
      </c>
      <c r="W100" s="121">
        <v>18</v>
      </c>
      <c r="X100" s="121">
        <v>8</v>
      </c>
      <c r="Y100" s="122">
        <f t="shared" si="19"/>
        <v>34.210526315789473</v>
      </c>
      <c r="Z100" s="123">
        <v>13065.46</v>
      </c>
      <c r="AA100" s="122">
        <f t="shared" si="22"/>
        <v>13065.46</v>
      </c>
      <c r="AB100" s="122">
        <f t="shared" si="23"/>
        <v>100</v>
      </c>
      <c r="AC100" s="122">
        <f t="shared" si="24"/>
        <v>13065.46</v>
      </c>
      <c r="AD100" s="122">
        <f t="shared" si="25"/>
        <v>100</v>
      </c>
      <c r="AE100" s="122">
        <f t="shared" si="26"/>
        <v>0</v>
      </c>
      <c r="AF100" s="122">
        <f t="shared" si="20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7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28"/>
        <v>336.17</v>
      </c>
      <c r="S101" s="100">
        <f t="shared" si="21"/>
        <v>100</v>
      </c>
      <c r="T101" s="100">
        <v>0</v>
      </c>
      <c r="U101" s="100">
        <v>0</v>
      </c>
      <c r="V101" s="121">
        <v>2</v>
      </c>
      <c r="W101" s="121">
        <v>2</v>
      </c>
      <c r="X101" s="121">
        <v>1</v>
      </c>
      <c r="Y101" s="122">
        <f t="shared" si="19"/>
        <v>25</v>
      </c>
      <c r="Z101" s="123">
        <v>4147.71</v>
      </c>
      <c r="AA101" s="122">
        <f t="shared" si="22"/>
        <v>4147.71</v>
      </c>
      <c r="AB101" s="122">
        <f t="shared" si="23"/>
        <v>100</v>
      </c>
      <c r="AC101" s="122">
        <f t="shared" si="24"/>
        <v>4147.71</v>
      </c>
      <c r="AD101" s="122">
        <f t="shared" si="25"/>
        <v>100</v>
      </c>
      <c r="AE101" s="122">
        <f t="shared" si="26"/>
        <v>0</v>
      </c>
      <c r="AF101" s="122">
        <f t="shared" si="20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7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28"/>
        <v>19670.13</v>
      </c>
      <c r="S102" s="100">
        <f t="shared" si="21"/>
        <v>100</v>
      </c>
      <c r="T102" s="100">
        <v>0</v>
      </c>
      <c r="U102" s="100">
        <v>0</v>
      </c>
      <c r="V102" s="121">
        <v>0</v>
      </c>
      <c r="W102" s="121">
        <v>0</v>
      </c>
      <c r="X102" s="121">
        <v>0</v>
      </c>
      <c r="Y102" s="122">
        <f t="shared" si="19"/>
        <v>0</v>
      </c>
      <c r="Z102" s="123">
        <v>0</v>
      </c>
      <c r="AA102" s="122">
        <f t="shared" si="22"/>
        <v>0</v>
      </c>
      <c r="AB102" s="122">
        <f t="shared" si="23"/>
        <v>0</v>
      </c>
      <c r="AC102" s="122">
        <f t="shared" si="24"/>
        <v>0</v>
      </c>
      <c r="AD102" s="122">
        <f t="shared" si="25"/>
        <v>0</v>
      </c>
      <c r="AE102" s="122">
        <f t="shared" si="26"/>
        <v>0</v>
      </c>
      <c r="AF102" s="122">
        <f t="shared" si="20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7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29">T103/P103*100</f>
        <v>0</v>
      </c>
      <c r="V103" s="89">
        <f t="shared" ref="V103:AC103" si="30">SUM(V7:V102)</f>
        <v>556</v>
      </c>
      <c r="W103" s="89">
        <f t="shared" si="30"/>
        <v>759</v>
      </c>
      <c r="X103" s="89">
        <f>SUM(X7:X102)</f>
        <v>184</v>
      </c>
      <c r="Y103" s="91">
        <f>X103/H103*100</f>
        <v>6.4403220161008052</v>
      </c>
      <c r="Z103" s="91">
        <f>SUM(Z7:Z102)</f>
        <v>835586.2300000001</v>
      </c>
      <c r="AA103" s="91">
        <f t="shared" si="30"/>
        <v>835586.2300000001</v>
      </c>
      <c r="AB103" s="90">
        <f t="shared" ref="AB103" si="31">IF((Z103+T103)=0,0,AA103/(Z103+T103)*100)</f>
        <v>100</v>
      </c>
      <c r="AC103" s="91">
        <f t="shared" si="30"/>
        <v>835586.2300000001</v>
      </c>
      <c r="AD103" s="90">
        <f t="shared" ref="AD103" si="32">IF(AA103=0,0,AC103/AA103)*100</f>
        <v>100</v>
      </c>
      <c r="AE103" s="91">
        <f>SUM(AE7:AE102)</f>
        <v>0</v>
      </c>
      <c r="AF103" s="90">
        <f t="shared" ref="AF103" si="33">IF(AA103=0,0,AE103/AA103)*100</f>
        <v>0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workbookViewId="0">
      <selection sqref="A1:AF1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9" width="13.140625" style="93" customWidth="1"/>
    <col min="10" max="10" width="9.28515625" style="93" customWidth="1"/>
    <col min="11" max="13" width="6.7109375" style="106" customWidth="1"/>
    <col min="14" max="14" width="9.140625" style="106" customWidth="1"/>
    <col min="15" max="15" width="16.42578125" style="107" customWidth="1"/>
    <col min="16" max="16" width="13.7109375" style="107" customWidth="1"/>
    <col min="17" max="17" width="11" style="107" customWidth="1"/>
    <col min="18" max="18" width="12.85546875" style="107" customWidth="1"/>
    <col min="19" max="19" width="10.42578125" style="107" customWidth="1"/>
    <col min="20" max="20" width="12.28515625" style="107" customWidth="1"/>
    <col min="21" max="21" width="15.42578125" style="107" customWidth="1"/>
    <col min="22" max="24" width="9.28515625" style="106" customWidth="1"/>
    <col min="25" max="25" width="12.57031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2.85546875" style="106" customWidth="1"/>
    <col min="30" max="30" width="14" style="106" customWidth="1"/>
    <col min="31" max="31" width="11.85546875" style="106" customWidth="1"/>
    <col min="32" max="32" width="14.285156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276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30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34.25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 t="shared" si="0"/>
        <v>5</v>
      </c>
      <c r="F6" s="6">
        <f t="shared" si="0"/>
        <v>6</v>
      </c>
      <c r="G6" s="119"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121">
        <v>0</v>
      </c>
      <c r="W7" s="121">
        <v>0</v>
      </c>
      <c r="X7" s="121">
        <v>0</v>
      </c>
      <c r="Y7" s="122">
        <f t="shared" ref="Y7:Y70" si="2">IF(H7=0,0,V7/H7)*100</f>
        <v>0</v>
      </c>
      <c r="Z7" s="123">
        <v>0</v>
      </c>
      <c r="AA7" s="122">
        <v>0</v>
      </c>
      <c r="AB7" s="122">
        <f>IF((Z7+T7)=0,0,AA7/(Z7+T7)*100)</f>
        <v>0</v>
      </c>
      <c r="AC7" s="122">
        <v>0</v>
      </c>
      <c r="AD7" s="122">
        <f>IF(AA7=0,0,AC7/AA7)*100</f>
        <v>0</v>
      </c>
      <c r="AE7" s="122">
        <v>0</v>
      </c>
      <c r="AF7" s="122">
        <f t="shared" ref="AF7:AF70" si="3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4">P8/O8*100</f>
        <v>100</v>
      </c>
      <c r="R8" s="100">
        <f t="shared" ref="R8:R20" si="5">P8</f>
        <v>8664.0299999999988</v>
      </c>
      <c r="S8" s="100">
        <f t="shared" ref="S8:S71" si="6">R8/P8*100</f>
        <v>100</v>
      </c>
      <c r="T8" s="100">
        <v>0</v>
      </c>
      <c r="U8" s="100">
        <v>0</v>
      </c>
      <c r="V8" s="121">
        <v>7</v>
      </c>
      <c r="W8" s="121">
        <v>9</v>
      </c>
      <c r="X8" s="121">
        <v>2</v>
      </c>
      <c r="Y8" s="122">
        <f t="shared" si="2"/>
        <v>35</v>
      </c>
      <c r="Z8" s="123">
        <v>7418.86</v>
      </c>
      <c r="AA8" s="122">
        <v>7418.86</v>
      </c>
      <c r="AB8" s="122">
        <f t="shared" ref="AB8:AB71" si="7">IF((Z8+T8)=0,0,AA8/(Z8+T8)*100)</f>
        <v>100</v>
      </c>
      <c r="AC8" s="122">
        <v>7418.86</v>
      </c>
      <c r="AD8" s="122">
        <f t="shared" ref="AD8:AD71" si="8">IF(AA8=0,0,AC8/AA8)*100</f>
        <v>100</v>
      </c>
      <c r="AE8" s="122">
        <v>0</v>
      </c>
      <c r="AF8" s="122">
        <f t="shared" si="3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4"/>
        <v>100</v>
      </c>
      <c r="R9" s="100">
        <f t="shared" si="5"/>
        <v>20412.350000000002</v>
      </c>
      <c r="S9" s="100">
        <f t="shared" si="6"/>
        <v>100</v>
      </c>
      <c r="T9" s="100">
        <v>0</v>
      </c>
      <c r="U9" s="100">
        <v>0</v>
      </c>
      <c r="V9" s="121">
        <v>1</v>
      </c>
      <c r="W9" s="121">
        <v>1</v>
      </c>
      <c r="X9" s="121">
        <v>1</v>
      </c>
      <c r="Y9" s="122">
        <f t="shared" si="2"/>
        <v>8.3333333333333321</v>
      </c>
      <c r="Z9" s="123">
        <v>1649.65</v>
      </c>
      <c r="AA9" s="122">
        <v>1649.65</v>
      </c>
      <c r="AB9" s="122">
        <f t="shared" si="7"/>
        <v>100</v>
      </c>
      <c r="AC9" s="122">
        <v>1649.65</v>
      </c>
      <c r="AD9" s="122">
        <f t="shared" si="8"/>
        <v>100</v>
      </c>
      <c r="AE9" s="122">
        <v>0</v>
      </c>
      <c r="AF9" s="122">
        <f t="shared" si="3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4"/>
        <v>100</v>
      </c>
      <c r="R10" s="100">
        <f t="shared" si="5"/>
        <v>58.36</v>
      </c>
      <c r="S10" s="100">
        <f t="shared" si="6"/>
        <v>100</v>
      </c>
      <c r="T10" s="100">
        <v>0</v>
      </c>
      <c r="U10" s="100">
        <v>0</v>
      </c>
      <c r="V10" s="121">
        <v>0</v>
      </c>
      <c r="W10" s="121">
        <v>0</v>
      </c>
      <c r="X10" s="121">
        <v>0</v>
      </c>
      <c r="Y10" s="122">
        <f t="shared" si="2"/>
        <v>0</v>
      </c>
      <c r="Z10" s="123">
        <v>0</v>
      </c>
      <c r="AA10" s="122">
        <v>0</v>
      </c>
      <c r="AB10" s="122">
        <f t="shared" si="7"/>
        <v>0</v>
      </c>
      <c r="AC10" s="122">
        <v>0</v>
      </c>
      <c r="AD10" s="122">
        <f t="shared" si="8"/>
        <v>0</v>
      </c>
      <c r="AE10" s="122">
        <v>0</v>
      </c>
      <c r="AF10" s="122">
        <f t="shared" si="3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4"/>
        <v>100</v>
      </c>
      <c r="R11" s="100">
        <f t="shared" si="5"/>
        <v>7226.18</v>
      </c>
      <c r="S11" s="100">
        <f t="shared" si="6"/>
        <v>100</v>
      </c>
      <c r="T11" s="100">
        <v>0</v>
      </c>
      <c r="U11" s="100">
        <v>0</v>
      </c>
      <c r="V11" s="121">
        <v>5</v>
      </c>
      <c r="W11" s="121">
        <v>5</v>
      </c>
      <c r="X11" s="121">
        <v>0</v>
      </c>
      <c r="Y11" s="122">
        <f t="shared" si="2"/>
        <v>29.411764705882355</v>
      </c>
      <c r="Z11" s="123">
        <v>9546.4500000000007</v>
      </c>
      <c r="AA11" s="122">
        <v>9546.4500000000007</v>
      </c>
      <c r="AB11" s="122">
        <f t="shared" si="7"/>
        <v>100</v>
      </c>
      <c r="AC11" s="122">
        <v>9546.4500000000007</v>
      </c>
      <c r="AD11" s="122">
        <f t="shared" si="8"/>
        <v>100</v>
      </c>
      <c r="AE11" s="122">
        <v>0</v>
      </c>
      <c r="AF11" s="122">
        <f t="shared" si="3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4"/>
        <v>100</v>
      </c>
      <c r="R12" s="100">
        <f t="shared" si="5"/>
        <v>10060.76</v>
      </c>
      <c r="S12" s="100">
        <f t="shared" si="6"/>
        <v>100</v>
      </c>
      <c r="T12" s="100">
        <v>0</v>
      </c>
      <c r="U12" s="100">
        <v>0</v>
      </c>
      <c r="V12" s="121">
        <v>3</v>
      </c>
      <c r="W12" s="121">
        <v>5</v>
      </c>
      <c r="X12" s="121">
        <v>0</v>
      </c>
      <c r="Y12" s="122">
        <f t="shared" si="2"/>
        <v>17.647058823529413</v>
      </c>
      <c r="Z12" s="123">
        <v>6504.44</v>
      </c>
      <c r="AA12" s="122">
        <v>6504.44</v>
      </c>
      <c r="AB12" s="122">
        <f t="shared" si="7"/>
        <v>100</v>
      </c>
      <c r="AC12" s="122">
        <v>6504.44</v>
      </c>
      <c r="AD12" s="122">
        <f t="shared" si="8"/>
        <v>100</v>
      </c>
      <c r="AE12" s="122">
        <v>0</v>
      </c>
      <c r="AF12" s="122">
        <f t="shared" si="3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4"/>
        <v>100</v>
      </c>
      <c r="R13" s="100">
        <f t="shared" si="5"/>
        <v>2679.6</v>
      </c>
      <c r="S13" s="100">
        <f t="shared" si="6"/>
        <v>100</v>
      </c>
      <c r="T13" s="100">
        <v>0</v>
      </c>
      <c r="U13" s="100">
        <v>0</v>
      </c>
      <c r="V13" s="121">
        <v>2</v>
      </c>
      <c r="W13" s="121">
        <v>2</v>
      </c>
      <c r="X13" s="121">
        <v>0</v>
      </c>
      <c r="Y13" s="122">
        <f t="shared" si="2"/>
        <v>66.666666666666657</v>
      </c>
      <c r="Z13" s="123">
        <v>10148.719999999999</v>
      </c>
      <c r="AA13" s="122">
        <v>10148.719999999999</v>
      </c>
      <c r="AB13" s="122">
        <f t="shared" si="7"/>
        <v>100</v>
      </c>
      <c r="AC13" s="122">
        <v>10148.719999999999</v>
      </c>
      <c r="AD13" s="122">
        <f t="shared" si="8"/>
        <v>100</v>
      </c>
      <c r="AE13" s="122">
        <v>0</v>
      </c>
      <c r="AF13" s="122">
        <f t="shared" si="3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5"/>
        <v>0</v>
      </c>
      <c r="S14" s="100">
        <v>0</v>
      </c>
      <c r="T14" s="100">
        <v>0</v>
      </c>
      <c r="U14" s="100">
        <v>0</v>
      </c>
      <c r="V14" s="121">
        <v>0</v>
      </c>
      <c r="W14" s="121">
        <v>0</v>
      </c>
      <c r="X14" s="121">
        <v>0</v>
      </c>
      <c r="Y14" s="122">
        <f t="shared" si="2"/>
        <v>0</v>
      </c>
      <c r="Z14" s="123">
        <v>0</v>
      </c>
      <c r="AA14" s="122">
        <v>0</v>
      </c>
      <c r="AB14" s="122">
        <f t="shared" si="7"/>
        <v>0</v>
      </c>
      <c r="AC14" s="122">
        <v>0</v>
      </c>
      <c r="AD14" s="122">
        <f t="shared" si="8"/>
        <v>0</v>
      </c>
      <c r="AE14" s="122">
        <v>0</v>
      </c>
      <c r="AF14" s="122">
        <f t="shared" si="3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9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5"/>
        <v>51732.32</v>
      </c>
      <c r="S15" s="100">
        <f t="shared" si="6"/>
        <v>100</v>
      </c>
      <c r="T15" s="100">
        <v>0</v>
      </c>
      <c r="U15" s="100">
        <v>0</v>
      </c>
      <c r="V15" s="121">
        <v>12</v>
      </c>
      <c r="W15" s="121">
        <v>14</v>
      </c>
      <c r="X15" s="121">
        <v>3</v>
      </c>
      <c r="Y15" s="122">
        <f t="shared" si="2"/>
        <v>14.457831325301203</v>
      </c>
      <c r="Z15" s="123">
        <v>15948.59</v>
      </c>
      <c r="AA15" s="122">
        <v>15948.59</v>
      </c>
      <c r="AB15" s="122">
        <f t="shared" si="7"/>
        <v>100</v>
      </c>
      <c r="AC15" s="122">
        <v>15948.59</v>
      </c>
      <c r="AD15" s="122">
        <f t="shared" si="8"/>
        <v>100</v>
      </c>
      <c r="AE15" s="122">
        <v>0</v>
      </c>
      <c r="AF15" s="122">
        <f t="shared" si="3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9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5"/>
        <v>12706.95</v>
      </c>
      <c r="S16" s="100">
        <f t="shared" si="6"/>
        <v>100</v>
      </c>
      <c r="T16" s="100">
        <v>0</v>
      </c>
      <c r="U16" s="100">
        <v>0</v>
      </c>
      <c r="V16" s="121">
        <v>0</v>
      </c>
      <c r="W16" s="121">
        <v>0</v>
      </c>
      <c r="X16" s="121">
        <v>0</v>
      </c>
      <c r="Y16" s="122">
        <f t="shared" si="2"/>
        <v>0</v>
      </c>
      <c r="Z16" s="123">
        <v>0</v>
      </c>
      <c r="AA16" s="122">
        <v>0</v>
      </c>
      <c r="AB16" s="122">
        <f t="shared" si="7"/>
        <v>0</v>
      </c>
      <c r="AC16" s="122">
        <v>0</v>
      </c>
      <c r="AD16" s="122">
        <f t="shared" si="8"/>
        <v>0</v>
      </c>
      <c r="AE16" s="122">
        <v>0</v>
      </c>
      <c r="AF16" s="122">
        <f t="shared" si="3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9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5"/>
        <v>32504.67</v>
      </c>
      <c r="S17" s="100">
        <f t="shared" si="6"/>
        <v>100</v>
      </c>
      <c r="T17" s="100">
        <v>0</v>
      </c>
      <c r="U17" s="100">
        <v>0</v>
      </c>
      <c r="V17" s="121">
        <v>11</v>
      </c>
      <c r="W17" s="121">
        <v>18</v>
      </c>
      <c r="X17" s="121">
        <v>1</v>
      </c>
      <c r="Y17" s="122">
        <f t="shared" si="2"/>
        <v>22.448979591836736</v>
      </c>
      <c r="Z17" s="123">
        <v>37062.15</v>
      </c>
      <c r="AA17" s="122">
        <v>37062.15</v>
      </c>
      <c r="AB17" s="122">
        <f t="shared" si="7"/>
        <v>100</v>
      </c>
      <c r="AC17" s="122">
        <v>37062.15</v>
      </c>
      <c r="AD17" s="122">
        <f t="shared" si="8"/>
        <v>100</v>
      </c>
      <c r="AE17" s="122">
        <v>0</v>
      </c>
      <c r="AF17" s="122">
        <f t="shared" si="3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9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5"/>
        <v>15821.75</v>
      </c>
      <c r="S18" s="100">
        <f t="shared" si="6"/>
        <v>100</v>
      </c>
      <c r="T18" s="100">
        <v>0</v>
      </c>
      <c r="U18" s="100">
        <v>0</v>
      </c>
      <c r="V18" s="121">
        <v>17</v>
      </c>
      <c r="W18" s="121">
        <v>14</v>
      </c>
      <c r="X18" s="121">
        <v>13</v>
      </c>
      <c r="Y18" s="122">
        <f t="shared" si="2"/>
        <v>65.384615384615387</v>
      </c>
      <c r="Z18" s="123">
        <v>4410.1000000000004</v>
      </c>
      <c r="AA18" s="122">
        <v>3679.3</v>
      </c>
      <c r="AB18" s="122">
        <f t="shared" si="7"/>
        <v>83.428947189406131</v>
      </c>
      <c r="AC18" s="122">
        <v>3679.3</v>
      </c>
      <c r="AD18" s="122">
        <f t="shared" si="8"/>
        <v>100</v>
      </c>
      <c r="AE18" s="122">
        <v>0</v>
      </c>
      <c r="AF18" s="122">
        <f t="shared" si="3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9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5"/>
        <v>46398.919999999991</v>
      </c>
      <c r="S19" s="100">
        <f t="shared" si="6"/>
        <v>100</v>
      </c>
      <c r="T19" s="100">
        <v>0</v>
      </c>
      <c r="U19" s="100">
        <v>0</v>
      </c>
      <c r="V19" s="121">
        <v>15</v>
      </c>
      <c r="W19" s="121">
        <v>18</v>
      </c>
      <c r="X19" s="121">
        <v>4</v>
      </c>
      <c r="Y19" s="122">
        <f t="shared" si="2"/>
        <v>25.862068965517242</v>
      </c>
      <c r="Z19" s="123">
        <v>25059.200000000001</v>
      </c>
      <c r="AA19" s="122">
        <v>24807.99</v>
      </c>
      <c r="AB19" s="122">
        <f t="shared" si="7"/>
        <v>98.997533839867202</v>
      </c>
      <c r="AC19" s="122">
        <v>24807.99</v>
      </c>
      <c r="AD19" s="122">
        <f t="shared" si="8"/>
        <v>100</v>
      </c>
      <c r="AE19" s="122">
        <v>0</v>
      </c>
      <c r="AF19" s="122">
        <f t="shared" si="3"/>
        <v>0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9"/>
        <v>0</v>
      </c>
      <c r="O20" s="100">
        <v>0</v>
      </c>
      <c r="P20" s="100">
        <v>0</v>
      </c>
      <c r="Q20" s="100">
        <v>0</v>
      </c>
      <c r="R20" s="100">
        <f t="shared" si="5"/>
        <v>0</v>
      </c>
      <c r="S20" s="100">
        <v>0</v>
      </c>
      <c r="T20" s="100">
        <v>0</v>
      </c>
      <c r="U20" s="100">
        <v>0</v>
      </c>
      <c r="V20" s="121">
        <v>0</v>
      </c>
      <c r="W20" s="121">
        <v>0</v>
      </c>
      <c r="X20" s="121">
        <v>0</v>
      </c>
      <c r="Y20" s="122">
        <f t="shared" si="2"/>
        <v>0</v>
      </c>
      <c r="Z20" s="123">
        <v>0</v>
      </c>
      <c r="AA20" s="122">
        <v>0</v>
      </c>
      <c r="AB20" s="122">
        <f t="shared" si="7"/>
        <v>0</v>
      </c>
      <c r="AC20" s="122">
        <v>0</v>
      </c>
      <c r="AD20" s="122">
        <f t="shared" si="8"/>
        <v>0</v>
      </c>
      <c r="AE20" s="122">
        <v>0</v>
      </c>
      <c r="AF20" s="122">
        <f t="shared" si="3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9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 t="shared" si="6"/>
        <v>100</v>
      </c>
      <c r="T21" s="100">
        <v>0</v>
      </c>
      <c r="U21" s="100">
        <v>0</v>
      </c>
      <c r="V21" s="121">
        <v>2</v>
      </c>
      <c r="W21" s="121">
        <v>2</v>
      </c>
      <c r="X21" s="121">
        <v>0</v>
      </c>
      <c r="Y21" s="122">
        <f t="shared" si="2"/>
        <v>22.222222222222221</v>
      </c>
      <c r="Z21" s="123">
        <v>6960.17</v>
      </c>
      <c r="AA21" s="122">
        <v>0</v>
      </c>
      <c r="AB21" s="122">
        <f t="shared" si="7"/>
        <v>0</v>
      </c>
      <c r="AC21" s="122">
        <v>0</v>
      </c>
      <c r="AD21" s="122">
        <f t="shared" si="8"/>
        <v>0</v>
      </c>
      <c r="AE21" s="122">
        <v>0</v>
      </c>
      <c r="AF21" s="122">
        <f t="shared" si="3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9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0">P22</f>
        <v>19091.53</v>
      </c>
      <c r="S22" s="100">
        <f t="shared" si="6"/>
        <v>100</v>
      </c>
      <c r="T22" s="100">
        <v>0</v>
      </c>
      <c r="U22" s="100">
        <v>0</v>
      </c>
      <c r="V22" s="121">
        <v>2</v>
      </c>
      <c r="W22" s="121">
        <v>3</v>
      </c>
      <c r="X22" s="121">
        <v>0</v>
      </c>
      <c r="Y22" s="122">
        <f t="shared" si="2"/>
        <v>4.8780487804878048</v>
      </c>
      <c r="Z22" s="123">
        <v>6177.02</v>
      </c>
      <c r="AA22" s="122">
        <v>6177.02</v>
      </c>
      <c r="AB22" s="122">
        <f t="shared" si="7"/>
        <v>100</v>
      </c>
      <c r="AC22" s="122">
        <v>6177.02</v>
      </c>
      <c r="AD22" s="122">
        <f t="shared" si="8"/>
        <v>100</v>
      </c>
      <c r="AE22" s="122">
        <v>0</v>
      </c>
      <c r="AF22" s="122">
        <f t="shared" si="3"/>
        <v>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9"/>
        <v>0</v>
      </c>
      <c r="O23" s="100">
        <v>0</v>
      </c>
      <c r="P23" s="100">
        <v>0</v>
      </c>
      <c r="Q23" s="100">
        <v>0</v>
      </c>
      <c r="R23" s="100">
        <f t="shared" si="10"/>
        <v>0</v>
      </c>
      <c r="S23" s="100">
        <v>0</v>
      </c>
      <c r="T23" s="100">
        <v>0</v>
      </c>
      <c r="U23" s="100">
        <v>0</v>
      </c>
      <c r="V23" s="121">
        <v>0</v>
      </c>
      <c r="W23" s="121">
        <v>0</v>
      </c>
      <c r="X23" s="121">
        <v>0</v>
      </c>
      <c r="Y23" s="122">
        <f t="shared" si="2"/>
        <v>0</v>
      </c>
      <c r="Z23" s="123">
        <v>0</v>
      </c>
      <c r="AA23" s="122">
        <v>0</v>
      </c>
      <c r="AB23" s="122">
        <f t="shared" si="7"/>
        <v>0</v>
      </c>
      <c r="AC23" s="122">
        <v>0</v>
      </c>
      <c r="AD23" s="122">
        <f t="shared" si="8"/>
        <v>0</v>
      </c>
      <c r="AE23" s="122">
        <v>0</v>
      </c>
      <c r="AF23" s="122">
        <f t="shared" si="3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9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0"/>
        <v>31605.72</v>
      </c>
      <c r="S24" s="100">
        <f t="shared" si="6"/>
        <v>100</v>
      </c>
      <c r="T24" s="100">
        <v>0</v>
      </c>
      <c r="U24" s="100">
        <v>0</v>
      </c>
      <c r="V24" s="121">
        <v>31</v>
      </c>
      <c r="W24" s="121">
        <v>42</v>
      </c>
      <c r="X24" s="121">
        <v>21</v>
      </c>
      <c r="Y24" s="122">
        <f t="shared" si="2"/>
        <v>43.661971830985912</v>
      </c>
      <c r="Z24" s="123">
        <v>29450.03</v>
      </c>
      <c r="AA24" s="122">
        <v>29450.03</v>
      </c>
      <c r="AB24" s="122">
        <f t="shared" si="7"/>
        <v>100</v>
      </c>
      <c r="AC24" s="122">
        <v>29450.03</v>
      </c>
      <c r="AD24" s="122">
        <f t="shared" si="8"/>
        <v>100</v>
      </c>
      <c r="AE24" s="122">
        <v>0</v>
      </c>
      <c r="AF24" s="122">
        <f t="shared" si="3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9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0"/>
        <v>43809.06</v>
      </c>
      <c r="S25" s="100">
        <f t="shared" si="6"/>
        <v>100</v>
      </c>
      <c r="T25" s="100">
        <v>0</v>
      </c>
      <c r="U25" s="100">
        <v>0</v>
      </c>
      <c r="V25" s="121">
        <v>24</v>
      </c>
      <c r="W25" s="121">
        <v>35</v>
      </c>
      <c r="X25" s="121">
        <v>7</v>
      </c>
      <c r="Y25" s="122">
        <f t="shared" si="2"/>
        <v>11.650485436893204</v>
      </c>
      <c r="Z25" s="123">
        <f>3668.08+27767.72</f>
        <v>31435.800000000003</v>
      </c>
      <c r="AA25" s="122">
        <v>31435.800000000003</v>
      </c>
      <c r="AB25" s="122">
        <f t="shared" si="7"/>
        <v>100</v>
      </c>
      <c r="AC25" s="122">
        <v>31435.800000000003</v>
      </c>
      <c r="AD25" s="122">
        <f t="shared" si="8"/>
        <v>100</v>
      </c>
      <c r="AE25" s="122">
        <v>0</v>
      </c>
      <c r="AF25" s="122">
        <f t="shared" si="3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9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0"/>
        <v>13200.15</v>
      </c>
      <c r="S26" s="100">
        <f t="shared" si="6"/>
        <v>100</v>
      </c>
      <c r="T26" s="100">
        <v>0</v>
      </c>
      <c r="U26" s="100">
        <v>0</v>
      </c>
      <c r="V26" s="121">
        <v>12</v>
      </c>
      <c r="W26" s="121">
        <v>15</v>
      </c>
      <c r="X26" s="121">
        <v>6</v>
      </c>
      <c r="Y26" s="122">
        <f t="shared" si="2"/>
        <v>50</v>
      </c>
      <c r="Z26" s="123">
        <v>11237.51</v>
      </c>
      <c r="AA26" s="122">
        <v>9861.17</v>
      </c>
      <c r="AB26" s="122">
        <f t="shared" si="7"/>
        <v>87.752268963498139</v>
      </c>
      <c r="AC26" s="122">
        <v>9861.17</v>
      </c>
      <c r="AD26" s="122">
        <f t="shared" si="8"/>
        <v>100</v>
      </c>
      <c r="AE26" s="122">
        <v>0</v>
      </c>
      <c r="AF26" s="122">
        <f t="shared" si="3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9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0"/>
        <v>12723.78</v>
      </c>
      <c r="S27" s="100">
        <f t="shared" si="6"/>
        <v>100</v>
      </c>
      <c r="T27" s="100">
        <v>0</v>
      </c>
      <c r="U27" s="100">
        <v>0</v>
      </c>
      <c r="V27" s="121">
        <v>4</v>
      </c>
      <c r="W27" s="121">
        <v>6</v>
      </c>
      <c r="X27" s="121">
        <v>1</v>
      </c>
      <c r="Y27" s="122">
        <f t="shared" si="2"/>
        <v>25</v>
      </c>
      <c r="Z27" s="123">
        <v>3466.92</v>
      </c>
      <c r="AA27" s="122">
        <v>3466.92</v>
      </c>
      <c r="AB27" s="122">
        <f t="shared" si="7"/>
        <v>100</v>
      </c>
      <c r="AC27" s="122">
        <v>3466.92</v>
      </c>
      <c r="AD27" s="122">
        <f t="shared" si="8"/>
        <v>100</v>
      </c>
      <c r="AE27" s="122">
        <v>0</v>
      </c>
      <c r="AF27" s="122">
        <f t="shared" si="3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9"/>
        <v>0</v>
      </c>
      <c r="O28" s="100">
        <v>0</v>
      </c>
      <c r="P28" s="100">
        <v>0</v>
      </c>
      <c r="Q28" s="100">
        <v>0</v>
      </c>
      <c r="R28" s="100">
        <f t="shared" si="10"/>
        <v>0</v>
      </c>
      <c r="S28" s="100">
        <v>0</v>
      </c>
      <c r="T28" s="100">
        <v>0</v>
      </c>
      <c r="U28" s="100">
        <v>0</v>
      </c>
      <c r="V28" s="121">
        <v>5</v>
      </c>
      <c r="W28" s="121">
        <v>6</v>
      </c>
      <c r="X28" s="121">
        <v>4</v>
      </c>
      <c r="Y28" s="122">
        <f t="shared" si="2"/>
        <v>55.555555555555557</v>
      </c>
      <c r="Z28" s="123">
        <v>3007.13</v>
      </c>
      <c r="AA28" s="122">
        <v>3007.13</v>
      </c>
      <c r="AB28" s="122">
        <f t="shared" si="7"/>
        <v>100</v>
      </c>
      <c r="AC28" s="122">
        <v>3007.13</v>
      </c>
      <c r="AD28" s="122">
        <f t="shared" si="8"/>
        <v>100</v>
      </c>
      <c r="AE28" s="122">
        <v>0</v>
      </c>
      <c r="AF28" s="122">
        <f t="shared" si="3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9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0"/>
        <v>5460.41</v>
      </c>
      <c r="S29" s="100">
        <f t="shared" si="6"/>
        <v>100</v>
      </c>
      <c r="T29" s="100">
        <v>0</v>
      </c>
      <c r="U29" s="100">
        <v>0</v>
      </c>
      <c r="V29" s="121">
        <v>3</v>
      </c>
      <c r="W29" s="121">
        <v>5</v>
      </c>
      <c r="X29" s="121">
        <v>0</v>
      </c>
      <c r="Y29" s="122">
        <f t="shared" si="2"/>
        <v>37.5</v>
      </c>
      <c r="Z29" s="123">
        <v>2108.6999999999998</v>
      </c>
      <c r="AA29" s="122">
        <v>2108.6999999999998</v>
      </c>
      <c r="AB29" s="122">
        <f t="shared" si="7"/>
        <v>100</v>
      </c>
      <c r="AC29" s="122">
        <v>2108.6999999999998</v>
      </c>
      <c r="AD29" s="122">
        <f t="shared" si="8"/>
        <v>100</v>
      </c>
      <c r="AE29" s="122">
        <v>0</v>
      </c>
      <c r="AF29" s="122">
        <f t="shared" si="3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0"/>
        <v>0</v>
      </c>
      <c r="S30" s="100">
        <v>0</v>
      </c>
      <c r="T30" s="100">
        <v>0</v>
      </c>
      <c r="U30" s="100">
        <v>0</v>
      </c>
      <c r="V30" s="121">
        <v>0</v>
      </c>
      <c r="W30" s="121">
        <v>0</v>
      </c>
      <c r="X30" s="121">
        <v>0</v>
      </c>
      <c r="Y30" s="122">
        <f t="shared" si="2"/>
        <v>0</v>
      </c>
      <c r="Z30" s="123">
        <v>0</v>
      </c>
      <c r="AA30" s="122">
        <v>0</v>
      </c>
      <c r="AB30" s="122">
        <f t="shared" si="7"/>
        <v>0</v>
      </c>
      <c r="AC30" s="122">
        <v>0</v>
      </c>
      <c r="AD30" s="122">
        <f t="shared" si="8"/>
        <v>0</v>
      </c>
      <c r="AE30" s="122">
        <v>0</v>
      </c>
      <c r="AF30" s="122">
        <f t="shared" si="3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1">K31/H31*100</f>
        <v>88.043478260869563</v>
      </c>
      <c r="O31" s="100">
        <v>84151.14</v>
      </c>
      <c r="P31" s="100">
        <v>84151.14</v>
      </c>
      <c r="Q31" s="100">
        <f t="shared" ref="Q31:Q38" si="12">P31/O31*100</f>
        <v>100</v>
      </c>
      <c r="R31" s="100">
        <f t="shared" si="10"/>
        <v>84151.14</v>
      </c>
      <c r="S31" s="100">
        <f t="shared" si="6"/>
        <v>100</v>
      </c>
      <c r="T31" s="100">
        <v>0</v>
      </c>
      <c r="U31" s="100">
        <v>0</v>
      </c>
      <c r="V31" s="121">
        <v>19</v>
      </c>
      <c r="W31" s="121">
        <v>26</v>
      </c>
      <c r="X31" s="121">
        <v>3</v>
      </c>
      <c r="Y31" s="122">
        <f t="shared" si="2"/>
        <v>20.652173913043477</v>
      </c>
      <c r="Z31" s="123">
        <v>34384.54</v>
      </c>
      <c r="AA31" s="122">
        <v>34384.54</v>
      </c>
      <c r="AB31" s="122">
        <f t="shared" si="7"/>
        <v>100</v>
      </c>
      <c r="AC31" s="122">
        <v>34384.54</v>
      </c>
      <c r="AD31" s="122">
        <f t="shared" si="8"/>
        <v>100</v>
      </c>
      <c r="AE31" s="122">
        <v>0</v>
      </c>
      <c r="AF31" s="122">
        <f t="shared" si="3"/>
        <v>0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1"/>
        <v>45</v>
      </c>
      <c r="O32" s="100">
        <v>3061.7499999999995</v>
      </c>
      <c r="P32" s="100">
        <v>3061.7499999999995</v>
      </c>
      <c r="Q32" s="100">
        <f t="shared" si="12"/>
        <v>100</v>
      </c>
      <c r="R32" s="100">
        <f t="shared" si="10"/>
        <v>3061.7499999999995</v>
      </c>
      <c r="S32" s="100">
        <f t="shared" si="6"/>
        <v>100</v>
      </c>
      <c r="T32" s="100">
        <v>0</v>
      </c>
      <c r="U32" s="100">
        <v>0</v>
      </c>
      <c r="V32" s="121">
        <v>0</v>
      </c>
      <c r="W32" s="121">
        <v>0</v>
      </c>
      <c r="X32" s="121">
        <v>0</v>
      </c>
      <c r="Y32" s="122">
        <f t="shared" si="2"/>
        <v>0</v>
      </c>
      <c r="Z32" s="123">
        <v>0</v>
      </c>
      <c r="AA32" s="122">
        <v>0</v>
      </c>
      <c r="AB32" s="122">
        <f t="shared" si="7"/>
        <v>0</v>
      </c>
      <c r="AC32" s="122">
        <v>0</v>
      </c>
      <c r="AD32" s="122">
        <f t="shared" si="8"/>
        <v>0</v>
      </c>
      <c r="AE32" s="122">
        <v>0</v>
      </c>
      <c r="AF32" s="122">
        <f t="shared" si="3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1"/>
        <v>50</v>
      </c>
      <c r="O33" s="100">
        <v>215.69</v>
      </c>
      <c r="P33" s="100">
        <v>215.69</v>
      </c>
      <c r="Q33" s="100">
        <f t="shared" si="12"/>
        <v>100</v>
      </c>
      <c r="R33" s="100">
        <f t="shared" si="10"/>
        <v>215.69</v>
      </c>
      <c r="S33" s="100">
        <f t="shared" si="6"/>
        <v>100</v>
      </c>
      <c r="T33" s="100">
        <v>0</v>
      </c>
      <c r="U33" s="100">
        <v>0</v>
      </c>
      <c r="V33" s="121">
        <v>2</v>
      </c>
      <c r="W33" s="121">
        <v>4</v>
      </c>
      <c r="X33" s="121">
        <v>0</v>
      </c>
      <c r="Y33" s="122">
        <f t="shared" si="2"/>
        <v>50</v>
      </c>
      <c r="Z33" s="123">
        <v>3317.11</v>
      </c>
      <c r="AA33" s="122">
        <v>3317.11</v>
      </c>
      <c r="AB33" s="122">
        <f t="shared" si="7"/>
        <v>100</v>
      </c>
      <c r="AC33" s="122">
        <v>3317.11</v>
      </c>
      <c r="AD33" s="122">
        <f t="shared" si="8"/>
        <v>100</v>
      </c>
      <c r="AE33" s="122">
        <v>0</v>
      </c>
      <c r="AF33" s="122">
        <f t="shared" si="3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1"/>
        <v>80.769230769230774</v>
      </c>
      <c r="O34" s="100">
        <v>17458.7</v>
      </c>
      <c r="P34" s="100">
        <v>17458.7</v>
      </c>
      <c r="Q34" s="100">
        <f t="shared" si="12"/>
        <v>100</v>
      </c>
      <c r="R34" s="100">
        <f t="shared" si="10"/>
        <v>17458.7</v>
      </c>
      <c r="S34" s="100">
        <f t="shared" si="6"/>
        <v>100</v>
      </c>
      <c r="T34" s="100">
        <v>0</v>
      </c>
      <c r="U34" s="100">
        <v>0</v>
      </c>
      <c r="V34" s="121">
        <v>4</v>
      </c>
      <c r="W34" s="121">
        <v>4</v>
      </c>
      <c r="X34" s="121">
        <v>1</v>
      </c>
      <c r="Y34" s="122">
        <f t="shared" si="2"/>
        <v>7.6923076923076925</v>
      </c>
      <c r="Z34" s="123">
        <v>2442.38</v>
      </c>
      <c r="AA34" s="122">
        <v>2442.38</v>
      </c>
      <c r="AB34" s="122">
        <f t="shared" si="7"/>
        <v>100</v>
      </c>
      <c r="AC34" s="122">
        <v>2442.38</v>
      </c>
      <c r="AD34" s="122">
        <f t="shared" si="8"/>
        <v>100</v>
      </c>
      <c r="AE34" s="122">
        <v>0</v>
      </c>
      <c r="AF34" s="122">
        <f t="shared" si="3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1"/>
        <v>75.862068965517238</v>
      </c>
      <c r="O35" s="100">
        <v>31182.29</v>
      </c>
      <c r="P35" s="100">
        <v>31182.29</v>
      </c>
      <c r="Q35" s="100">
        <f t="shared" si="12"/>
        <v>100</v>
      </c>
      <c r="R35" s="100">
        <f t="shared" si="10"/>
        <v>31182.29</v>
      </c>
      <c r="S35" s="100">
        <f t="shared" si="6"/>
        <v>100</v>
      </c>
      <c r="T35" s="100">
        <v>0</v>
      </c>
      <c r="U35" s="100">
        <v>0</v>
      </c>
      <c r="V35" s="121">
        <v>14</v>
      </c>
      <c r="W35" s="121">
        <v>21</v>
      </c>
      <c r="X35" s="121">
        <v>2</v>
      </c>
      <c r="Y35" s="122">
        <f t="shared" si="2"/>
        <v>24.137931034482758</v>
      </c>
      <c r="Z35" s="123">
        <v>20128.939999999999</v>
      </c>
      <c r="AA35" s="122">
        <v>20128.939999999999</v>
      </c>
      <c r="AB35" s="122">
        <f t="shared" si="7"/>
        <v>100</v>
      </c>
      <c r="AC35" s="122">
        <v>20128.939999999999</v>
      </c>
      <c r="AD35" s="122">
        <f t="shared" si="8"/>
        <v>100</v>
      </c>
      <c r="AE35" s="122">
        <v>0</v>
      </c>
      <c r="AF35" s="122">
        <f t="shared" si="3"/>
        <v>0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1"/>
        <v>63.636363636363633</v>
      </c>
      <c r="O36" s="100">
        <v>837.48</v>
      </c>
      <c r="P36" s="100">
        <v>837.48</v>
      </c>
      <c r="Q36" s="100">
        <f t="shared" si="12"/>
        <v>100</v>
      </c>
      <c r="R36" s="100">
        <f t="shared" si="10"/>
        <v>837.48</v>
      </c>
      <c r="S36" s="100">
        <f t="shared" si="6"/>
        <v>100</v>
      </c>
      <c r="T36" s="100">
        <v>0</v>
      </c>
      <c r="U36" s="100">
        <v>0</v>
      </c>
      <c r="V36" s="121">
        <v>0</v>
      </c>
      <c r="W36" s="121">
        <v>0</v>
      </c>
      <c r="X36" s="121">
        <v>0</v>
      </c>
      <c r="Y36" s="122">
        <f t="shared" si="2"/>
        <v>0</v>
      </c>
      <c r="Z36" s="123">
        <v>0</v>
      </c>
      <c r="AA36" s="122">
        <v>0</v>
      </c>
      <c r="AB36" s="122">
        <f t="shared" si="7"/>
        <v>0</v>
      </c>
      <c r="AC36" s="122">
        <v>0</v>
      </c>
      <c r="AD36" s="122">
        <f t="shared" si="8"/>
        <v>0</v>
      </c>
      <c r="AE36" s="122">
        <v>0</v>
      </c>
      <c r="AF36" s="122">
        <f t="shared" si="3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1"/>
        <v>93.333333333333329</v>
      </c>
      <c r="O37" s="100">
        <v>8820.61</v>
      </c>
      <c r="P37" s="100">
        <v>8820.61</v>
      </c>
      <c r="Q37" s="100">
        <f t="shared" si="12"/>
        <v>100</v>
      </c>
      <c r="R37" s="100">
        <f t="shared" si="10"/>
        <v>8820.61</v>
      </c>
      <c r="S37" s="100">
        <f t="shared" si="6"/>
        <v>100</v>
      </c>
      <c r="T37" s="100">
        <v>0</v>
      </c>
      <c r="U37" s="100">
        <v>0</v>
      </c>
      <c r="V37" s="121">
        <v>2</v>
      </c>
      <c r="W37" s="121">
        <v>2</v>
      </c>
      <c r="X37" s="121">
        <v>0</v>
      </c>
      <c r="Y37" s="122">
        <f t="shared" si="2"/>
        <v>13.333333333333334</v>
      </c>
      <c r="Z37" s="123">
        <v>2791.99</v>
      </c>
      <c r="AA37" s="122">
        <v>2791.99</v>
      </c>
      <c r="AB37" s="122">
        <f t="shared" si="7"/>
        <v>100</v>
      </c>
      <c r="AC37" s="122">
        <v>2791.99</v>
      </c>
      <c r="AD37" s="122">
        <f t="shared" si="8"/>
        <v>100</v>
      </c>
      <c r="AE37" s="122">
        <v>0</v>
      </c>
      <c r="AF37" s="122">
        <f t="shared" si="3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1"/>
        <v>44.827586206896555</v>
      </c>
      <c r="O38" s="100">
        <v>17539.870000000003</v>
      </c>
      <c r="P38" s="100">
        <v>17539.870000000003</v>
      </c>
      <c r="Q38" s="100">
        <f t="shared" si="12"/>
        <v>100</v>
      </c>
      <c r="R38" s="100">
        <f t="shared" si="10"/>
        <v>17539.870000000003</v>
      </c>
      <c r="S38" s="100">
        <f t="shared" si="6"/>
        <v>100</v>
      </c>
      <c r="T38" s="100">
        <v>0</v>
      </c>
      <c r="U38" s="100">
        <v>0</v>
      </c>
      <c r="V38" s="121">
        <v>21</v>
      </c>
      <c r="W38" s="121">
        <v>26</v>
      </c>
      <c r="X38" s="121">
        <v>3</v>
      </c>
      <c r="Y38" s="122">
        <f t="shared" si="2"/>
        <v>72.41379310344827</v>
      </c>
      <c r="Z38" s="123">
        <v>30550.82</v>
      </c>
      <c r="AA38" s="122">
        <v>30550.82</v>
      </c>
      <c r="AB38" s="122">
        <f t="shared" si="7"/>
        <v>100</v>
      </c>
      <c r="AC38" s="122">
        <v>30550.82</v>
      </c>
      <c r="AD38" s="122">
        <f t="shared" si="8"/>
        <v>100</v>
      </c>
      <c r="AE38" s="122">
        <v>0</v>
      </c>
      <c r="AF38" s="122">
        <f t="shared" si="3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1"/>
        <v>0</v>
      </c>
      <c r="O39" s="100">
        <v>0</v>
      </c>
      <c r="P39" s="100">
        <v>0</v>
      </c>
      <c r="Q39" s="100">
        <v>0</v>
      </c>
      <c r="R39" s="100">
        <f t="shared" si="10"/>
        <v>0</v>
      </c>
      <c r="S39" s="100">
        <v>0</v>
      </c>
      <c r="T39" s="100">
        <v>0</v>
      </c>
      <c r="U39" s="100">
        <v>0</v>
      </c>
      <c r="V39" s="121">
        <v>0</v>
      </c>
      <c r="W39" s="121">
        <v>0</v>
      </c>
      <c r="X39" s="121">
        <v>0</v>
      </c>
      <c r="Y39" s="122">
        <f t="shared" si="2"/>
        <v>0</v>
      </c>
      <c r="Z39" s="123">
        <v>0</v>
      </c>
      <c r="AA39" s="122">
        <v>0</v>
      </c>
      <c r="AB39" s="122">
        <f t="shared" si="7"/>
        <v>0</v>
      </c>
      <c r="AC39" s="122">
        <v>0</v>
      </c>
      <c r="AD39" s="122">
        <f t="shared" si="8"/>
        <v>0</v>
      </c>
      <c r="AE39" s="122">
        <v>0</v>
      </c>
      <c r="AF39" s="122">
        <f t="shared" si="3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1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0"/>
        <v>81.2</v>
      </c>
      <c r="S40" s="100">
        <f t="shared" si="6"/>
        <v>100</v>
      </c>
      <c r="T40" s="100">
        <v>0</v>
      </c>
      <c r="U40" s="100">
        <v>0</v>
      </c>
      <c r="V40" s="121">
        <v>0</v>
      </c>
      <c r="W40" s="121">
        <v>0</v>
      </c>
      <c r="X40" s="121">
        <v>0</v>
      </c>
      <c r="Y40" s="122">
        <f t="shared" si="2"/>
        <v>0</v>
      </c>
      <c r="Z40" s="123">
        <v>0</v>
      </c>
      <c r="AA40" s="122">
        <v>0</v>
      </c>
      <c r="AB40" s="122">
        <f t="shared" si="7"/>
        <v>0</v>
      </c>
      <c r="AC40" s="122">
        <v>0</v>
      </c>
      <c r="AD40" s="122">
        <f t="shared" si="8"/>
        <v>0</v>
      </c>
      <c r="AE40" s="122">
        <v>0</v>
      </c>
      <c r="AF40" s="122">
        <f t="shared" si="3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1"/>
        <v>0</v>
      </c>
      <c r="O41" s="100">
        <v>0</v>
      </c>
      <c r="P41" s="100">
        <v>0</v>
      </c>
      <c r="Q41" s="100">
        <v>0</v>
      </c>
      <c r="R41" s="100">
        <f t="shared" si="10"/>
        <v>0</v>
      </c>
      <c r="S41" s="100">
        <v>0</v>
      </c>
      <c r="T41" s="100">
        <v>0</v>
      </c>
      <c r="U41" s="100">
        <v>0</v>
      </c>
      <c r="V41" s="121">
        <v>1</v>
      </c>
      <c r="W41" s="121">
        <v>1</v>
      </c>
      <c r="X41" s="121">
        <v>1</v>
      </c>
      <c r="Y41" s="122">
        <f t="shared" si="2"/>
        <v>50</v>
      </c>
      <c r="Z41" s="123">
        <v>570.94000000000005</v>
      </c>
      <c r="AA41" s="122">
        <v>570.94000000000005</v>
      </c>
      <c r="AB41" s="122">
        <f t="shared" si="7"/>
        <v>100</v>
      </c>
      <c r="AC41" s="122">
        <v>570.94000000000005</v>
      </c>
      <c r="AD41" s="122">
        <f t="shared" si="8"/>
        <v>100</v>
      </c>
      <c r="AE41" s="122">
        <v>0</v>
      </c>
      <c r="AF41" s="122">
        <f t="shared" si="3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1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0"/>
        <v>51486.1</v>
      </c>
      <c r="S42" s="100">
        <f t="shared" si="6"/>
        <v>100</v>
      </c>
      <c r="T42" s="100">
        <v>0</v>
      </c>
      <c r="U42" s="100">
        <v>0</v>
      </c>
      <c r="V42" s="121">
        <v>19</v>
      </c>
      <c r="W42" s="121">
        <v>36</v>
      </c>
      <c r="X42" s="121">
        <v>8</v>
      </c>
      <c r="Y42" s="122">
        <f t="shared" si="2"/>
        <v>35.849056603773583</v>
      </c>
      <c r="Z42" s="123">
        <v>43186.26</v>
      </c>
      <c r="AA42" s="122">
        <v>42292.08</v>
      </c>
      <c r="AB42" s="122">
        <f t="shared" si="7"/>
        <v>97.92948034861088</v>
      </c>
      <c r="AC42" s="122">
        <v>42292.08</v>
      </c>
      <c r="AD42" s="122">
        <f t="shared" si="8"/>
        <v>100</v>
      </c>
      <c r="AE42" s="122">
        <v>0</v>
      </c>
      <c r="AF42" s="122">
        <f t="shared" si="3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1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0"/>
        <v>16141.45</v>
      </c>
      <c r="S43" s="100">
        <f t="shared" si="6"/>
        <v>100</v>
      </c>
      <c r="T43" s="100">
        <v>0</v>
      </c>
      <c r="U43" s="100">
        <v>0</v>
      </c>
      <c r="V43" s="121">
        <v>8</v>
      </c>
      <c r="W43" s="121">
        <v>9</v>
      </c>
      <c r="X43" s="121">
        <v>3</v>
      </c>
      <c r="Y43" s="122">
        <f t="shared" si="2"/>
        <v>28.571428571428569</v>
      </c>
      <c r="Z43" s="123">
        <v>7515.68</v>
      </c>
      <c r="AA43" s="122">
        <v>7515.68</v>
      </c>
      <c r="AB43" s="122">
        <f t="shared" si="7"/>
        <v>100</v>
      </c>
      <c r="AC43" s="122">
        <v>7515.68</v>
      </c>
      <c r="AD43" s="122">
        <f t="shared" si="8"/>
        <v>100</v>
      </c>
      <c r="AE43" s="122">
        <v>0</v>
      </c>
      <c r="AF43" s="122">
        <f t="shared" si="3"/>
        <v>0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1"/>
        <v>0</v>
      </c>
      <c r="O44" s="100">
        <v>0</v>
      </c>
      <c r="P44" s="100">
        <v>0</v>
      </c>
      <c r="Q44" s="100">
        <v>0</v>
      </c>
      <c r="R44" s="100">
        <f t="shared" si="10"/>
        <v>0</v>
      </c>
      <c r="S44" s="100">
        <v>0</v>
      </c>
      <c r="T44" s="100">
        <v>0</v>
      </c>
      <c r="U44" s="100">
        <v>0</v>
      </c>
      <c r="V44" s="121">
        <v>0</v>
      </c>
      <c r="W44" s="121">
        <v>0</v>
      </c>
      <c r="X44" s="121">
        <v>0</v>
      </c>
      <c r="Y44" s="122">
        <f t="shared" si="2"/>
        <v>0</v>
      </c>
      <c r="Z44" s="123">
        <v>0</v>
      </c>
      <c r="AA44" s="122">
        <v>0</v>
      </c>
      <c r="AB44" s="122">
        <f t="shared" si="7"/>
        <v>0</v>
      </c>
      <c r="AC44" s="122">
        <v>0</v>
      </c>
      <c r="AD44" s="122">
        <f t="shared" si="8"/>
        <v>0</v>
      </c>
      <c r="AE44" s="122">
        <v>0</v>
      </c>
      <c r="AF44" s="122">
        <f t="shared" si="3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1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0"/>
        <v>18630.71</v>
      </c>
      <c r="S45" s="100">
        <f t="shared" si="6"/>
        <v>100</v>
      </c>
      <c r="T45" s="100">
        <v>0</v>
      </c>
      <c r="U45" s="100">
        <v>0</v>
      </c>
      <c r="V45" s="121">
        <v>9</v>
      </c>
      <c r="W45" s="121">
        <v>9</v>
      </c>
      <c r="X45" s="121">
        <v>9</v>
      </c>
      <c r="Y45" s="122">
        <f t="shared" si="2"/>
        <v>42.857142857142854</v>
      </c>
      <c r="Z45" s="123">
        <v>12540.16</v>
      </c>
      <c r="AA45" s="122">
        <v>12540.16</v>
      </c>
      <c r="AB45" s="122">
        <f t="shared" si="7"/>
        <v>100</v>
      </c>
      <c r="AC45" s="122">
        <v>12540.16</v>
      </c>
      <c r="AD45" s="122">
        <f t="shared" si="8"/>
        <v>100</v>
      </c>
      <c r="AE45" s="122">
        <v>0</v>
      </c>
      <c r="AF45" s="122">
        <f t="shared" si="3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1"/>
        <v>0</v>
      </c>
      <c r="O46" s="100">
        <v>0</v>
      </c>
      <c r="P46" s="100">
        <v>0</v>
      </c>
      <c r="Q46" s="100">
        <v>0</v>
      </c>
      <c r="R46" s="100">
        <f t="shared" si="10"/>
        <v>0</v>
      </c>
      <c r="S46" s="100">
        <v>0</v>
      </c>
      <c r="T46" s="100">
        <v>0</v>
      </c>
      <c r="U46" s="100">
        <v>0</v>
      </c>
      <c r="V46" s="121">
        <v>1</v>
      </c>
      <c r="W46" s="121">
        <v>1</v>
      </c>
      <c r="X46" s="121">
        <v>1</v>
      </c>
      <c r="Y46" s="122">
        <f t="shared" si="2"/>
        <v>100</v>
      </c>
      <c r="Z46" s="123">
        <v>121.8</v>
      </c>
      <c r="AA46" s="122">
        <v>121.8</v>
      </c>
      <c r="AB46" s="122">
        <f t="shared" si="7"/>
        <v>100</v>
      </c>
      <c r="AC46" s="122">
        <v>121.8</v>
      </c>
      <c r="AD46" s="122">
        <f t="shared" si="8"/>
        <v>100</v>
      </c>
      <c r="AE46" s="122">
        <v>0</v>
      </c>
      <c r="AF46" s="122">
        <f t="shared" si="3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1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0"/>
        <v>29395.079999999998</v>
      </c>
      <c r="S47" s="100">
        <f t="shared" si="6"/>
        <v>100</v>
      </c>
      <c r="T47" s="100">
        <v>0</v>
      </c>
      <c r="U47" s="100">
        <v>0</v>
      </c>
      <c r="V47" s="121">
        <v>9</v>
      </c>
      <c r="W47" s="121">
        <v>13</v>
      </c>
      <c r="X47" s="121">
        <v>5</v>
      </c>
      <c r="Y47" s="122">
        <f t="shared" si="2"/>
        <v>24.324324324324326</v>
      </c>
      <c r="Z47" s="123">
        <v>7644.4</v>
      </c>
      <c r="AA47" s="122">
        <v>7141.97</v>
      </c>
      <c r="AB47" s="122">
        <f t="shared" si="7"/>
        <v>93.427476322536762</v>
      </c>
      <c r="AC47" s="122">
        <v>7141.97</v>
      </c>
      <c r="AD47" s="122">
        <f t="shared" si="8"/>
        <v>100</v>
      </c>
      <c r="AE47" s="122">
        <v>0</v>
      </c>
      <c r="AF47" s="122">
        <f t="shared" si="3"/>
        <v>0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1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0"/>
        <v>13283.6</v>
      </c>
      <c r="S48" s="100">
        <f t="shared" si="6"/>
        <v>100</v>
      </c>
      <c r="T48" s="100">
        <v>0</v>
      </c>
      <c r="U48" s="100">
        <v>0</v>
      </c>
      <c r="V48" s="121">
        <v>9</v>
      </c>
      <c r="W48" s="121">
        <v>11</v>
      </c>
      <c r="X48" s="121">
        <v>11</v>
      </c>
      <c r="Y48" s="122">
        <f t="shared" si="2"/>
        <v>14.0625</v>
      </c>
      <c r="Z48" s="123">
        <v>16877.34</v>
      </c>
      <c r="AA48" s="122">
        <v>16877.34</v>
      </c>
      <c r="AB48" s="122">
        <f t="shared" si="7"/>
        <v>100</v>
      </c>
      <c r="AC48" s="122">
        <v>16877.34</v>
      </c>
      <c r="AD48" s="122">
        <f t="shared" si="8"/>
        <v>100</v>
      </c>
      <c r="AE48" s="122">
        <v>0</v>
      </c>
      <c r="AF48" s="122">
        <f t="shared" si="3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1"/>
        <v>0</v>
      </c>
      <c r="O49" s="100">
        <v>0</v>
      </c>
      <c r="P49" s="100">
        <v>0</v>
      </c>
      <c r="Q49" s="100">
        <v>0</v>
      </c>
      <c r="R49" s="100">
        <f t="shared" si="10"/>
        <v>0</v>
      </c>
      <c r="S49" s="100">
        <v>0</v>
      </c>
      <c r="T49" s="100">
        <v>0</v>
      </c>
      <c r="U49" s="100">
        <v>0</v>
      </c>
      <c r="V49" s="121">
        <v>1</v>
      </c>
      <c r="W49" s="121">
        <v>1</v>
      </c>
      <c r="X49" s="121">
        <v>0</v>
      </c>
      <c r="Y49" s="122">
        <f t="shared" si="2"/>
        <v>33.333333333333329</v>
      </c>
      <c r="Z49" s="123">
        <v>1501.79</v>
      </c>
      <c r="AA49" s="122">
        <v>1501.79</v>
      </c>
      <c r="AB49" s="122">
        <f t="shared" si="7"/>
        <v>100</v>
      </c>
      <c r="AC49" s="122">
        <v>1501.79</v>
      </c>
      <c r="AD49" s="122">
        <f t="shared" si="8"/>
        <v>100</v>
      </c>
      <c r="AE49" s="122">
        <v>0</v>
      </c>
      <c r="AF49" s="122">
        <f t="shared" si="3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1"/>
        <v>93.333333333333329</v>
      </c>
      <c r="O50" s="100">
        <v>28019.85</v>
      </c>
      <c r="P50" s="100">
        <v>28019.85</v>
      </c>
      <c r="Q50" s="100">
        <f t="shared" ref="Q50:Q61" si="13">P50/O50*100</f>
        <v>100</v>
      </c>
      <c r="R50" s="100">
        <f t="shared" si="10"/>
        <v>28019.85</v>
      </c>
      <c r="S50" s="100">
        <f t="shared" si="6"/>
        <v>100</v>
      </c>
      <c r="T50" s="100">
        <v>0</v>
      </c>
      <c r="U50" s="100">
        <v>0</v>
      </c>
      <c r="V50" s="121">
        <v>5</v>
      </c>
      <c r="W50" s="121">
        <v>6</v>
      </c>
      <c r="X50" s="121">
        <v>0</v>
      </c>
      <c r="Y50" s="122">
        <f t="shared" si="2"/>
        <v>11.111111111111111</v>
      </c>
      <c r="Z50" s="123">
        <v>9696.89</v>
      </c>
      <c r="AA50" s="122">
        <v>9696.89</v>
      </c>
      <c r="AB50" s="122">
        <f t="shared" si="7"/>
        <v>100</v>
      </c>
      <c r="AC50" s="122">
        <v>9696.89</v>
      </c>
      <c r="AD50" s="122">
        <f t="shared" si="8"/>
        <v>100</v>
      </c>
      <c r="AE50" s="122">
        <v>0</v>
      </c>
      <c r="AF50" s="122">
        <f t="shared" si="3"/>
        <v>0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1"/>
        <v>74.285714285714292</v>
      </c>
      <c r="O51" s="100">
        <v>24374.81</v>
      </c>
      <c r="P51" s="100">
        <v>24374.81</v>
      </c>
      <c r="Q51" s="100">
        <f t="shared" si="13"/>
        <v>100</v>
      </c>
      <c r="R51" s="100">
        <f t="shared" si="10"/>
        <v>24374.81</v>
      </c>
      <c r="S51" s="100">
        <f t="shared" si="6"/>
        <v>100</v>
      </c>
      <c r="T51" s="100">
        <v>0</v>
      </c>
      <c r="U51" s="100">
        <v>0</v>
      </c>
      <c r="V51" s="121">
        <v>10</v>
      </c>
      <c r="W51" s="121">
        <v>15</v>
      </c>
      <c r="X51" s="121">
        <v>3</v>
      </c>
      <c r="Y51" s="122">
        <f t="shared" si="2"/>
        <v>28.571428571428569</v>
      </c>
      <c r="Z51" s="123">
        <v>10543.6</v>
      </c>
      <c r="AA51" s="122">
        <v>10543.6</v>
      </c>
      <c r="AB51" s="122">
        <f t="shared" si="7"/>
        <v>100</v>
      </c>
      <c r="AC51" s="122">
        <v>10543.6</v>
      </c>
      <c r="AD51" s="122">
        <f t="shared" si="8"/>
        <v>100</v>
      </c>
      <c r="AE51" s="122">
        <v>0</v>
      </c>
      <c r="AF51" s="122">
        <f t="shared" si="3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1"/>
        <v>80.952380952380949</v>
      </c>
      <c r="O52" s="100">
        <v>15413.759999999998</v>
      </c>
      <c r="P52" s="100">
        <v>15413.759999999998</v>
      </c>
      <c r="Q52" s="100">
        <f t="shared" si="13"/>
        <v>100</v>
      </c>
      <c r="R52" s="100">
        <f t="shared" si="10"/>
        <v>15413.759999999998</v>
      </c>
      <c r="S52" s="100">
        <f t="shared" si="6"/>
        <v>100</v>
      </c>
      <c r="T52" s="100">
        <v>0</v>
      </c>
      <c r="U52" s="100">
        <v>0</v>
      </c>
      <c r="V52" s="121">
        <v>3</v>
      </c>
      <c r="W52" s="121">
        <v>4</v>
      </c>
      <c r="X52" s="121">
        <v>0</v>
      </c>
      <c r="Y52" s="122">
        <f t="shared" si="2"/>
        <v>14.285714285714285</v>
      </c>
      <c r="Z52" s="123">
        <v>8087.98</v>
      </c>
      <c r="AA52" s="122">
        <v>8087.98</v>
      </c>
      <c r="AB52" s="122">
        <f t="shared" si="7"/>
        <v>100</v>
      </c>
      <c r="AC52" s="122">
        <v>8087.98</v>
      </c>
      <c r="AD52" s="122">
        <f t="shared" si="8"/>
        <v>100</v>
      </c>
      <c r="AE52" s="122">
        <v>0</v>
      </c>
      <c r="AF52" s="122">
        <f t="shared" si="3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1"/>
        <v>74.468085106382972</v>
      </c>
      <c r="O53" s="100">
        <v>42972.38</v>
      </c>
      <c r="P53" s="100">
        <v>42972.38</v>
      </c>
      <c r="Q53" s="100">
        <f t="shared" si="13"/>
        <v>100</v>
      </c>
      <c r="R53" s="100">
        <f t="shared" si="10"/>
        <v>42972.38</v>
      </c>
      <c r="S53" s="100">
        <f t="shared" si="6"/>
        <v>100</v>
      </c>
      <c r="T53" s="100">
        <v>0</v>
      </c>
      <c r="U53" s="100">
        <v>0</v>
      </c>
      <c r="V53" s="121">
        <v>10</v>
      </c>
      <c r="W53" s="121">
        <v>17</v>
      </c>
      <c r="X53" s="121">
        <v>2</v>
      </c>
      <c r="Y53" s="122">
        <f t="shared" si="2"/>
        <v>21.276595744680851</v>
      </c>
      <c r="Z53" s="123">
        <v>32996.230000000003</v>
      </c>
      <c r="AA53" s="122">
        <v>32996.230000000003</v>
      </c>
      <c r="AB53" s="122">
        <f t="shared" si="7"/>
        <v>100</v>
      </c>
      <c r="AC53" s="122">
        <v>32996.230000000003</v>
      </c>
      <c r="AD53" s="122">
        <f t="shared" si="8"/>
        <v>100</v>
      </c>
      <c r="AE53" s="122">
        <v>0</v>
      </c>
      <c r="AF53" s="122">
        <f t="shared" si="3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1"/>
        <v>87.5</v>
      </c>
      <c r="O54" s="100">
        <v>11942.29</v>
      </c>
      <c r="P54" s="100">
        <v>11942.29</v>
      </c>
      <c r="Q54" s="100">
        <f t="shared" si="13"/>
        <v>100</v>
      </c>
      <c r="R54" s="100">
        <f t="shared" si="10"/>
        <v>11942.29</v>
      </c>
      <c r="S54" s="100">
        <f t="shared" si="6"/>
        <v>100</v>
      </c>
      <c r="T54" s="100">
        <v>0</v>
      </c>
      <c r="U54" s="100">
        <v>0</v>
      </c>
      <c r="V54" s="121">
        <v>5</v>
      </c>
      <c r="W54" s="121">
        <v>6</v>
      </c>
      <c r="X54" s="121">
        <v>1</v>
      </c>
      <c r="Y54" s="122">
        <f t="shared" si="2"/>
        <v>31.25</v>
      </c>
      <c r="Z54" s="123">
        <v>5155.3999999999996</v>
      </c>
      <c r="AA54" s="122">
        <v>5155.3999999999996</v>
      </c>
      <c r="AB54" s="122">
        <f t="shared" si="7"/>
        <v>100</v>
      </c>
      <c r="AC54" s="122">
        <v>5155.3999999999996</v>
      </c>
      <c r="AD54" s="122">
        <f t="shared" si="8"/>
        <v>100</v>
      </c>
      <c r="AE54" s="122">
        <v>0</v>
      </c>
      <c r="AF54" s="122">
        <f t="shared" si="3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1"/>
        <v>50</v>
      </c>
      <c r="O55" s="100">
        <v>2319.79</v>
      </c>
      <c r="P55" s="100">
        <v>2319.79</v>
      </c>
      <c r="Q55" s="100">
        <f t="shared" si="13"/>
        <v>100</v>
      </c>
      <c r="R55" s="100">
        <f t="shared" si="10"/>
        <v>2319.79</v>
      </c>
      <c r="S55" s="100">
        <f t="shared" si="6"/>
        <v>100</v>
      </c>
      <c r="T55" s="100">
        <v>0</v>
      </c>
      <c r="U55" s="100">
        <v>0</v>
      </c>
      <c r="V55" s="121">
        <v>7</v>
      </c>
      <c r="W55" s="121">
        <v>10</v>
      </c>
      <c r="X55" s="121">
        <v>4</v>
      </c>
      <c r="Y55" s="122">
        <f t="shared" si="2"/>
        <v>50</v>
      </c>
      <c r="Z55" s="123">
        <v>15932.29</v>
      </c>
      <c r="AA55" s="122">
        <v>2339.0500000000002</v>
      </c>
      <c r="AB55" s="122">
        <f t="shared" si="7"/>
        <v>14.681191467140003</v>
      </c>
      <c r="AC55" s="122">
        <v>2339.0500000000002</v>
      </c>
      <c r="AD55" s="122">
        <f t="shared" si="8"/>
        <v>100</v>
      </c>
      <c r="AE55" s="122">
        <v>0</v>
      </c>
      <c r="AF55" s="122">
        <f t="shared" si="3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1"/>
        <v>69.642857142857139</v>
      </c>
      <c r="O56" s="100">
        <v>33646.5</v>
      </c>
      <c r="P56" s="100">
        <v>33646.5</v>
      </c>
      <c r="Q56" s="100">
        <f t="shared" si="13"/>
        <v>100</v>
      </c>
      <c r="R56" s="100">
        <f t="shared" si="10"/>
        <v>33646.5</v>
      </c>
      <c r="S56" s="100">
        <f t="shared" si="6"/>
        <v>100</v>
      </c>
      <c r="T56" s="100">
        <v>0</v>
      </c>
      <c r="U56" s="100">
        <v>0</v>
      </c>
      <c r="V56" s="121">
        <v>15</v>
      </c>
      <c r="W56" s="121">
        <v>22</v>
      </c>
      <c r="X56" s="121">
        <v>4</v>
      </c>
      <c r="Y56" s="122">
        <f t="shared" si="2"/>
        <v>26.785714285714285</v>
      </c>
      <c r="Z56" s="123">
        <v>14293.98</v>
      </c>
      <c r="AA56" s="122">
        <v>14293.98</v>
      </c>
      <c r="AB56" s="122">
        <f t="shared" si="7"/>
        <v>100</v>
      </c>
      <c r="AC56" s="122">
        <v>14293.98</v>
      </c>
      <c r="AD56" s="122">
        <f t="shared" si="8"/>
        <v>100</v>
      </c>
      <c r="AE56" s="122">
        <v>0</v>
      </c>
      <c r="AF56" s="122">
        <f t="shared" si="3"/>
        <v>0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1"/>
        <v>94.117647058823522</v>
      </c>
      <c r="O57" s="100">
        <v>5389.26</v>
      </c>
      <c r="P57" s="100">
        <v>5389.26</v>
      </c>
      <c r="Q57" s="100">
        <f t="shared" si="13"/>
        <v>100</v>
      </c>
      <c r="R57" s="100">
        <f t="shared" si="10"/>
        <v>5389.26</v>
      </c>
      <c r="S57" s="100">
        <f t="shared" si="6"/>
        <v>100</v>
      </c>
      <c r="T57" s="100">
        <v>0</v>
      </c>
      <c r="U57" s="100">
        <v>0</v>
      </c>
      <c r="V57" s="121">
        <v>2</v>
      </c>
      <c r="W57" s="121">
        <v>2</v>
      </c>
      <c r="X57" s="121">
        <v>0</v>
      </c>
      <c r="Y57" s="122">
        <f t="shared" si="2"/>
        <v>11.76470588235294</v>
      </c>
      <c r="Z57" s="123">
        <v>1403.51</v>
      </c>
      <c r="AA57" s="122">
        <v>1403.51</v>
      </c>
      <c r="AB57" s="122">
        <f t="shared" si="7"/>
        <v>100</v>
      </c>
      <c r="AC57" s="122">
        <v>1403.51</v>
      </c>
      <c r="AD57" s="122">
        <f t="shared" si="8"/>
        <v>100</v>
      </c>
      <c r="AE57" s="122">
        <v>0</v>
      </c>
      <c r="AF57" s="122">
        <f t="shared" si="3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1"/>
        <v>76.271186440677965</v>
      </c>
      <c r="O58" s="100">
        <v>51157.919999999998</v>
      </c>
      <c r="P58" s="100">
        <v>51157.919999999998</v>
      </c>
      <c r="Q58" s="100">
        <f t="shared" si="13"/>
        <v>100</v>
      </c>
      <c r="R58" s="100">
        <f t="shared" si="10"/>
        <v>51157.919999999998</v>
      </c>
      <c r="S58" s="100">
        <f t="shared" si="6"/>
        <v>100</v>
      </c>
      <c r="T58" s="100">
        <v>0</v>
      </c>
      <c r="U58" s="100">
        <v>0</v>
      </c>
      <c r="V58" s="121">
        <v>16</v>
      </c>
      <c r="W58" s="121">
        <v>21</v>
      </c>
      <c r="X58" s="121">
        <v>9</v>
      </c>
      <c r="Y58" s="122">
        <f t="shared" si="2"/>
        <v>27.118644067796609</v>
      </c>
      <c r="Z58" s="123">
        <v>35954.089999999997</v>
      </c>
      <c r="AA58" s="122">
        <v>35954.089999999997</v>
      </c>
      <c r="AB58" s="122">
        <f t="shared" si="7"/>
        <v>100</v>
      </c>
      <c r="AC58" s="122">
        <v>35954.089999999997</v>
      </c>
      <c r="AD58" s="122">
        <f t="shared" si="8"/>
        <v>100</v>
      </c>
      <c r="AE58" s="122">
        <v>0</v>
      </c>
      <c r="AF58" s="122">
        <f t="shared" si="3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1"/>
        <v>51.724137931034484</v>
      </c>
      <c r="O59" s="100">
        <v>2869.51</v>
      </c>
      <c r="P59" s="100">
        <v>2869.51</v>
      </c>
      <c r="Q59" s="100">
        <f t="shared" si="13"/>
        <v>100</v>
      </c>
      <c r="R59" s="100">
        <f t="shared" si="10"/>
        <v>2869.51</v>
      </c>
      <c r="S59" s="100">
        <f t="shared" si="6"/>
        <v>100</v>
      </c>
      <c r="T59" s="100">
        <v>0</v>
      </c>
      <c r="U59" s="100">
        <v>0</v>
      </c>
      <c r="V59" s="121">
        <v>8</v>
      </c>
      <c r="W59" s="121">
        <v>12</v>
      </c>
      <c r="X59" s="121">
        <v>3</v>
      </c>
      <c r="Y59" s="122">
        <f t="shared" si="2"/>
        <v>27.586206896551722</v>
      </c>
      <c r="Z59" s="123">
        <v>9392.68</v>
      </c>
      <c r="AA59" s="122">
        <v>9392.68</v>
      </c>
      <c r="AB59" s="122">
        <f t="shared" si="7"/>
        <v>100</v>
      </c>
      <c r="AC59" s="122">
        <v>9392.68</v>
      </c>
      <c r="AD59" s="122">
        <f t="shared" si="8"/>
        <v>100</v>
      </c>
      <c r="AE59" s="122">
        <v>0</v>
      </c>
      <c r="AF59" s="122">
        <f t="shared" si="3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1"/>
        <v>91.525423728813564</v>
      </c>
      <c r="O60" s="100">
        <v>15158.790000000003</v>
      </c>
      <c r="P60" s="100">
        <v>15158.790000000003</v>
      </c>
      <c r="Q60" s="100">
        <f t="shared" si="13"/>
        <v>100</v>
      </c>
      <c r="R60" s="100">
        <f t="shared" si="10"/>
        <v>15158.790000000003</v>
      </c>
      <c r="S60" s="100">
        <f t="shared" si="6"/>
        <v>100</v>
      </c>
      <c r="T60" s="100">
        <v>0</v>
      </c>
      <c r="U60" s="100">
        <v>0</v>
      </c>
      <c r="V60" s="121">
        <v>0</v>
      </c>
      <c r="W60" s="121">
        <v>0</v>
      </c>
      <c r="X60" s="121">
        <v>0</v>
      </c>
      <c r="Y60" s="122">
        <f t="shared" si="2"/>
        <v>0</v>
      </c>
      <c r="Z60" s="123">
        <v>0</v>
      </c>
      <c r="AA60" s="122">
        <v>0</v>
      </c>
      <c r="AB60" s="122">
        <f t="shared" si="7"/>
        <v>0</v>
      </c>
      <c r="AC60" s="122">
        <v>0</v>
      </c>
      <c r="AD60" s="122">
        <f t="shared" si="8"/>
        <v>0</v>
      </c>
      <c r="AE60" s="122">
        <v>0</v>
      </c>
      <c r="AF60" s="122">
        <f t="shared" si="3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1"/>
        <v>67.901234567901241</v>
      </c>
      <c r="O61" s="100">
        <v>71249.460000000036</v>
      </c>
      <c r="P61" s="100">
        <v>71249.460000000036</v>
      </c>
      <c r="Q61" s="100">
        <f t="shared" si="13"/>
        <v>100</v>
      </c>
      <c r="R61" s="100">
        <f t="shared" si="10"/>
        <v>71249.460000000036</v>
      </c>
      <c r="S61" s="100">
        <f t="shared" si="6"/>
        <v>100</v>
      </c>
      <c r="T61" s="100">
        <v>0</v>
      </c>
      <c r="U61" s="100">
        <v>0</v>
      </c>
      <c r="V61" s="121">
        <v>34</v>
      </c>
      <c r="W61" s="121">
        <v>48</v>
      </c>
      <c r="X61" s="121">
        <v>18</v>
      </c>
      <c r="Y61" s="122">
        <f t="shared" si="2"/>
        <v>20.987654320987652</v>
      </c>
      <c r="Z61" s="123">
        <v>30397.06</v>
      </c>
      <c r="AA61" s="122">
        <v>30397.06</v>
      </c>
      <c r="AB61" s="122">
        <f t="shared" si="7"/>
        <v>100</v>
      </c>
      <c r="AC61" s="122">
        <v>30397.06</v>
      </c>
      <c r="AD61" s="122">
        <f t="shared" si="8"/>
        <v>100</v>
      </c>
      <c r="AE61" s="122">
        <v>0</v>
      </c>
      <c r="AF61" s="122">
        <f t="shared" si="3"/>
        <v>0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0"/>
        <v>0</v>
      </c>
      <c r="S62" s="100">
        <v>0</v>
      </c>
      <c r="T62" s="100">
        <v>0</v>
      </c>
      <c r="U62" s="100">
        <v>0</v>
      </c>
      <c r="V62" s="121">
        <v>0</v>
      </c>
      <c r="W62" s="121">
        <v>0</v>
      </c>
      <c r="X62" s="121">
        <v>0</v>
      </c>
      <c r="Y62" s="122">
        <f t="shared" si="2"/>
        <v>0</v>
      </c>
      <c r="Z62" s="123">
        <v>0</v>
      </c>
      <c r="AA62" s="122">
        <v>0</v>
      </c>
      <c r="AB62" s="122">
        <f t="shared" si="7"/>
        <v>0</v>
      </c>
      <c r="AC62" s="122">
        <v>0</v>
      </c>
      <c r="AD62" s="122">
        <f t="shared" si="8"/>
        <v>0</v>
      </c>
      <c r="AE62" s="122">
        <v>0</v>
      </c>
      <c r="AF62" s="122">
        <f t="shared" si="3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4">K63/H63*100</f>
        <v>0</v>
      </c>
      <c r="O63" s="100">
        <v>0</v>
      </c>
      <c r="P63" s="100">
        <v>0</v>
      </c>
      <c r="Q63" s="100">
        <v>0</v>
      </c>
      <c r="R63" s="100">
        <f t="shared" si="10"/>
        <v>0</v>
      </c>
      <c r="S63" s="100">
        <v>0</v>
      </c>
      <c r="T63" s="100">
        <v>0</v>
      </c>
      <c r="U63" s="100">
        <v>0</v>
      </c>
      <c r="V63" s="121">
        <v>1</v>
      </c>
      <c r="W63" s="121">
        <v>2</v>
      </c>
      <c r="X63" s="121">
        <v>0</v>
      </c>
      <c r="Y63" s="122">
        <f t="shared" si="2"/>
        <v>3.5714285714285712</v>
      </c>
      <c r="Z63" s="123">
        <v>6711.8899999999994</v>
      </c>
      <c r="AA63" s="122">
        <v>6711.8899999999994</v>
      </c>
      <c r="AB63" s="122">
        <f t="shared" si="7"/>
        <v>100</v>
      </c>
      <c r="AC63" s="122">
        <v>6711.8899999999994</v>
      </c>
      <c r="AD63" s="122">
        <f t="shared" si="8"/>
        <v>100</v>
      </c>
      <c r="AE63" s="122">
        <v>0</v>
      </c>
      <c r="AF63" s="122">
        <f t="shared" si="3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4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0"/>
        <v>8254.4500000000007</v>
      </c>
      <c r="S64" s="100">
        <f t="shared" si="6"/>
        <v>100</v>
      </c>
      <c r="T64" s="100">
        <v>0</v>
      </c>
      <c r="U64" s="100">
        <v>0</v>
      </c>
      <c r="V64" s="121">
        <v>0</v>
      </c>
      <c r="W64" s="121">
        <v>0</v>
      </c>
      <c r="X64" s="121">
        <v>0</v>
      </c>
      <c r="Y64" s="122">
        <f t="shared" si="2"/>
        <v>0</v>
      </c>
      <c r="Z64" s="123">
        <v>0</v>
      </c>
      <c r="AA64" s="122">
        <v>0</v>
      </c>
      <c r="AB64" s="122">
        <f t="shared" si="7"/>
        <v>0</v>
      </c>
      <c r="AC64" s="122">
        <v>0</v>
      </c>
      <c r="AD64" s="122">
        <f t="shared" si="8"/>
        <v>0</v>
      </c>
      <c r="AE64" s="122">
        <v>0</v>
      </c>
      <c r="AF64" s="122">
        <f t="shared" si="3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4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0"/>
        <v>16142.51</v>
      </c>
      <c r="S65" s="100">
        <f t="shared" si="6"/>
        <v>100</v>
      </c>
      <c r="T65" s="100">
        <v>0</v>
      </c>
      <c r="U65" s="100">
        <v>0</v>
      </c>
      <c r="V65" s="121">
        <v>10</v>
      </c>
      <c r="W65" s="121">
        <v>11</v>
      </c>
      <c r="X65" s="121">
        <v>2</v>
      </c>
      <c r="Y65" s="122">
        <f t="shared" si="2"/>
        <v>28.571428571428569</v>
      </c>
      <c r="Z65" s="123">
        <v>9973.3799999999992</v>
      </c>
      <c r="AA65" s="122">
        <v>9973.3799999999992</v>
      </c>
      <c r="AB65" s="122">
        <f t="shared" si="7"/>
        <v>100</v>
      </c>
      <c r="AC65" s="122">
        <v>9973.3799999999992</v>
      </c>
      <c r="AD65" s="122">
        <f t="shared" si="8"/>
        <v>100</v>
      </c>
      <c r="AE65" s="122">
        <v>0</v>
      </c>
      <c r="AF65" s="122">
        <f t="shared" si="3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4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0"/>
        <v>94844.19</v>
      </c>
      <c r="S66" s="100">
        <f t="shared" si="6"/>
        <v>100</v>
      </c>
      <c r="T66" s="100">
        <v>0</v>
      </c>
      <c r="U66" s="100">
        <v>0</v>
      </c>
      <c r="V66" s="121">
        <v>15</v>
      </c>
      <c r="W66" s="121">
        <v>20</v>
      </c>
      <c r="X66" s="121">
        <v>5</v>
      </c>
      <c r="Y66" s="122">
        <f t="shared" si="2"/>
        <v>17.045454545454543</v>
      </c>
      <c r="Z66" s="123">
        <v>21849.14</v>
      </c>
      <c r="AA66" s="122">
        <v>19583.16</v>
      </c>
      <c r="AB66" s="122">
        <f t="shared" si="7"/>
        <v>89.628973955038958</v>
      </c>
      <c r="AC66" s="122">
        <v>19583.16</v>
      </c>
      <c r="AD66" s="122">
        <f t="shared" si="8"/>
        <v>100</v>
      </c>
      <c r="AE66" s="122">
        <v>0</v>
      </c>
      <c r="AF66" s="122">
        <f t="shared" si="3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4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0"/>
        <v>1370.25</v>
      </c>
      <c r="S67" s="100">
        <f t="shared" si="6"/>
        <v>100</v>
      </c>
      <c r="T67" s="100">
        <v>0</v>
      </c>
      <c r="U67" s="100">
        <v>0</v>
      </c>
      <c r="V67" s="121">
        <v>0</v>
      </c>
      <c r="W67" s="121">
        <v>0</v>
      </c>
      <c r="X67" s="121">
        <v>0</v>
      </c>
      <c r="Y67" s="122">
        <f t="shared" si="2"/>
        <v>0</v>
      </c>
      <c r="Z67" s="123">
        <v>0</v>
      </c>
      <c r="AA67" s="122">
        <v>0</v>
      </c>
      <c r="AB67" s="122">
        <f t="shared" si="7"/>
        <v>0</v>
      </c>
      <c r="AC67" s="122">
        <v>0</v>
      </c>
      <c r="AD67" s="122">
        <f t="shared" si="8"/>
        <v>0</v>
      </c>
      <c r="AE67" s="122">
        <v>0</v>
      </c>
      <c r="AF67" s="122">
        <f t="shared" si="3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4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0"/>
        <v>62158.37</v>
      </c>
      <c r="S68" s="100">
        <f t="shared" si="6"/>
        <v>100</v>
      </c>
      <c r="T68" s="100">
        <v>0</v>
      </c>
      <c r="U68" s="100">
        <v>0</v>
      </c>
      <c r="V68" s="121">
        <v>14</v>
      </c>
      <c r="W68" s="121">
        <v>15</v>
      </c>
      <c r="X68" s="121">
        <v>2</v>
      </c>
      <c r="Y68" s="122">
        <f t="shared" si="2"/>
        <v>29.787234042553191</v>
      </c>
      <c r="Z68" s="123">
        <v>29432.28</v>
      </c>
      <c r="AA68" s="122">
        <v>29432.28</v>
      </c>
      <c r="AB68" s="122">
        <f t="shared" si="7"/>
        <v>100</v>
      </c>
      <c r="AC68" s="122">
        <v>29432.28</v>
      </c>
      <c r="AD68" s="122">
        <f t="shared" si="8"/>
        <v>100</v>
      </c>
      <c r="AE68" s="122">
        <v>0</v>
      </c>
      <c r="AF68" s="122">
        <f t="shared" si="3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4"/>
        <v>0</v>
      </c>
      <c r="O69" s="100">
        <v>0</v>
      </c>
      <c r="P69" s="100">
        <v>0</v>
      </c>
      <c r="Q69" s="100">
        <v>0</v>
      </c>
      <c r="R69" s="100">
        <f t="shared" si="10"/>
        <v>0</v>
      </c>
      <c r="S69" s="100">
        <v>0</v>
      </c>
      <c r="T69" s="100">
        <v>0</v>
      </c>
      <c r="U69" s="100">
        <v>0</v>
      </c>
      <c r="V69" s="121">
        <v>0</v>
      </c>
      <c r="W69" s="121">
        <v>0</v>
      </c>
      <c r="X69" s="121">
        <v>0</v>
      </c>
      <c r="Y69" s="122">
        <f t="shared" si="2"/>
        <v>0</v>
      </c>
      <c r="Z69" s="123">
        <v>0</v>
      </c>
      <c r="AA69" s="122">
        <v>0</v>
      </c>
      <c r="AB69" s="122">
        <f t="shared" si="7"/>
        <v>0</v>
      </c>
      <c r="AC69" s="122">
        <v>0</v>
      </c>
      <c r="AD69" s="122">
        <f t="shared" si="8"/>
        <v>0</v>
      </c>
      <c r="AE69" s="122">
        <v>0</v>
      </c>
      <c r="AF69" s="122">
        <f t="shared" si="3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4"/>
        <v>79.411764705882348</v>
      </c>
      <c r="O70" s="100">
        <v>27386.58</v>
      </c>
      <c r="P70" s="100">
        <v>27386.58</v>
      </c>
      <c r="Q70" s="100">
        <f t="shared" ref="Q70:Q75" si="15">P70/O70*100</f>
        <v>100</v>
      </c>
      <c r="R70" s="100">
        <f t="shared" si="10"/>
        <v>27386.58</v>
      </c>
      <c r="S70" s="100">
        <f t="shared" si="6"/>
        <v>100</v>
      </c>
      <c r="T70" s="100">
        <v>0</v>
      </c>
      <c r="U70" s="100">
        <v>0</v>
      </c>
      <c r="V70" s="121">
        <v>11</v>
      </c>
      <c r="W70" s="121">
        <v>14</v>
      </c>
      <c r="X70" s="121">
        <v>2</v>
      </c>
      <c r="Y70" s="122">
        <f t="shared" si="2"/>
        <v>32.352941176470587</v>
      </c>
      <c r="Z70" s="123">
        <v>10671.74</v>
      </c>
      <c r="AA70" s="122">
        <v>10671.74</v>
      </c>
      <c r="AB70" s="122">
        <f t="shared" si="7"/>
        <v>100</v>
      </c>
      <c r="AC70" s="122">
        <v>10671.74</v>
      </c>
      <c r="AD70" s="122">
        <f t="shared" si="8"/>
        <v>100</v>
      </c>
      <c r="AE70" s="122">
        <v>0</v>
      </c>
      <c r="AF70" s="122">
        <f t="shared" si="3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4"/>
        <v>61.904761904761905</v>
      </c>
      <c r="O71" s="100">
        <v>7195.07</v>
      </c>
      <c r="P71" s="100">
        <v>7195.07</v>
      </c>
      <c r="Q71" s="100">
        <f t="shared" si="15"/>
        <v>100</v>
      </c>
      <c r="R71" s="100">
        <f t="shared" si="10"/>
        <v>7195.07</v>
      </c>
      <c r="S71" s="100">
        <f t="shared" si="6"/>
        <v>100</v>
      </c>
      <c r="T71" s="100">
        <v>0</v>
      </c>
      <c r="U71" s="100">
        <v>0</v>
      </c>
      <c r="V71" s="121">
        <v>7</v>
      </c>
      <c r="W71" s="121">
        <v>11</v>
      </c>
      <c r="X71" s="121">
        <v>2</v>
      </c>
      <c r="Y71" s="122">
        <f t="shared" ref="Y71:Y102" si="16">IF(H71=0,0,V71/H71)*100</f>
        <v>33.333333333333329</v>
      </c>
      <c r="Z71" s="123">
        <v>13028.06</v>
      </c>
      <c r="AA71" s="122">
        <v>12906.26</v>
      </c>
      <c r="AB71" s="122">
        <f t="shared" si="7"/>
        <v>99.065094879820947</v>
      </c>
      <c r="AC71" s="122">
        <v>12906.26</v>
      </c>
      <c r="AD71" s="122">
        <f t="shared" si="8"/>
        <v>100</v>
      </c>
      <c r="AE71" s="122">
        <v>0</v>
      </c>
      <c r="AF71" s="122">
        <f t="shared" ref="AF71:AF102" si="17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4"/>
        <v>77.89473684210526</v>
      </c>
      <c r="O72" s="100">
        <v>52440.76</v>
      </c>
      <c r="P72" s="100">
        <v>52440.76</v>
      </c>
      <c r="Q72" s="100">
        <f t="shared" si="15"/>
        <v>100</v>
      </c>
      <c r="R72" s="100">
        <f t="shared" si="10"/>
        <v>52440.76</v>
      </c>
      <c r="S72" s="100">
        <f t="shared" ref="S72:S102" si="18">R72/P72*100</f>
        <v>100</v>
      </c>
      <c r="T72" s="100">
        <v>0</v>
      </c>
      <c r="U72" s="100">
        <v>0</v>
      </c>
      <c r="V72" s="121">
        <v>21</v>
      </c>
      <c r="W72" s="121">
        <v>37</v>
      </c>
      <c r="X72" s="121">
        <v>3</v>
      </c>
      <c r="Y72" s="122">
        <f t="shared" si="16"/>
        <v>22.105263157894736</v>
      </c>
      <c r="Z72" s="123">
        <v>58312.480000000003</v>
      </c>
      <c r="AA72" s="122">
        <v>58312.480000000003</v>
      </c>
      <c r="AB72" s="122">
        <f t="shared" ref="AB72:AB102" si="19">IF((Z72+T72)=0,0,AA72/(Z72+T72)*100)</f>
        <v>100</v>
      </c>
      <c r="AC72" s="122">
        <v>58312.480000000003</v>
      </c>
      <c r="AD72" s="122">
        <f t="shared" ref="AD72:AD102" si="20">IF(AA72=0,0,AC72/AA72)*100</f>
        <v>100</v>
      </c>
      <c r="AE72" s="122">
        <v>0</v>
      </c>
      <c r="AF72" s="122">
        <f t="shared" si="17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4"/>
        <v>78.94736842105263</v>
      </c>
      <c r="O73" s="100">
        <v>26374.26</v>
      </c>
      <c r="P73" s="100">
        <v>26374.26</v>
      </c>
      <c r="Q73" s="100">
        <f t="shared" si="15"/>
        <v>100</v>
      </c>
      <c r="R73" s="100">
        <f t="shared" si="10"/>
        <v>26374.26</v>
      </c>
      <c r="S73" s="100">
        <f t="shared" si="18"/>
        <v>100</v>
      </c>
      <c r="T73" s="100">
        <v>0</v>
      </c>
      <c r="U73" s="100">
        <v>0</v>
      </c>
      <c r="V73" s="121">
        <v>7</v>
      </c>
      <c r="W73" s="121">
        <v>11</v>
      </c>
      <c r="X73" s="121">
        <v>1</v>
      </c>
      <c r="Y73" s="122">
        <f t="shared" si="16"/>
        <v>18.421052631578945</v>
      </c>
      <c r="Z73" s="123">
        <v>6709.56</v>
      </c>
      <c r="AA73" s="122">
        <v>6709.56</v>
      </c>
      <c r="AB73" s="122">
        <f t="shared" si="19"/>
        <v>100</v>
      </c>
      <c r="AC73" s="122">
        <v>6709.56</v>
      </c>
      <c r="AD73" s="122">
        <f t="shared" si="20"/>
        <v>100</v>
      </c>
      <c r="AE73" s="122">
        <v>0</v>
      </c>
      <c r="AF73" s="122">
        <f t="shared" si="17"/>
        <v>0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4"/>
        <v>96.875</v>
      </c>
      <c r="O74" s="100">
        <v>28592.3</v>
      </c>
      <c r="P74" s="100">
        <v>28592.3</v>
      </c>
      <c r="Q74" s="100">
        <f t="shared" si="15"/>
        <v>100</v>
      </c>
      <c r="R74" s="100">
        <f t="shared" si="10"/>
        <v>28592.3</v>
      </c>
      <c r="S74" s="100">
        <f t="shared" si="18"/>
        <v>100</v>
      </c>
      <c r="T74" s="100">
        <v>0</v>
      </c>
      <c r="U74" s="100">
        <v>0</v>
      </c>
      <c r="V74" s="121">
        <v>6</v>
      </c>
      <c r="W74" s="121">
        <v>8</v>
      </c>
      <c r="X74" s="121">
        <v>1</v>
      </c>
      <c r="Y74" s="122">
        <f t="shared" si="16"/>
        <v>18.75</v>
      </c>
      <c r="Z74" s="123">
        <v>12418.06</v>
      </c>
      <c r="AA74" s="122">
        <v>12418.06</v>
      </c>
      <c r="AB74" s="122">
        <f t="shared" si="19"/>
        <v>100</v>
      </c>
      <c r="AC74" s="122">
        <v>12418.06</v>
      </c>
      <c r="AD74" s="122">
        <f t="shared" si="20"/>
        <v>100</v>
      </c>
      <c r="AE74" s="122">
        <v>0</v>
      </c>
      <c r="AF74" s="122">
        <f t="shared" si="17"/>
        <v>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4"/>
        <v>66.666666666666657</v>
      </c>
      <c r="O75" s="100">
        <v>1981.3</v>
      </c>
      <c r="P75" s="100">
        <v>1981.3</v>
      </c>
      <c r="Q75" s="100">
        <f t="shared" si="15"/>
        <v>100</v>
      </c>
      <c r="R75" s="100">
        <f t="shared" si="10"/>
        <v>1981.3</v>
      </c>
      <c r="S75" s="100">
        <f t="shared" si="18"/>
        <v>100</v>
      </c>
      <c r="T75" s="100">
        <v>0</v>
      </c>
      <c r="U75" s="100">
        <v>0</v>
      </c>
      <c r="V75" s="121">
        <v>0</v>
      </c>
      <c r="W75" s="121">
        <v>0</v>
      </c>
      <c r="X75" s="121">
        <v>0</v>
      </c>
      <c r="Y75" s="122">
        <f t="shared" si="16"/>
        <v>0</v>
      </c>
      <c r="Z75" s="123">
        <v>0</v>
      </c>
      <c r="AA75" s="122">
        <v>0</v>
      </c>
      <c r="AB75" s="122">
        <f t="shared" si="19"/>
        <v>0</v>
      </c>
      <c r="AC75" s="122">
        <v>0</v>
      </c>
      <c r="AD75" s="122">
        <f t="shared" si="20"/>
        <v>0</v>
      </c>
      <c r="AE75" s="122">
        <v>0</v>
      </c>
      <c r="AF75" s="122">
        <f t="shared" si="17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4"/>
        <v>0</v>
      </c>
      <c r="O76" s="100">
        <v>0</v>
      </c>
      <c r="P76" s="100">
        <v>0</v>
      </c>
      <c r="Q76" s="100">
        <v>0</v>
      </c>
      <c r="R76" s="100">
        <f t="shared" si="10"/>
        <v>0</v>
      </c>
      <c r="S76" s="100">
        <v>0</v>
      </c>
      <c r="T76" s="100">
        <v>0</v>
      </c>
      <c r="U76" s="100">
        <v>0</v>
      </c>
      <c r="V76" s="121">
        <v>2</v>
      </c>
      <c r="W76" s="121">
        <v>3</v>
      </c>
      <c r="X76" s="121">
        <v>1</v>
      </c>
      <c r="Y76" s="122">
        <f t="shared" si="16"/>
        <v>66.666666666666657</v>
      </c>
      <c r="Z76" s="123">
        <v>916.43000000000006</v>
      </c>
      <c r="AA76" s="122">
        <v>916.43000000000006</v>
      </c>
      <c r="AB76" s="122">
        <f t="shared" si="19"/>
        <v>100</v>
      </c>
      <c r="AC76" s="122">
        <v>916.43000000000006</v>
      </c>
      <c r="AD76" s="122">
        <f t="shared" si="20"/>
        <v>100</v>
      </c>
      <c r="AE76" s="122">
        <v>0</v>
      </c>
      <c r="AF76" s="122">
        <f t="shared" si="17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4"/>
        <v>0</v>
      </c>
      <c r="O77" s="100">
        <v>0</v>
      </c>
      <c r="P77" s="100">
        <v>0</v>
      </c>
      <c r="Q77" s="100">
        <v>0</v>
      </c>
      <c r="R77" s="100">
        <f t="shared" si="10"/>
        <v>0</v>
      </c>
      <c r="S77" s="100">
        <v>0</v>
      </c>
      <c r="T77" s="100">
        <v>0</v>
      </c>
      <c r="U77" s="100">
        <v>0</v>
      </c>
      <c r="V77" s="121">
        <v>0</v>
      </c>
      <c r="W77" s="121">
        <v>0</v>
      </c>
      <c r="X77" s="121">
        <v>0</v>
      </c>
      <c r="Y77" s="122">
        <f t="shared" si="16"/>
        <v>0</v>
      </c>
      <c r="Z77" s="123">
        <v>0</v>
      </c>
      <c r="AA77" s="122">
        <v>0</v>
      </c>
      <c r="AB77" s="122">
        <f t="shared" si="19"/>
        <v>0</v>
      </c>
      <c r="AC77" s="122">
        <v>0</v>
      </c>
      <c r="AD77" s="122">
        <f t="shared" si="20"/>
        <v>0</v>
      </c>
      <c r="AE77" s="122">
        <v>0</v>
      </c>
      <c r="AF77" s="122">
        <f t="shared" si="17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4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0"/>
        <v>3715.8299999999995</v>
      </c>
      <c r="S78" s="100">
        <f t="shared" si="18"/>
        <v>100</v>
      </c>
      <c r="T78" s="100">
        <v>0</v>
      </c>
      <c r="U78" s="100">
        <v>0</v>
      </c>
      <c r="V78" s="121">
        <v>4</v>
      </c>
      <c r="W78" s="121">
        <v>6</v>
      </c>
      <c r="X78" s="121">
        <v>2</v>
      </c>
      <c r="Y78" s="122">
        <f t="shared" si="16"/>
        <v>30.76923076923077</v>
      </c>
      <c r="Z78" s="123">
        <v>7352.29</v>
      </c>
      <c r="AA78" s="122">
        <v>6047.81</v>
      </c>
      <c r="AB78" s="122">
        <f t="shared" si="19"/>
        <v>82.257500724264148</v>
      </c>
      <c r="AC78" s="122">
        <v>6047.81</v>
      </c>
      <c r="AD78" s="122">
        <f t="shared" si="20"/>
        <v>100</v>
      </c>
      <c r="AE78" s="122">
        <v>0</v>
      </c>
      <c r="AF78" s="122">
        <f t="shared" si="17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0"/>
        <v>0</v>
      </c>
      <c r="S79" s="100">
        <v>0</v>
      </c>
      <c r="T79" s="100">
        <v>0</v>
      </c>
      <c r="U79" s="100">
        <v>0</v>
      </c>
      <c r="V79" s="121">
        <v>0</v>
      </c>
      <c r="W79" s="121">
        <v>0</v>
      </c>
      <c r="X79" s="121">
        <v>0</v>
      </c>
      <c r="Y79" s="122">
        <f t="shared" si="16"/>
        <v>0</v>
      </c>
      <c r="Z79" s="123">
        <v>0</v>
      </c>
      <c r="AA79" s="122">
        <v>0</v>
      </c>
      <c r="AB79" s="122">
        <f t="shared" si="19"/>
        <v>0</v>
      </c>
      <c r="AC79" s="122">
        <v>0</v>
      </c>
      <c r="AD79" s="122">
        <f t="shared" si="20"/>
        <v>0</v>
      </c>
      <c r="AE79" s="122">
        <v>0</v>
      </c>
      <c r="AF79" s="122">
        <f t="shared" si="17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1">K80/H80*100</f>
        <v>0</v>
      </c>
      <c r="O80" s="100">
        <v>0</v>
      </c>
      <c r="P80" s="100">
        <v>0</v>
      </c>
      <c r="Q80" s="100">
        <v>0</v>
      </c>
      <c r="R80" s="100">
        <f t="shared" si="10"/>
        <v>0</v>
      </c>
      <c r="S80" s="100">
        <v>0</v>
      </c>
      <c r="T80" s="100">
        <v>0</v>
      </c>
      <c r="U80" s="100">
        <v>0</v>
      </c>
      <c r="V80" s="121">
        <v>0</v>
      </c>
      <c r="W80" s="121">
        <v>0</v>
      </c>
      <c r="X80" s="121">
        <v>0</v>
      </c>
      <c r="Y80" s="122">
        <f t="shared" si="16"/>
        <v>0</v>
      </c>
      <c r="Z80" s="123">
        <v>0</v>
      </c>
      <c r="AA80" s="122">
        <v>0</v>
      </c>
      <c r="AB80" s="122">
        <f t="shared" si="19"/>
        <v>0</v>
      </c>
      <c r="AC80" s="122">
        <v>0</v>
      </c>
      <c r="AD80" s="122">
        <f t="shared" si="20"/>
        <v>0</v>
      </c>
      <c r="AE80" s="122">
        <v>0</v>
      </c>
      <c r="AF80" s="122">
        <f t="shared" si="17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1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0"/>
        <v>2194.65</v>
      </c>
      <c r="S81" s="100">
        <f t="shared" si="18"/>
        <v>100</v>
      </c>
      <c r="T81" s="100">
        <v>0</v>
      </c>
      <c r="U81" s="100">
        <v>0</v>
      </c>
      <c r="V81" s="121">
        <v>10</v>
      </c>
      <c r="W81" s="121">
        <v>14</v>
      </c>
      <c r="X81" s="121">
        <v>5</v>
      </c>
      <c r="Y81" s="122">
        <f t="shared" si="16"/>
        <v>71.428571428571431</v>
      </c>
      <c r="Z81" s="123">
        <v>11409.02</v>
      </c>
      <c r="AA81" s="122">
        <v>11409.02</v>
      </c>
      <c r="AB81" s="122">
        <f t="shared" si="19"/>
        <v>100</v>
      </c>
      <c r="AC81" s="122">
        <v>11409.02</v>
      </c>
      <c r="AD81" s="122">
        <f t="shared" si="20"/>
        <v>100</v>
      </c>
      <c r="AE81" s="122">
        <v>0</v>
      </c>
      <c r="AF81" s="122">
        <f t="shared" si="17"/>
        <v>0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1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0"/>
        <v>2991.8400000000006</v>
      </c>
      <c r="S82" s="100">
        <f t="shared" si="18"/>
        <v>100</v>
      </c>
      <c r="T82" s="100">
        <v>0</v>
      </c>
      <c r="U82" s="100">
        <v>0</v>
      </c>
      <c r="V82" s="121">
        <v>0</v>
      </c>
      <c r="W82" s="121">
        <v>0</v>
      </c>
      <c r="X82" s="121">
        <v>0</v>
      </c>
      <c r="Y82" s="122">
        <f t="shared" si="16"/>
        <v>0</v>
      </c>
      <c r="Z82" s="123">
        <v>0</v>
      </c>
      <c r="AA82" s="122">
        <v>0</v>
      </c>
      <c r="AB82" s="122">
        <f t="shared" si="19"/>
        <v>0</v>
      </c>
      <c r="AC82" s="122">
        <v>0</v>
      </c>
      <c r="AD82" s="122">
        <f t="shared" si="20"/>
        <v>0</v>
      </c>
      <c r="AE82" s="122">
        <v>0</v>
      </c>
      <c r="AF82" s="122">
        <f t="shared" si="17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1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0"/>
        <v>2291.38</v>
      </c>
      <c r="S83" s="100">
        <f t="shared" si="18"/>
        <v>100</v>
      </c>
      <c r="T83" s="100">
        <v>0</v>
      </c>
      <c r="U83" s="100">
        <v>0</v>
      </c>
      <c r="V83" s="121">
        <v>4</v>
      </c>
      <c r="W83" s="121">
        <v>5</v>
      </c>
      <c r="X83" s="121">
        <v>2</v>
      </c>
      <c r="Y83" s="122">
        <f t="shared" si="16"/>
        <v>33.333333333333329</v>
      </c>
      <c r="Z83" s="123">
        <v>2361.4</v>
      </c>
      <c r="AA83" s="122">
        <v>2361.4</v>
      </c>
      <c r="AB83" s="122">
        <f t="shared" si="19"/>
        <v>100</v>
      </c>
      <c r="AC83" s="122">
        <v>2361.4</v>
      </c>
      <c r="AD83" s="122">
        <f t="shared" si="20"/>
        <v>100</v>
      </c>
      <c r="AE83" s="122">
        <v>0</v>
      </c>
      <c r="AF83" s="122">
        <f t="shared" si="17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1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0"/>
        <v>48671.73</v>
      </c>
      <c r="S84" s="100">
        <f t="shared" si="18"/>
        <v>100</v>
      </c>
      <c r="T84" s="100">
        <v>0</v>
      </c>
      <c r="U84" s="100">
        <v>0</v>
      </c>
      <c r="V84" s="121">
        <v>11</v>
      </c>
      <c r="W84" s="121">
        <v>17</v>
      </c>
      <c r="X84" s="121">
        <v>1</v>
      </c>
      <c r="Y84" s="122">
        <f t="shared" si="16"/>
        <v>16.417910447761194</v>
      </c>
      <c r="Z84" s="123">
        <v>33017.14</v>
      </c>
      <c r="AA84" s="122">
        <v>33017.14</v>
      </c>
      <c r="AB84" s="122">
        <f t="shared" si="19"/>
        <v>100</v>
      </c>
      <c r="AC84" s="122">
        <v>33017.14</v>
      </c>
      <c r="AD84" s="122">
        <f t="shared" si="20"/>
        <v>100</v>
      </c>
      <c r="AE84" s="122">
        <v>0</v>
      </c>
      <c r="AF84" s="122">
        <f t="shared" si="17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1"/>
        <v>0</v>
      </c>
      <c r="O85" s="100">
        <v>0</v>
      </c>
      <c r="P85" s="100">
        <v>0</v>
      </c>
      <c r="Q85" s="100">
        <v>0</v>
      </c>
      <c r="R85" s="100">
        <f t="shared" si="10"/>
        <v>0</v>
      </c>
      <c r="S85" s="100">
        <v>0</v>
      </c>
      <c r="T85" s="100">
        <v>0</v>
      </c>
      <c r="U85" s="100">
        <v>0</v>
      </c>
      <c r="V85" s="121">
        <v>0</v>
      </c>
      <c r="W85" s="121">
        <v>0</v>
      </c>
      <c r="X85" s="121">
        <v>0</v>
      </c>
      <c r="Y85" s="122">
        <f t="shared" si="16"/>
        <v>0</v>
      </c>
      <c r="Z85" s="123">
        <v>0</v>
      </c>
      <c r="AA85" s="122">
        <v>0</v>
      </c>
      <c r="AB85" s="122">
        <f t="shared" si="19"/>
        <v>0</v>
      </c>
      <c r="AC85" s="122">
        <v>0</v>
      </c>
      <c r="AD85" s="122">
        <f t="shared" si="20"/>
        <v>0</v>
      </c>
      <c r="AE85" s="122">
        <v>0</v>
      </c>
      <c r="AF85" s="122">
        <f t="shared" si="17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1"/>
        <v>0</v>
      </c>
      <c r="O86" s="100">
        <v>0</v>
      </c>
      <c r="P86" s="100">
        <v>0</v>
      </c>
      <c r="Q86" s="100">
        <v>0</v>
      </c>
      <c r="R86" s="100">
        <f t="shared" ref="R86:R102" si="22">P86</f>
        <v>0</v>
      </c>
      <c r="S86" s="100">
        <v>0</v>
      </c>
      <c r="T86" s="100">
        <v>0</v>
      </c>
      <c r="U86" s="100">
        <v>0</v>
      </c>
      <c r="V86" s="121">
        <v>0</v>
      </c>
      <c r="W86" s="121">
        <v>0</v>
      </c>
      <c r="X86" s="121">
        <v>0</v>
      </c>
      <c r="Y86" s="122">
        <f t="shared" si="16"/>
        <v>0</v>
      </c>
      <c r="Z86" s="123">
        <v>0</v>
      </c>
      <c r="AA86" s="122">
        <v>0</v>
      </c>
      <c r="AB86" s="122">
        <f t="shared" si="19"/>
        <v>0</v>
      </c>
      <c r="AC86" s="122">
        <v>0</v>
      </c>
      <c r="AD86" s="122">
        <f t="shared" si="20"/>
        <v>0</v>
      </c>
      <c r="AE86" s="122">
        <v>0</v>
      </c>
      <c r="AF86" s="122">
        <f t="shared" si="17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1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22"/>
        <v>27394.17</v>
      </c>
      <c r="S87" s="100">
        <f t="shared" si="18"/>
        <v>100</v>
      </c>
      <c r="T87" s="100">
        <v>0</v>
      </c>
      <c r="U87" s="100">
        <v>0</v>
      </c>
      <c r="V87" s="121">
        <v>9</v>
      </c>
      <c r="W87" s="121">
        <v>9</v>
      </c>
      <c r="X87" s="121">
        <v>3</v>
      </c>
      <c r="Y87" s="122">
        <f t="shared" si="16"/>
        <v>27.27272727272727</v>
      </c>
      <c r="Z87" s="123">
        <v>5929.48</v>
      </c>
      <c r="AA87" s="122">
        <v>5929.48</v>
      </c>
      <c r="AB87" s="122">
        <f t="shared" si="19"/>
        <v>100</v>
      </c>
      <c r="AC87" s="122">
        <v>5929.48</v>
      </c>
      <c r="AD87" s="122">
        <f t="shared" si="20"/>
        <v>100</v>
      </c>
      <c r="AE87" s="122">
        <v>0</v>
      </c>
      <c r="AF87" s="122">
        <f t="shared" si="17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1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22"/>
        <v>7948</v>
      </c>
      <c r="S88" s="100">
        <f t="shared" si="18"/>
        <v>100</v>
      </c>
      <c r="T88" s="100">
        <v>0</v>
      </c>
      <c r="U88" s="100">
        <v>0</v>
      </c>
      <c r="V88" s="121">
        <v>3</v>
      </c>
      <c r="W88" s="121">
        <v>3</v>
      </c>
      <c r="X88" s="121">
        <v>0</v>
      </c>
      <c r="Y88" s="122">
        <f t="shared" si="16"/>
        <v>25</v>
      </c>
      <c r="Z88" s="123">
        <v>1033.47</v>
      </c>
      <c r="AA88" s="122">
        <v>301.45999999999998</v>
      </c>
      <c r="AB88" s="122">
        <f t="shared" si="19"/>
        <v>29.169690460293957</v>
      </c>
      <c r="AC88" s="122">
        <v>301.45999999999998</v>
      </c>
      <c r="AD88" s="122">
        <f t="shared" si="20"/>
        <v>100</v>
      </c>
      <c r="AE88" s="122">
        <v>0</v>
      </c>
      <c r="AF88" s="122">
        <f t="shared" si="17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1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22"/>
        <v>25249.41</v>
      </c>
      <c r="S89" s="100">
        <f t="shared" si="18"/>
        <v>100</v>
      </c>
      <c r="T89" s="100">
        <v>0</v>
      </c>
      <c r="U89" s="100">
        <v>0</v>
      </c>
      <c r="V89" s="121">
        <v>12</v>
      </c>
      <c r="W89" s="121">
        <v>15</v>
      </c>
      <c r="X89" s="121">
        <v>5</v>
      </c>
      <c r="Y89" s="122">
        <f t="shared" si="16"/>
        <v>24</v>
      </c>
      <c r="Z89" s="123">
        <f>934.51+8956.71</f>
        <v>9891.2199999999993</v>
      </c>
      <c r="AA89" s="122">
        <v>9891.2199999999993</v>
      </c>
      <c r="AB89" s="122">
        <f t="shared" si="19"/>
        <v>100</v>
      </c>
      <c r="AC89" s="122">
        <v>9891.2199999999993</v>
      </c>
      <c r="AD89" s="122">
        <f t="shared" si="20"/>
        <v>100</v>
      </c>
      <c r="AE89" s="122">
        <v>0</v>
      </c>
      <c r="AF89" s="122">
        <f t="shared" si="17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1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22"/>
        <v>16467.23</v>
      </c>
      <c r="S90" s="100">
        <f t="shared" si="18"/>
        <v>100</v>
      </c>
      <c r="T90" s="100">
        <v>0</v>
      </c>
      <c r="U90" s="100">
        <v>0</v>
      </c>
      <c r="V90" s="121">
        <v>12</v>
      </c>
      <c r="W90" s="121">
        <v>15</v>
      </c>
      <c r="X90" s="121">
        <v>5</v>
      </c>
      <c r="Y90" s="122">
        <f t="shared" si="16"/>
        <v>50</v>
      </c>
      <c r="Z90" s="123">
        <v>12679.38</v>
      </c>
      <c r="AA90" s="122">
        <v>12679.38</v>
      </c>
      <c r="AB90" s="122">
        <f t="shared" si="19"/>
        <v>100</v>
      </c>
      <c r="AC90" s="122">
        <v>12679.38</v>
      </c>
      <c r="AD90" s="122">
        <f t="shared" si="20"/>
        <v>100</v>
      </c>
      <c r="AE90" s="122">
        <v>0</v>
      </c>
      <c r="AF90" s="122">
        <f t="shared" si="17"/>
        <v>0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1"/>
        <v>0</v>
      </c>
      <c r="O91" s="100">
        <v>0</v>
      </c>
      <c r="P91" s="100">
        <v>0</v>
      </c>
      <c r="Q91" s="100">
        <v>0</v>
      </c>
      <c r="R91" s="100">
        <f t="shared" si="22"/>
        <v>0</v>
      </c>
      <c r="S91" s="100">
        <v>0</v>
      </c>
      <c r="T91" s="100">
        <v>0</v>
      </c>
      <c r="U91" s="100">
        <v>0</v>
      </c>
      <c r="V91" s="121">
        <v>4</v>
      </c>
      <c r="W91" s="121">
        <v>5</v>
      </c>
      <c r="X91" s="121">
        <v>3</v>
      </c>
      <c r="Y91" s="122">
        <f t="shared" si="16"/>
        <v>100</v>
      </c>
      <c r="Z91" s="123">
        <f>1302.43+839.08</f>
        <v>2141.5100000000002</v>
      </c>
      <c r="AA91" s="122">
        <v>2141.5100000000002</v>
      </c>
      <c r="AB91" s="122">
        <f t="shared" si="19"/>
        <v>100</v>
      </c>
      <c r="AC91" s="122">
        <v>2141.5100000000002</v>
      </c>
      <c r="AD91" s="122">
        <f t="shared" si="20"/>
        <v>100</v>
      </c>
      <c r="AE91" s="122">
        <v>0</v>
      </c>
      <c r="AF91" s="122">
        <f t="shared" si="17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1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22"/>
        <v>9389.1600000000017</v>
      </c>
      <c r="S92" s="100">
        <f t="shared" si="18"/>
        <v>100</v>
      </c>
      <c r="T92" s="100">
        <v>0</v>
      </c>
      <c r="U92" s="100">
        <v>0</v>
      </c>
      <c r="V92" s="121">
        <v>3</v>
      </c>
      <c r="W92" s="121">
        <v>6</v>
      </c>
      <c r="X92" s="121">
        <v>6</v>
      </c>
      <c r="Y92" s="122">
        <f t="shared" si="16"/>
        <v>6.25</v>
      </c>
      <c r="Z92" s="123">
        <v>8718.14</v>
      </c>
      <c r="AA92" s="122">
        <v>8718.14</v>
      </c>
      <c r="AB92" s="122">
        <f t="shared" si="19"/>
        <v>100</v>
      </c>
      <c r="AC92" s="122">
        <v>8718.14</v>
      </c>
      <c r="AD92" s="122">
        <f t="shared" si="20"/>
        <v>100</v>
      </c>
      <c r="AE92" s="122">
        <v>0</v>
      </c>
      <c r="AF92" s="122">
        <f t="shared" si="17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1"/>
        <v>0</v>
      </c>
      <c r="O93" s="100">
        <v>0</v>
      </c>
      <c r="P93" s="100">
        <v>0</v>
      </c>
      <c r="Q93" s="100">
        <v>0</v>
      </c>
      <c r="R93" s="100">
        <f t="shared" si="22"/>
        <v>0</v>
      </c>
      <c r="S93" s="100">
        <v>0</v>
      </c>
      <c r="T93" s="100">
        <v>0</v>
      </c>
      <c r="U93" s="100">
        <v>0</v>
      </c>
      <c r="V93" s="121">
        <v>0</v>
      </c>
      <c r="W93" s="121">
        <v>0</v>
      </c>
      <c r="X93" s="121">
        <v>0</v>
      </c>
      <c r="Y93" s="122">
        <f t="shared" si="16"/>
        <v>0</v>
      </c>
      <c r="Z93" s="123">
        <v>0</v>
      </c>
      <c r="AA93" s="122">
        <v>0</v>
      </c>
      <c r="AB93" s="122">
        <f t="shared" si="19"/>
        <v>0</v>
      </c>
      <c r="AC93" s="122">
        <v>0</v>
      </c>
      <c r="AD93" s="122">
        <f t="shared" si="20"/>
        <v>0</v>
      </c>
      <c r="AE93" s="122">
        <v>0</v>
      </c>
      <c r="AF93" s="122">
        <f t="shared" si="17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1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22"/>
        <v>12376.46</v>
      </c>
      <c r="S94" s="100">
        <f t="shared" si="18"/>
        <v>100</v>
      </c>
      <c r="T94" s="100">
        <v>0</v>
      </c>
      <c r="U94" s="100">
        <v>0</v>
      </c>
      <c r="V94" s="121">
        <v>5</v>
      </c>
      <c r="W94" s="121">
        <v>7</v>
      </c>
      <c r="X94" s="121">
        <v>1</v>
      </c>
      <c r="Y94" s="122">
        <f t="shared" si="16"/>
        <v>25</v>
      </c>
      <c r="Z94" s="123">
        <v>6937.44</v>
      </c>
      <c r="AA94" s="122">
        <v>6937.44</v>
      </c>
      <c r="AB94" s="122">
        <f t="shared" si="19"/>
        <v>100</v>
      </c>
      <c r="AC94" s="122">
        <v>6937.44</v>
      </c>
      <c r="AD94" s="122">
        <f t="shared" si="20"/>
        <v>100</v>
      </c>
      <c r="AE94" s="122">
        <v>0</v>
      </c>
      <c r="AF94" s="122">
        <f t="shared" si="17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1"/>
        <v>0</v>
      </c>
      <c r="O95" s="100">
        <v>0</v>
      </c>
      <c r="P95" s="100">
        <v>0</v>
      </c>
      <c r="Q95" s="100">
        <v>0</v>
      </c>
      <c r="R95" s="100">
        <f t="shared" si="22"/>
        <v>0</v>
      </c>
      <c r="S95" s="100">
        <v>0</v>
      </c>
      <c r="T95" s="100">
        <v>0</v>
      </c>
      <c r="U95" s="100">
        <v>0</v>
      </c>
      <c r="V95" s="121">
        <v>0</v>
      </c>
      <c r="W95" s="121">
        <v>0</v>
      </c>
      <c r="X95" s="121">
        <v>0</v>
      </c>
      <c r="Y95" s="122">
        <f t="shared" si="16"/>
        <v>0</v>
      </c>
      <c r="Z95" s="123">
        <v>0</v>
      </c>
      <c r="AA95" s="122">
        <v>0</v>
      </c>
      <c r="AB95" s="122">
        <f t="shared" si="19"/>
        <v>0</v>
      </c>
      <c r="AC95" s="122">
        <v>0</v>
      </c>
      <c r="AD95" s="122">
        <f t="shared" si="20"/>
        <v>0</v>
      </c>
      <c r="AE95" s="122">
        <v>0</v>
      </c>
      <c r="AF95" s="122">
        <f t="shared" si="17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1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22"/>
        <v>24507.16</v>
      </c>
      <c r="S96" s="100">
        <f t="shared" si="18"/>
        <v>100</v>
      </c>
      <c r="T96" s="100">
        <v>0</v>
      </c>
      <c r="U96" s="100">
        <v>0</v>
      </c>
      <c r="V96" s="121">
        <v>0</v>
      </c>
      <c r="W96" s="121">
        <v>0</v>
      </c>
      <c r="X96" s="121">
        <v>0</v>
      </c>
      <c r="Y96" s="122">
        <f t="shared" si="16"/>
        <v>0</v>
      </c>
      <c r="Z96" s="123">
        <v>0</v>
      </c>
      <c r="AA96" s="122">
        <v>0</v>
      </c>
      <c r="AB96" s="122">
        <f t="shared" si="19"/>
        <v>0</v>
      </c>
      <c r="AC96" s="122">
        <v>0</v>
      </c>
      <c r="AD96" s="122">
        <f t="shared" si="20"/>
        <v>0</v>
      </c>
      <c r="AE96" s="122">
        <v>0</v>
      </c>
      <c r="AF96" s="122">
        <f t="shared" si="17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1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22"/>
        <v>5946.55</v>
      </c>
      <c r="S97" s="100">
        <f t="shared" si="18"/>
        <v>100</v>
      </c>
      <c r="T97" s="100">
        <v>0</v>
      </c>
      <c r="U97" s="100">
        <v>0</v>
      </c>
      <c r="V97" s="121">
        <v>2</v>
      </c>
      <c r="W97" s="121">
        <v>2</v>
      </c>
      <c r="X97" s="121">
        <v>0</v>
      </c>
      <c r="Y97" s="122">
        <f t="shared" si="16"/>
        <v>22.222222222222221</v>
      </c>
      <c r="Z97" s="123">
        <v>1930.88</v>
      </c>
      <c r="AA97" s="122">
        <v>1930.88</v>
      </c>
      <c r="AB97" s="122">
        <f t="shared" si="19"/>
        <v>100</v>
      </c>
      <c r="AC97" s="122">
        <v>1930.88</v>
      </c>
      <c r="AD97" s="122">
        <f t="shared" si="20"/>
        <v>100</v>
      </c>
      <c r="AE97" s="122">
        <v>0</v>
      </c>
      <c r="AF97" s="122">
        <f t="shared" si="17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1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22"/>
        <v>3487.89</v>
      </c>
      <c r="S98" s="100">
        <f t="shared" si="18"/>
        <v>100</v>
      </c>
      <c r="T98" s="100">
        <v>0</v>
      </c>
      <c r="U98" s="100">
        <v>0</v>
      </c>
      <c r="V98" s="121">
        <v>0</v>
      </c>
      <c r="W98" s="121">
        <v>0</v>
      </c>
      <c r="X98" s="121">
        <v>0</v>
      </c>
      <c r="Y98" s="122">
        <f t="shared" si="16"/>
        <v>0</v>
      </c>
      <c r="Z98" s="123">
        <v>0</v>
      </c>
      <c r="AA98" s="122">
        <v>0</v>
      </c>
      <c r="AB98" s="122">
        <f t="shared" si="19"/>
        <v>0</v>
      </c>
      <c r="AC98" s="122">
        <v>0</v>
      </c>
      <c r="AD98" s="122">
        <f t="shared" si="20"/>
        <v>0</v>
      </c>
      <c r="AE98" s="122">
        <v>0</v>
      </c>
      <c r="AF98" s="122">
        <f t="shared" si="17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1"/>
        <v>0</v>
      </c>
      <c r="O99" s="100">
        <v>0</v>
      </c>
      <c r="P99" s="100">
        <v>0</v>
      </c>
      <c r="Q99" s="100">
        <v>0</v>
      </c>
      <c r="R99" s="100">
        <f t="shared" si="22"/>
        <v>0</v>
      </c>
      <c r="S99" s="100">
        <v>0</v>
      </c>
      <c r="T99" s="100">
        <v>0</v>
      </c>
      <c r="U99" s="100">
        <v>0</v>
      </c>
      <c r="V99" s="121">
        <v>3</v>
      </c>
      <c r="W99" s="121">
        <v>3</v>
      </c>
      <c r="X99" s="121">
        <v>2</v>
      </c>
      <c r="Y99" s="122">
        <f t="shared" si="16"/>
        <v>100</v>
      </c>
      <c r="Z99" s="123">
        <v>4662.01</v>
      </c>
      <c r="AA99" s="122">
        <v>4662.01</v>
      </c>
      <c r="AB99" s="122">
        <f t="shared" si="19"/>
        <v>100</v>
      </c>
      <c r="AC99" s="122">
        <v>4662.01</v>
      </c>
      <c r="AD99" s="122">
        <f t="shared" si="20"/>
        <v>100</v>
      </c>
      <c r="AE99" s="122">
        <v>0</v>
      </c>
      <c r="AF99" s="122">
        <f t="shared" si="17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1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22"/>
        <v>18749.07</v>
      </c>
      <c r="S100" s="100">
        <f t="shared" si="18"/>
        <v>100</v>
      </c>
      <c r="T100" s="100">
        <v>0</v>
      </c>
      <c r="U100" s="100">
        <v>0</v>
      </c>
      <c r="V100" s="121">
        <v>13</v>
      </c>
      <c r="W100" s="121">
        <v>18</v>
      </c>
      <c r="X100" s="121">
        <v>8</v>
      </c>
      <c r="Y100" s="122">
        <f t="shared" si="16"/>
        <v>34.210526315789473</v>
      </c>
      <c r="Z100" s="123">
        <v>13065.46</v>
      </c>
      <c r="AA100" s="122">
        <v>13065.46</v>
      </c>
      <c r="AB100" s="122">
        <f t="shared" si="19"/>
        <v>100</v>
      </c>
      <c r="AC100" s="122">
        <v>13065.46</v>
      </c>
      <c r="AD100" s="122">
        <f t="shared" si="20"/>
        <v>100</v>
      </c>
      <c r="AE100" s="122">
        <v>0</v>
      </c>
      <c r="AF100" s="122">
        <f t="shared" si="17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1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22"/>
        <v>336.17</v>
      </c>
      <c r="S101" s="100">
        <f t="shared" si="18"/>
        <v>100</v>
      </c>
      <c r="T101" s="100">
        <v>0</v>
      </c>
      <c r="U101" s="100">
        <v>0</v>
      </c>
      <c r="V101" s="121">
        <v>2</v>
      </c>
      <c r="W101" s="121">
        <v>2</v>
      </c>
      <c r="X101" s="121">
        <v>1</v>
      </c>
      <c r="Y101" s="122">
        <f t="shared" si="16"/>
        <v>25</v>
      </c>
      <c r="Z101" s="123">
        <v>4147.71</v>
      </c>
      <c r="AA101" s="122">
        <v>4147.71</v>
      </c>
      <c r="AB101" s="122">
        <f t="shared" si="19"/>
        <v>100</v>
      </c>
      <c r="AC101" s="122">
        <v>4147.71</v>
      </c>
      <c r="AD101" s="122">
        <f t="shared" si="20"/>
        <v>100</v>
      </c>
      <c r="AE101" s="122">
        <v>0</v>
      </c>
      <c r="AF101" s="122">
        <f t="shared" si="17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1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22"/>
        <v>19670.13</v>
      </c>
      <c r="S102" s="100">
        <f t="shared" si="18"/>
        <v>100</v>
      </c>
      <c r="T102" s="100">
        <v>0</v>
      </c>
      <c r="U102" s="100">
        <v>0</v>
      </c>
      <c r="V102" s="121">
        <v>0</v>
      </c>
      <c r="W102" s="121">
        <v>0</v>
      </c>
      <c r="X102" s="121">
        <v>0</v>
      </c>
      <c r="Y102" s="122">
        <f t="shared" si="16"/>
        <v>0</v>
      </c>
      <c r="Z102" s="123">
        <v>0</v>
      </c>
      <c r="AA102" s="122">
        <v>0</v>
      </c>
      <c r="AB102" s="122">
        <f t="shared" si="19"/>
        <v>0</v>
      </c>
      <c r="AC102" s="122">
        <v>0</v>
      </c>
      <c r="AD102" s="122">
        <f t="shared" si="20"/>
        <v>0</v>
      </c>
      <c r="AE102" s="122">
        <v>0</v>
      </c>
      <c r="AF102" s="122">
        <f t="shared" si="17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1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23">T103/P103*100</f>
        <v>0</v>
      </c>
      <c r="V103" s="89">
        <f t="shared" ref="V103:AC103" si="24">SUM(V7:V102)</f>
        <v>581</v>
      </c>
      <c r="W103" s="89">
        <f t="shared" si="24"/>
        <v>786</v>
      </c>
      <c r="X103" s="89">
        <f>SUM(X7:X102)</f>
        <v>217</v>
      </c>
      <c r="Y103" s="91">
        <f>X103/H103*100</f>
        <v>7.5953797689884501</v>
      </c>
      <c r="Z103" s="91">
        <f>SUM(Z7:Z102)</f>
        <v>864318.87000000023</v>
      </c>
      <c r="AA103" s="91">
        <f t="shared" si="24"/>
        <v>835586.2300000001</v>
      </c>
      <c r="AB103" s="90">
        <f t="shared" ref="AB103" si="25">IF((Z103+T103)=0,0,AA103/(Z103+T103)*100)</f>
        <v>96.67568984118094</v>
      </c>
      <c r="AC103" s="91">
        <f t="shared" si="24"/>
        <v>835586.2300000001</v>
      </c>
      <c r="AD103" s="90">
        <f t="shared" ref="AD103" si="26">IF(AA103=0,0,AC103/AA103)*100</f>
        <v>100</v>
      </c>
      <c r="AE103" s="91">
        <f>SUM(AE7:AE102)</f>
        <v>0</v>
      </c>
      <c r="AF103" s="90">
        <f t="shared" ref="AF103" si="27">IF(AA103=0,0,AE103/AA103)*100</f>
        <v>0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10"/>
  <sheetViews>
    <sheetView zoomScale="90" zoomScaleNormal="90" workbookViewId="0">
      <selection activeCell="E8" sqref="E8"/>
    </sheetView>
  </sheetViews>
  <sheetFormatPr defaultColWidth="9.7109375" defaultRowHeight="12.75" x14ac:dyDescent="0.25"/>
  <cols>
    <col min="1" max="1" width="6" style="9" bestFit="1" customWidth="1"/>
    <col min="2" max="2" width="13.42578125" style="9" customWidth="1"/>
    <col min="3" max="3" width="12.28515625" style="9" customWidth="1"/>
    <col min="4" max="4" width="19.42578125" style="9" customWidth="1"/>
    <col min="5" max="5" width="14.42578125" style="18" customWidth="1"/>
    <col min="6" max="6" width="10.7109375" style="9" customWidth="1"/>
    <col min="7" max="7" width="11.28515625" style="9" customWidth="1"/>
    <col min="8" max="8" width="12" style="9" customWidth="1"/>
    <col min="9" max="9" width="13.5703125" style="28" customWidth="1"/>
    <col min="10" max="10" width="16.5703125" style="28" customWidth="1"/>
    <col min="11" max="11" width="9.85546875" style="34" customWidth="1"/>
    <col min="12" max="12" width="7.7109375" style="34" customWidth="1"/>
    <col min="13" max="13" width="9" style="34" customWidth="1"/>
    <col min="14" max="14" width="11.5703125" style="34" customWidth="1"/>
    <col min="15" max="15" width="15.7109375" style="43" customWidth="1"/>
    <col min="16" max="16" width="12.42578125" style="43" bestFit="1" customWidth="1"/>
    <col min="17" max="17" width="9.85546875" style="43" bestFit="1" customWidth="1"/>
    <col min="18" max="18" width="12.42578125" style="43" bestFit="1" customWidth="1"/>
    <col min="19" max="19" width="11" style="43" customWidth="1"/>
    <col min="20" max="20" width="10.85546875" style="43" bestFit="1" customWidth="1"/>
    <col min="21" max="21" width="11.28515625" style="43" customWidth="1"/>
    <col min="22" max="26" width="9.7109375" style="51"/>
    <col min="27" max="28" width="9.7109375" style="34"/>
    <col min="29" max="29" width="9.7109375" style="34" customWidth="1"/>
    <col min="30" max="30" width="11" style="34" customWidth="1"/>
    <col min="31" max="31" width="9.7109375" style="34"/>
    <col min="32" max="32" width="11.42578125" style="34" customWidth="1"/>
    <col min="33" max="37" width="9.7109375" style="34"/>
    <col min="38" max="16384" width="9.7109375" style="9"/>
  </cols>
  <sheetData>
    <row r="1" spans="1:37" s="8" customFormat="1" ht="82.5" customHeight="1" x14ac:dyDescent="0.25">
      <c r="A1" s="155" t="s">
        <v>239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33"/>
      <c r="AH1" s="33"/>
      <c r="AI1" s="33"/>
      <c r="AJ1" s="33"/>
      <c r="AK1" s="33"/>
    </row>
    <row r="2" spans="1:37" s="8" customFormat="1" ht="15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28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  <c r="AG2" s="33"/>
      <c r="AH2" s="33"/>
      <c r="AI2" s="33"/>
      <c r="AJ2" s="33"/>
      <c r="AK2" s="33"/>
    </row>
    <row r="3" spans="1:37" ht="53.25" customHeight="1" x14ac:dyDescent="0.25">
      <c r="A3" s="129"/>
      <c r="B3" s="129"/>
      <c r="C3" s="129"/>
      <c r="D3" s="129"/>
      <c r="E3" s="129"/>
      <c r="F3" s="129"/>
      <c r="G3" s="129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59" t="s">
        <v>17</v>
      </c>
      <c r="W3" s="160"/>
      <c r="X3" s="160"/>
      <c r="Y3" s="160"/>
      <c r="Z3" s="161"/>
      <c r="AA3" s="126" t="s">
        <v>26</v>
      </c>
      <c r="AB3" s="140"/>
      <c r="AC3" s="140"/>
      <c r="AD3" s="140"/>
      <c r="AE3" s="140"/>
      <c r="AF3" s="127"/>
    </row>
    <row r="4" spans="1:37" ht="104.25" customHeight="1" x14ac:dyDescent="0.25">
      <c r="A4" s="129"/>
      <c r="B4" s="129"/>
      <c r="C4" s="129"/>
      <c r="D4" s="129"/>
      <c r="E4" s="129"/>
      <c r="F4" s="129"/>
      <c r="G4" s="129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53" t="s">
        <v>9</v>
      </c>
      <c r="W4" s="153" t="s">
        <v>24</v>
      </c>
      <c r="X4" s="153" t="s">
        <v>23</v>
      </c>
      <c r="Y4" s="153" t="str">
        <f>"відсоток  до загальної кількості виданих доручень (гр."&amp;V6&amp;"/гр."&amp;'[1]05.01.2015'!H6&amp;"*100)"</f>
        <v>відсоток  до загальної кількості виданих доручень (гр.22/гр.8*100)</v>
      </c>
      <c r="Z4" s="157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ht="90" customHeight="1" x14ac:dyDescent="0.25">
      <c r="A5" s="130"/>
      <c r="B5" s="130"/>
      <c r="C5" s="130"/>
      <c r="D5" s="130"/>
      <c r="E5" s="130"/>
      <c r="F5" s="130"/>
      <c r="G5" s="130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54"/>
      <c r="W5" s="154"/>
      <c r="X5" s="154"/>
      <c r="Y5" s="154"/>
      <c r="Z5" s="158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.75" customHeight="1" x14ac:dyDescent="0.25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17">
        <f t="shared" si="0"/>
        <v>5</v>
      </c>
      <c r="F6" s="6">
        <f t="shared" si="0"/>
        <v>6</v>
      </c>
      <c r="G6" s="6">
        <f t="shared" si="0"/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6">
        <f t="shared" si="0"/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6">
        <v>31</v>
      </c>
      <c r="AF6" s="6">
        <v>32</v>
      </c>
      <c r="AG6" s="35"/>
      <c r="AH6" s="35"/>
      <c r="AI6" s="35"/>
      <c r="AJ6" s="35"/>
      <c r="AK6" s="35"/>
    </row>
    <row r="7" spans="1:37" ht="15" customHeight="1" x14ac:dyDescent="0.25">
      <c r="A7" s="2">
        <v>1</v>
      </c>
      <c r="B7" s="11" t="s">
        <v>114</v>
      </c>
      <c r="C7" s="12"/>
      <c r="D7" s="12" t="s">
        <v>27</v>
      </c>
      <c r="E7" s="19" t="s">
        <v>118</v>
      </c>
      <c r="F7" s="47" t="s">
        <v>229</v>
      </c>
      <c r="G7" s="13"/>
      <c r="H7" s="53">
        <v>1</v>
      </c>
      <c r="I7" s="54">
        <v>0</v>
      </c>
      <c r="J7" s="54">
        <v>1</v>
      </c>
      <c r="K7" s="55">
        <v>0</v>
      </c>
      <c r="L7" s="56">
        <v>0</v>
      </c>
      <c r="M7" s="56"/>
      <c r="N7" s="52">
        <f t="shared" ref="N7:N13" si="1">K7/H7*100</f>
        <v>0</v>
      </c>
      <c r="O7" s="52">
        <v>0</v>
      </c>
      <c r="P7" s="52">
        <f t="shared" ref="P7:P71" si="2">O7</f>
        <v>0</v>
      </c>
      <c r="Q7" s="52">
        <v>0</v>
      </c>
      <c r="R7" s="52">
        <v>0</v>
      </c>
      <c r="S7" s="52">
        <v>0</v>
      </c>
      <c r="T7" s="52">
        <f>O7-R7</f>
        <v>0</v>
      </c>
      <c r="U7" s="52">
        <v>0</v>
      </c>
      <c r="V7" s="57">
        <v>0</v>
      </c>
      <c r="W7" s="57">
        <v>0</v>
      </c>
      <c r="X7" s="57">
        <v>0</v>
      </c>
      <c r="Y7" s="58">
        <f>IF(H7=0,0,V7/H7)*100</f>
        <v>0</v>
      </c>
      <c r="Z7" s="58">
        <v>0</v>
      </c>
      <c r="AA7" s="59">
        <v>0</v>
      </c>
      <c r="AB7" s="59">
        <f t="shared" ref="AB7:AB70" si="3">IF(Z7=0,0,AA7/Z7)*100</f>
        <v>0</v>
      </c>
      <c r="AC7" s="59">
        <v>0</v>
      </c>
      <c r="AD7" s="59">
        <f t="shared" ref="AD7:AD70" si="4">IF(AA7=0,0,AC7/AA7)*100</f>
        <v>0</v>
      </c>
      <c r="AE7" s="59">
        <v>0</v>
      </c>
      <c r="AF7" s="59">
        <f t="shared" ref="AF7:AF70" si="5">IF(AA7=0,0,AE7/AA7)*100</f>
        <v>0</v>
      </c>
      <c r="AG7" s="60"/>
    </row>
    <row r="8" spans="1:37" ht="15" customHeight="1" x14ac:dyDescent="0.25">
      <c r="A8" s="2">
        <v>2</v>
      </c>
      <c r="B8" s="11" t="s">
        <v>114</v>
      </c>
      <c r="C8" s="12"/>
      <c r="D8" s="12" t="s">
        <v>28</v>
      </c>
      <c r="E8" s="19" t="s">
        <v>118</v>
      </c>
      <c r="F8" s="48">
        <v>84</v>
      </c>
      <c r="G8" s="13">
        <v>30.45</v>
      </c>
      <c r="H8" s="61">
        <v>20</v>
      </c>
      <c r="I8" s="62">
        <v>9</v>
      </c>
      <c r="J8" s="62">
        <v>8</v>
      </c>
      <c r="K8" s="55">
        <v>17</v>
      </c>
      <c r="L8" s="56">
        <v>19</v>
      </c>
      <c r="M8" s="56"/>
      <c r="N8" s="52">
        <f t="shared" si="1"/>
        <v>85</v>
      </c>
      <c r="O8" s="52">
        <v>8664.0299999999988</v>
      </c>
      <c r="P8" s="52">
        <f t="shared" si="2"/>
        <v>8664.0299999999988</v>
      </c>
      <c r="Q8" s="52">
        <f t="shared" ref="Q8:Q72" si="6">P8/O8*100</f>
        <v>100</v>
      </c>
      <c r="R8" s="52">
        <v>6757.5299999999988</v>
      </c>
      <c r="S8" s="52">
        <f>R8/P8*100</f>
        <v>77.995228548377611</v>
      </c>
      <c r="T8" s="52">
        <f>O8-R8</f>
        <v>1906.5</v>
      </c>
      <c r="U8" s="52">
        <f t="shared" ref="U8:U72" si="7">T8/P8*100</f>
        <v>22.0047714516224</v>
      </c>
      <c r="V8" s="57">
        <v>0</v>
      </c>
      <c r="W8" s="57">
        <v>0</v>
      </c>
      <c r="X8" s="57">
        <v>0</v>
      </c>
      <c r="Y8" s="58">
        <f t="shared" ref="Y8:Y71" si="8">IF(H8=0,0,V8/H8)*100</f>
        <v>0</v>
      </c>
      <c r="Z8" s="58">
        <v>0</v>
      </c>
      <c r="AA8" s="59">
        <v>0</v>
      </c>
      <c r="AB8" s="59">
        <f t="shared" si="3"/>
        <v>0</v>
      </c>
      <c r="AC8" s="59">
        <v>0</v>
      </c>
      <c r="AD8" s="59">
        <f t="shared" si="4"/>
        <v>0</v>
      </c>
      <c r="AE8" s="59">
        <v>0</v>
      </c>
      <c r="AF8" s="59">
        <f t="shared" si="5"/>
        <v>0</v>
      </c>
      <c r="AG8" s="60"/>
    </row>
    <row r="9" spans="1:37" ht="15" customHeight="1" x14ac:dyDescent="0.25">
      <c r="A9" s="2">
        <v>3</v>
      </c>
      <c r="B9" s="11" t="s">
        <v>114</v>
      </c>
      <c r="C9" s="12"/>
      <c r="D9" s="12" t="s">
        <v>29</v>
      </c>
      <c r="E9" s="19" t="s">
        <v>118</v>
      </c>
      <c r="F9" s="48" t="s">
        <v>119</v>
      </c>
      <c r="G9" s="13">
        <v>30.45</v>
      </c>
      <c r="H9" s="61">
        <v>12</v>
      </c>
      <c r="I9" s="62">
        <v>4</v>
      </c>
      <c r="J9" s="62">
        <v>6</v>
      </c>
      <c r="K9" s="55">
        <v>9</v>
      </c>
      <c r="L9" s="56">
        <v>6</v>
      </c>
      <c r="M9" s="56"/>
      <c r="N9" s="52">
        <f t="shared" si="1"/>
        <v>75</v>
      </c>
      <c r="O9" s="52">
        <v>20412.350000000002</v>
      </c>
      <c r="P9" s="52">
        <f t="shared" si="2"/>
        <v>20412.350000000002</v>
      </c>
      <c r="Q9" s="52">
        <f t="shared" si="6"/>
        <v>100</v>
      </c>
      <c r="R9" s="52">
        <v>20412.350000000002</v>
      </c>
      <c r="S9" s="52">
        <f t="shared" ref="S9:S73" si="9">R9/P9*100</f>
        <v>100</v>
      </c>
      <c r="T9" s="52">
        <f t="shared" ref="T9:T73" si="10">O9-R9</f>
        <v>0</v>
      </c>
      <c r="U9" s="52">
        <f t="shared" si="7"/>
        <v>0</v>
      </c>
      <c r="V9" s="57">
        <v>0</v>
      </c>
      <c r="W9" s="57">
        <v>0</v>
      </c>
      <c r="X9" s="57">
        <v>0</v>
      </c>
      <c r="Y9" s="58">
        <f t="shared" si="8"/>
        <v>0</v>
      </c>
      <c r="Z9" s="58">
        <v>0</v>
      </c>
      <c r="AA9" s="59">
        <v>0</v>
      </c>
      <c r="AB9" s="59">
        <f t="shared" si="3"/>
        <v>0</v>
      </c>
      <c r="AC9" s="59">
        <v>0</v>
      </c>
      <c r="AD9" s="59">
        <f t="shared" si="4"/>
        <v>0</v>
      </c>
      <c r="AE9" s="59">
        <v>0</v>
      </c>
      <c r="AF9" s="59">
        <f t="shared" si="5"/>
        <v>0</v>
      </c>
      <c r="AG9" s="60"/>
    </row>
    <row r="10" spans="1:37" ht="15" customHeight="1" x14ac:dyDescent="0.25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48">
        <v>103</v>
      </c>
      <c r="G10" s="13">
        <v>30.45</v>
      </c>
      <c r="H10" s="61">
        <v>75</v>
      </c>
      <c r="I10" s="62">
        <v>26</v>
      </c>
      <c r="J10" s="62">
        <v>23</v>
      </c>
      <c r="K10" s="55">
        <v>1</v>
      </c>
      <c r="L10" s="56">
        <v>1</v>
      </c>
      <c r="M10" s="56"/>
      <c r="N10" s="52">
        <f t="shared" si="1"/>
        <v>1.3333333333333335</v>
      </c>
      <c r="O10" s="52">
        <v>58.36</v>
      </c>
      <c r="P10" s="52">
        <f t="shared" si="2"/>
        <v>58.36</v>
      </c>
      <c r="Q10" s="52">
        <f t="shared" si="6"/>
        <v>100</v>
      </c>
      <c r="R10" s="52">
        <v>58.36</v>
      </c>
      <c r="S10" s="52">
        <f t="shared" si="9"/>
        <v>100</v>
      </c>
      <c r="T10" s="52">
        <f t="shared" si="10"/>
        <v>0</v>
      </c>
      <c r="U10" s="52">
        <f t="shared" si="7"/>
        <v>0</v>
      </c>
      <c r="V10" s="57">
        <v>0</v>
      </c>
      <c r="W10" s="57">
        <v>0</v>
      </c>
      <c r="X10" s="57">
        <v>0</v>
      </c>
      <c r="Y10" s="58">
        <f t="shared" si="8"/>
        <v>0</v>
      </c>
      <c r="Z10" s="58">
        <v>0</v>
      </c>
      <c r="AA10" s="59">
        <v>0</v>
      </c>
      <c r="AB10" s="59">
        <f t="shared" si="3"/>
        <v>0</v>
      </c>
      <c r="AC10" s="59">
        <v>0</v>
      </c>
      <c r="AD10" s="59">
        <f t="shared" si="4"/>
        <v>0</v>
      </c>
      <c r="AE10" s="59">
        <v>0</v>
      </c>
      <c r="AF10" s="59">
        <f t="shared" si="5"/>
        <v>0</v>
      </c>
      <c r="AG10" s="60"/>
    </row>
    <row r="11" spans="1:37" ht="15" customHeight="1" x14ac:dyDescent="0.25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48" t="s">
        <v>121</v>
      </c>
      <c r="G11" s="13">
        <v>30.45</v>
      </c>
      <c r="H11" s="61">
        <v>17</v>
      </c>
      <c r="I11" s="62">
        <v>5</v>
      </c>
      <c r="J11" s="62">
        <v>9</v>
      </c>
      <c r="K11" s="55">
        <v>10</v>
      </c>
      <c r="L11" s="56">
        <v>11</v>
      </c>
      <c r="M11" s="56"/>
      <c r="N11" s="52">
        <f t="shared" si="1"/>
        <v>58.82352941176471</v>
      </c>
      <c r="O11" s="52">
        <v>7226.18</v>
      </c>
      <c r="P11" s="52">
        <f t="shared" si="2"/>
        <v>7226.18</v>
      </c>
      <c r="Q11" s="52">
        <f t="shared" si="6"/>
        <v>100</v>
      </c>
      <c r="R11" s="52">
        <v>3356.46</v>
      </c>
      <c r="S11" s="52">
        <f t="shared" si="9"/>
        <v>46.448607701441148</v>
      </c>
      <c r="T11" s="52">
        <f t="shared" si="10"/>
        <v>3869.7200000000003</v>
      </c>
      <c r="U11" s="52">
        <f t="shared" si="7"/>
        <v>53.551392298558852</v>
      </c>
      <c r="V11" s="57">
        <v>0</v>
      </c>
      <c r="W11" s="57">
        <v>0</v>
      </c>
      <c r="X11" s="57">
        <v>0</v>
      </c>
      <c r="Y11" s="58">
        <f t="shared" si="8"/>
        <v>0</v>
      </c>
      <c r="Z11" s="58">
        <v>0</v>
      </c>
      <c r="AA11" s="59">
        <v>0</v>
      </c>
      <c r="AB11" s="59">
        <f t="shared" si="3"/>
        <v>0</v>
      </c>
      <c r="AC11" s="59">
        <v>0</v>
      </c>
      <c r="AD11" s="59">
        <f t="shared" si="4"/>
        <v>0</v>
      </c>
      <c r="AE11" s="59">
        <v>0</v>
      </c>
      <c r="AF11" s="59">
        <f t="shared" si="5"/>
        <v>0</v>
      </c>
      <c r="AG11" s="60"/>
    </row>
    <row r="12" spans="1:37" ht="15" customHeight="1" x14ac:dyDescent="0.25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48" t="s">
        <v>122</v>
      </c>
      <c r="G12" s="13">
        <v>30.45</v>
      </c>
      <c r="H12" s="61">
        <v>17</v>
      </c>
      <c r="I12" s="62">
        <v>3</v>
      </c>
      <c r="J12" s="62">
        <v>14</v>
      </c>
      <c r="K12" s="55">
        <v>15</v>
      </c>
      <c r="L12" s="56">
        <v>20</v>
      </c>
      <c r="M12" s="56"/>
      <c r="N12" s="52">
        <f t="shared" si="1"/>
        <v>88.235294117647058</v>
      </c>
      <c r="O12" s="52">
        <v>10060.76</v>
      </c>
      <c r="P12" s="52">
        <f t="shared" si="2"/>
        <v>10060.76</v>
      </c>
      <c r="Q12" s="52">
        <f t="shared" si="6"/>
        <v>100</v>
      </c>
      <c r="R12" s="52">
        <v>7866.78</v>
      </c>
      <c r="S12" s="52">
        <f t="shared" si="9"/>
        <v>78.192701147825801</v>
      </c>
      <c r="T12" s="52">
        <f t="shared" si="10"/>
        <v>2193.9800000000005</v>
      </c>
      <c r="U12" s="52">
        <f t="shared" si="7"/>
        <v>21.807298852174196</v>
      </c>
      <c r="V12" s="57">
        <v>0</v>
      </c>
      <c r="W12" s="57">
        <v>0</v>
      </c>
      <c r="X12" s="57">
        <v>0</v>
      </c>
      <c r="Y12" s="58">
        <f t="shared" si="8"/>
        <v>0</v>
      </c>
      <c r="Z12" s="58">
        <v>0</v>
      </c>
      <c r="AA12" s="59">
        <v>0</v>
      </c>
      <c r="AB12" s="59">
        <f t="shared" si="3"/>
        <v>0</v>
      </c>
      <c r="AC12" s="59">
        <v>0</v>
      </c>
      <c r="AD12" s="59">
        <f t="shared" si="4"/>
        <v>0</v>
      </c>
      <c r="AE12" s="59">
        <v>0</v>
      </c>
      <c r="AF12" s="59">
        <f t="shared" si="5"/>
        <v>0</v>
      </c>
      <c r="AG12" s="60"/>
    </row>
    <row r="13" spans="1:37" ht="15" customHeight="1" x14ac:dyDescent="0.25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48" t="s">
        <v>123</v>
      </c>
      <c r="G13" s="13">
        <v>30.45</v>
      </c>
      <c r="H13" s="61">
        <v>3</v>
      </c>
      <c r="I13" s="62">
        <v>0</v>
      </c>
      <c r="J13" s="62">
        <v>3</v>
      </c>
      <c r="K13" s="55">
        <v>1</v>
      </c>
      <c r="L13" s="56">
        <v>1</v>
      </c>
      <c r="M13" s="56"/>
      <c r="N13" s="52">
        <f t="shared" si="1"/>
        <v>33.333333333333329</v>
      </c>
      <c r="O13" s="52">
        <v>2679.6</v>
      </c>
      <c r="P13" s="52">
        <f t="shared" si="2"/>
        <v>2679.6</v>
      </c>
      <c r="Q13" s="52">
        <f t="shared" si="6"/>
        <v>100</v>
      </c>
      <c r="R13" s="52">
        <v>0</v>
      </c>
      <c r="S13" s="52">
        <f t="shared" si="9"/>
        <v>0</v>
      </c>
      <c r="T13" s="52">
        <f t="shared" si="10"/>
        <v>2679.6</v>
      </c>
      <c r="U13" s="52">
        <v>0</v>
      </c>
      <c r="V13" s="57">
        <v>0</v>
      </c>
      <c r="W13" s="57">
        <v>0</v>
      </c>
      <c r="X13" s="57">
        <v>0</v>
      </c>
      <c r="Y13" s="58">
        <f t="shared" si="8"/>
        <v>0</v>
      </c>
      <c r="Z13" s="58">
        <v>0</v>
      </c>
      <c r="AA13" s="59">
        <v>0</v>
      </c>
      <c r="AB13" s="59">
        <f t="shared" si="3"/>
        <v>0</v>
      </c>
      <c r="AC13" s="59">
        <v>0</v>
      </c>
      <c r="AD13" s="59">
        <f t="shared" si="4"/>
        <v>0</v>
      </c>
      <c r="AE13" s="59">
        <v>0</v>
      </c>
      <c r="AF13" s="59">
        <f t="shared" si="5"/>
        <v>0</v>
      </c>
      <c r="AG13" s="60"/>
    </row>
    <row r="14" spans="1:37" ht="15" customHeight="1" x14ac:dyDescent="0.25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48">
        <v>89</v>
      </c>
      <c r="G14" s="13">
        <v>30.45</v>
      </c>
      <c r="H14" s="61">
        <v>1</v>
      </c>
      <c r="I14" s="62">
        <v>0</v>
      </c>
      <c r="J14" s="62">
        <v>0</v>
      </c>
      <c r="K14" s="55">
        <v>0</v>
      </c>
      <c r="L14" s="56">
        <v>0</v>
      </c>
      <c r="M14" s="56"/>
      <c r="N14" s="52">
        <v>0</v>
      </c>
      <c r="O14" s="52">
        <v>0</v>
      </c>
      <c r="P14" s="52">
        <f t="shared" si="2"/>
        <v>0</v>
      </c>
      <c r="Q14" s="52">
        <v>0</v>
      </c>
      <c r="R14" s="52">
        <v>0</v>
      </c>
      <c r="S14" s="52">
        <v>0</v>
      </c>
      <c r="T14" s="52">
        <f t="shared" si="10"/>
        <v>0</v>
      </c>
      <c r="U14" s="52">
        <v>0</v>
      </c>
      <c r="V14" s="57">
        <v>0</v>
      </c>
      <c r="W14" s="57">
        <v>0</v>
      </c>
      <c r="X14" s="57">
        <v>0</v>
      </c>
      <c r="Y14" s="58">
        <f t="shared" si="8"/>
        <v>0</v>
      </c>
      <c r="Z14" s="58">
        <v>0</v>
      </c>
      <c r="AA14" s="59">
        <v>0</v>
      </c>
      <c r="AB14" s="59">
        <f t="shared" si="3"/>
        <v>0</v>
      </c>
      <c r="AC14" s="59">
        <v>0</v>
      </c>
      <c r="AD14" s="59">
        <f t="shared" si="4"/>
        <v>0</v>
      </c>
      <c r="AE14" s="59">
        <v>0</v>
      </c>
      <c r="AF14" s="59">
        <f t="shared" si="5"/>
        <v>0</v>
      </c>
      <c r="AG14" s="60"/>
    </row>
    <row r="15" spans="1:37" ht="15" customHeight="1" x14ac:dyDescent="0.25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48" t="s">
        <v>124</v>
      </c>
      <c r="G15" s="13">
        <v>30.45</v>
      </c>
      <c r="H15" s="61">
        <v>83</v>
      </c>
      <c r="I15" s="62">
        <v>19</v>
      </c>
      <c r="J15" s="62">
        <v>29</v>
      </c>
      <c r="K15" s="55">
        <v>76</v>
      </c>
      <c r="L15" s="56">
        <v>97</v>
      </c>
      <c r="M15" s="56"/>
      <c r="N15" s="52">
        <f t="shared" ref="N15:N29" si="11">K15/H15*100</f>
        <v>91.566265060240966</v>
      </c>
      <c r="O15" s="52">
        <v>51732.32</v>
      </c>
      <c r="P15" s="52">
        <f t="shared" si="2"/>
        <v>51732.32</v>
      </c>
      <c r="Q15" s="52">
        <f t="shared" si="6"/>
        <v>100</v>
      </c>
      <c r="R15" s="52">
        <v>42661.44999999999</v>
      </c>
      <c r="S15" s="52">
        <f t="shared" si="9"/>
        <v>82.465758349905798</v>
      </c>
      <c r="T15" s="52">
        <f t="shared" si="10"/>
        <v>9070.8700000000099</v>
      </c>
      <c r="U15" s="52">
        <f t="shared" si="7"/>
        <v>17.534241650094195</v>
      </c>
      <c r="V15" s="57">
        <v>7</v>
      </c>
      <c r="W15" s="57">
        <v>7</v>
      </c>
      <c r="X15" s="57">
        <v>0</v>
      </c>
      <c r="Y15" s="58">
        <f t="shared" si="8"/>
        <v>8.4337349397590362</v>
      </c>
      <c r="Z15" s="58">
        <v>7719.87</v>
      </c>
      <c r="AA15" s="59">
        <v>0</v>
      </c>
      <c r="AB15" s="59">
        <f t="shared" si="3"/>
        <v>0</v>
      </c>
      <c r="AC15" s="59">
        <v>0</v>
      </c>
      <c r="AD15" s="59">
        <f t="shared" si="4"/>
        <v>0</v>
      </c>
      <c r="AE15" s="59">
        <v>0</v>
      </c>
      <c r="AF15" s="59">
        <f t="shared" si="5"/>
        <v>0</v>
      </c>
      <c r="AG15" s="60"/>
    </row>
    <row r="16" spans="1:37" ht="15" customHeight="1" x14ac:dyDescent="0.25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48" t="s">
        <v>125</v>
      </c>
      <c r="G16" s="13">
        <v>30.45</v>
      </c>
      <c r="H16" s="61">
        <v>53</v>
      </c>
      <c r="I16" s="62">
        <v>20</v>
      </c>
      <c r="J16" s="62">
        <v>18</v>
      </c>
      <c r="K16" s="55">
        <v>39</v>
      </c>
      <c r="L16" s="56">
        <v>25</v>
      </c>
      <c r="M16" s="56"/>
      <c r="N16" s="52">
        <f t="shared" si="11"/>
        <v>73.584905660377359</v>
      </c>
      <c r="O16" s="52">
        <v>12706.95</v>
      </c>
      <c r="P16" s="52">
        <f t="shared" si="2"/>
        <v>12706.95</v>
      </c>
      <c r="Q16" s="52">
        <f t="shared" si="6"/>
        <v>100</v>
      </c>
      <c r="R16" s="52">
        <v>12706.95</v>
      </c>
      <c r="S16" s="52">
        <f t="shared" si="9"/>
        <v>100</v>
      </c>
      <c r="T16" s="52">
        <f t="shared" si="10"/>
        <v>0</v>
      </c>
      <c r="U16" s="52">
        <f t="shared" si="7"/>
        <v>0</v>
      </c>
      <c r="V16" s="57">
        <v>0</v>
      </c>
      <c r="W16" s="57">
        <v>0</v>
      </c>
      <c r="X16" s="57">
        <v>0</v>
      </c>
      <c r="Y16" s="58">
        <f t="shared" si="8"/>
        <v>0</v>
      </c>
      <c r="Z16" s="58">
        <v>0</v>
      </c>
      <c r="AA16" s="59">
        <v>0</v>
      </c>
      <c r="AB16" s="59">
        <f t="shared" si="3"/>
        <v>0</v>
      </c>
      <c r="AC16" s="59">
        <v>0</v>
      </c>
      <c r="AD16" s="59">
        <f t="shared" si="4"/>
        <v>0</v>
      </c>
      <c r="AE16" s="59">
        <v>0</v>
      </c>
      <c r="AF16" s="59">
        <f t="shared" si="5"/>
        <v>0</v>
      </c>
      <c r="AG16" s="60"/>
    </row>
    <row r="17" spans="1:33" s="9" customFormat="1" ht="15" customHeight="1" x14ac:dyDescent="0.25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48" t="s">
        <v>126</v>
      </c>
      <c r="G17" s="13">
        <v>30.45</v>
      </c>
      <c r="H17" s="61">
        <v>49</v>
      </c>
      <c r="I17" s="62">
        <v>12</v>
      </c>
      <c r="J17" s="62">
        <v>25</v>
      </c>
      <c r="K17" s="55">
        <v>43</v>
      </c>
      <c r="L17" s="56">
        <v>55</v>
      </c>
      <c r="M17" s="56"/>
      <c r="N17" s="52">
        <f t="shared" si="11"/>
        <v>87.755102040816325</v>
      </c>
      <c r="O17" s="52">
        <v>32504.67</v>
      </c>
      <c r="P17" s="52">
        <f t="shared" si="2"/>
        <v>32504.67</v>
      </c>
      <c r="Q17" s="52">
        <f t="shared" si="6"/>
        <v>100</v>
      </c>
      <c r="R17" s="52">
        <v>25384.409999999996</v>
      </c>
      <c r="S17" s="52">
        <f t="shared" si="9"/>
        <v>78.094655321835276</v>
      </c>
      <c r="T17" s="52">
        <f t="shared" si="10"/>
        <v>7120.260000000002</v>
      </c>
      <c r="U17" s="52">
        <f t="shared" si="7"/>
        <v>21.905344678164713</v>
      </c>
      <c r="V17" s="57">
        <v>4</v>
      </c>
      <c r="W17" s="57">
        <v>4</v>
      </c>
      <c r="X17" s="57">
        <v>0</v>
      </c>
      <c r="Y17" s="58">
        <f t="shared" si="8"/>
        <v>8.1632653061224492</v>
      </c>
      <c r="Z17" s="58">
        <v>1716.94</v>
      </c>
      <c r="AA17" s="59">
        <v>0</v>
      </c>
      <c r="AB17" s="59">
        <f t="shared" si="3"/>
        <v>0</v>
      </c>
      <c r="AC17" s="59">
        <v>0</v>
      </c>
      <c r="AD17" s="59">
        <f t="shared" si="4"/>
        <v>0</v>
      </c>
      <c r="AE17" s="59">
        <v>0</v>
      </c>
      <c r="AF17" s="59">
        <f t="shared" si="5"/>
        <v>0</v>
      </c>
      <c r="AG17" s="60"/>
    </row>
    <row r="18" spans="1:33" s="9" customFormat="1" ht="15" customHeight="1" x14ac:dyDescent="0.25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48" t="s">
        <v>128</v>
      </c>
      <c r="G18" s="13">
        <v>30.45</v>
      </c>
      <c r="H18" s="61">
        <v>26</v>
      </c>
      <c r="I18" s="62">
        <v>15</v>
      </c>
      <c r="J18" s="62">
        <v>10</v>
      </c>
      <c r="K18" s="55">
        <v>13</v>
      </c>
      <c r="L18" s="56">
        <v>19</v>
      </c>
      <c r="M18" s="56"/>
      <c r="N18" s="52">
        <f t="shared" si="11"/>
        <v>50</v>
      </c>
      <c r="O18" s="52">
        <v>15821.75</v>
      </c>
      <c r="P18" s="52">
        <f t="shared" si="2"/>
        <v>15821.75</v>
      </c>
      <c r="Q18" s="52">
        <f t="shared" si="6"/>
        <v>100</v>
      </c>
      <c r="R18" s="52">
        <v>7352.0499999999993</v>
      </c>
      <c r="S18" s="52">
        <f t="shared" si="9"/>
        <v>46.467995006873444</v>
      </c>
      <c r="T18" s="52">
        <f t="shared" si="10"/>
        <v>8469.7000000000007</v>
      </c>
      <c r="U18" s="52">
        <f t="shared" si="7"/>
        <v>53.532004993126556</v>
      </c>
      <c r="V18" s="57">
        <v>0</v>
      </c>
      <c r="W18" s="57">
        <v>0</v>
      </c>
      <c r="X18" s="57">
        <v>0</v>
      </c>
      <c r="Y18" s="58">
        <f t="shared" si="8"/>
        <v>0</v>
      </c>
      <c r="Z18" s="58">
        <v>0</v>
      </c>
      <c r="AA18" s="59">
        <v>0</v>
      </c>
      <c r="AB18" s="59">
        <f t="shared" si="3"/>
        <v>0</v>
      </c>
      <c r="AC18" s="59">
        <v>0</v>
      </c>
      <c r="AD18" s="59">
        <f t="shared" si="4"/>
        <v>0</v>
      </c>
      <c r="AE18" s="59">
        <v>0</v>
      </c>
      <c r="AF18" s="59">
        <f t="shared" si="5"/>
        <v>0</v>
      </c>
      <c r="AG18" s="60"/>
    </row>
    <row r="19" spans="1:33" s="9" customFormat="1" ht="15" customHeight="1" x14ac:dyDescent="0.25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48" t="s">
        <v>129</v>
      </c>
      <c r="G19" s="13">
        <v>30.45</v>
      </c>
      <c r="H19" s="61">
        <v>58</v>
      </c>
      <c r="I19" s="62">
        <v>6</v>
      </c>
      <c r="J19" s="62">
        <v>44</v>
      </c>
      <c r="K19" s="55">
        <v>47</v>
      </c>
      <c r="L19" s="56">
        <v>60</v>
      </c>
      <c r="M19" s="56"/>
      <c r="N19" s="52">
        <f t="shared" si="11"/>
        <v>81.034482758620683</v>
      </c>
      <c r="O19" s="52">
        <v>46398.919999999991</v>
      </c>
      <c r="P19" s="52">
        <f t="shared" si="2"/>
        <v>46398.919999999991</v>
      </c>
      <c r="Q19" s="52">
        <f t="shared" si="6"/>
        <v>100</v>
      </c>
      <c r="R19" s="52">
        <v>30533.749999999993</v>
      </c>
      <c r="S19" s="52">
        <f t="shared" si="9"/>
        <v>65.807027404948215</v>
      </c>
      <c r="T19" s="52">
        <f t="shared" si="10"/>
        <v>15865.169999999998</v>
      </c>
      <c r="U19" s="52">
        <f t="shared" si="7"/>
        <v>34.192972595051785</v>
      </c>
      <c r="V19" s="57">
        <v>5</v>
      </c>
      <c r="W19" s="57">
        <v>6</v>
      </c>
      <c r="X19" s="57">
        <v>0</v>
      </c>
      <c r="Y19" s="58">
        <f t="shared" si="8"/>
        <v>8.6206896551724146</v>
      </c>
      <c r="Z19" s="58">
        <v>7994.03</v>
      </c>
      <c r="AA19" s="59">
        <v>0</v>
      </c>
      <c r="AB19" s="59">
        <f t="shared" si="3"/>
        <v>0</v>
      </c>
      <c r="AC19" s="59">
        <v>0</v>
      </c>
      <c r="AD19" s="59">
        <f t="shared" si="4"/>
        <v>0</v>
      </c>
      <c r="AE19" s="59">
        <v>0</v>
      </c>
      <c r="AF19" s="59">
        <f t="shared" si="5"/>
        <v>0</v>
      </c>
      <c r="AG19" s="60"/>
    </row>
    <row r="20" spans="1:33" s="9" customFormat="1" ht="15" customHeight="1" x14ac:dyDescent="0.25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48" t="s">
        <v>131</v>
      </c>
      <c r="G20" s="13">
        <v>30.45</v>
      </c>
      <c r="H20" s="61">
        <v>3</v>
      </c>
      <c r="I20" s="62">
        <v>2</v>
      </c>
      <c r="J20" s="62">
        <v>0</v>
      </c>
      <c r="K20" s="55">
        <v>0</v>
      </c>
      <c r="L20" s="56">
        <v>0</v>
      </c>
      <c r="M20" s="56"/>
      <c r="N20" s="52">
        <f t="shared" si="11"/>
        <v>0</v>
      </c>
      <c r="O20" s="52">
        <v>0</v>
      </c>
      <c r="P20" s="52">
        <f t="shared" si="2"/>
        <v>0</v>
      </c>
      <c r="Q20" s="52">
        <v>0</v>
      </c>
      <c r="R20" s="52">
        <v>0</v>
      </c>
      <c r="S20" s="52">
        <v>0</v>
      </c>
      <c r="T20" s="52">
        <f t="shared" si="10"/>
        <v>0</v>
      </c>
      <c r="U20" s="52">
        <v>0</v>
      </c>
      <c r="V20" s="57">
        <v>0</v>
      </c>
      <c r="W20" s="57">
        <v>0</v>
      </c>
      <c r="X20" s="57">
        <v>0</v>
      </c>
      <c r="Y20" s="58">
        <f t="shared" si="8"/>
        <v>0</v>
      </c>
      <c r="Z20" s="58">
        <v>0</v>
      </c>
      <c r="AA20" s="59">
        <v>0</v>
      </c>
      <c r="AB20" s="59">
        <f t="shared" si="3"/>
        <v>0</v>
      </c>
      <c r="AC20" s="59">
        <v>0</v>
      </c>
      <c r="AD20" s="59">
        <f t="shared" si="4"/>
        <v>0</v>
      </c>
      <c r="AE20" s="59">
        <v>0</v>
      </c>
      <c r="AF20" s="59">
        <f t="shared" si="5"/>
        <v>0</v>
      </c>
      <c r="AG20" s="60"/>
    </row>
    <row r="21" spans="1:33" s="9" customFormat="1" ht="15" customHeight="1" x14ac:dyDescent="0.25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48" t="s">
        <v>132</v>
      </c>
      <c r="G21" s="13">
        <v>30.45</v>
      </c>
      <c r="H21" s="61">
        <v>9</v>
      </c>
      <c r="I21" s="62">
        <v>4</v>
      </c>
      <c r="J21" s="62">
        <v>4</v>
      </c>
      <c r="K21" s="55">
        <v>8</v>
      </c>
      <c r="L21" s="56">
        <v>10</v>
      </c>
      <c r="M21" s="56"/>
      <c r="N21" s="52">
        <f t="shared" si="11"/>
        <v>88.888888888888886</v>
      </c>
      <c r="O21" s="52">
        <v>4799.1099999999997</v>
      </c>
      <c r="P21" s="52">
        <f t="shared" si="2"/>
        <v>4799.1099999999997</v>
      </c>
      <c r="Q21" s="52">
        <f t="shared" si="6"/>
        <v>100</v>
      </c>
      <c r="R21" s="52">
        <v>0</v>
      </c>
      <c r="S21" s="52">
        <v>0</v>
      </c>
      <c r="T21" s="52">
        <f t="shared" si="10"/>
        <v>4799.1099999999997</v>
      </c>
      <c r="U21" s="52">
        <v>0</v>
      </c>
      <c r="V21" s="57">
        <v>0</v>
      </c>
      <c r="W21" s="57">
        <v>0</v>
      </c>
      <c r="X21" s="57">
        <v>0</v>
      </c>
      <c r="Y21" s="58">
        <f t="shared" si="8"/>
        <v>0</v>
      </c>
      <c r="Z21" s="58">
        <v>0</v>
      </c>
      <c r="AA21" s="59">
        <v>0</v>
      </c>
      <c r="AB21" s="59">
        <f t="shared" si="3"/>
        <v>0</v>
      </c>
      <c r="AC21" s="59">
        <v>0</v>
      </c>
      <c r="AD21" s="59">
        <f t="shared" si="4"/>
        <v>0</v>
      </c>
      <c r="AE21" s="59">
        <v>0</v>
      </c>
      <c r="AF21" s="59">
        <f t="shared" si="5"/>
        <v>0</v>
      </c>
      <c r="AG21" s="60"/>
    </row>
    <row r="22" spans="1:33" s="9" customFormat="1" ht="15" customHeight="1" x14ac:dyDescent="0.25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48" t="s">
        <v>134</v>
      </c>
      <c r="G22" s="13">
        <v>30.45</v>
      </c>
      <c r="H22" s="61">
        <v>41</v>
      </c>
      <c r="I22" s="62">
        <v>10</v>
      </c>
      <c r="J22" s="62">
        <v>18</v>
      </c>
      <c r="K22" s="55">
        <v>35</v>
      </c>
      <c r="L22" s="56">
        <v>40</v>
      </c>
      <c r="M22" s="56"/>
      <c r="N22" s="52">
        <f t="shared" si="11"/>
        <v>85.365853658536579</v>
      </c>
      <c r="O22" s="52">
        <v>19091.53</v>
      </c>
      <c r="P22" s="52">
        <f t="shared" si="2"/>
        <v>19091.53</v>
      </c>
      <c r="Q22" s="52">
        <f t="shared" si="6"/>
        <v>100</v>
      </c>
      <c r="R22" s="52">
        <v>11002.24</v>
      </c>
      <c r="S22" s="52">
        <f t="shared" si="9"/>
        <v>57.628906640798306</v>
      </c>
      <c r="T22" s="52">
        <f t="shared" si="10"/>
        <v>8089.2899999999991</v>
      </c>
      <c r="U22" s="52">
        <f t="shared" si="7"/>
        <v>42.371093359201694</v>
      </c>
      <c r="V22" s="57">
        <v>0</v>
      </c>
      <c r="W22" s="57">
        <v>0</v>
      </c>
      <c r="X22" s="57">
        <v>0</v>
      </c>
      <c r="Y22" s="58">
        <f t="shared" si="8"/>
        <v>0</v>
      </c>
      <c r="Z22" s="58">
        <v>0</v>
      </c>
      <c r="AA22" s="59">
        <v>0</v>
      </c>
      <c r="AB22" s="59">
        <f t="shared" si="3"/>
        <v>0</v>
      </c>
      <c r="AC22" s="59">
        <v>0</v>
      </c>
      <c r="AD22" s="59">
        <f t="shared" si="4"/>
        <v>0</v>
      </c>
      <c r="AE22" s="59">
        <v>0</v>
      </c>
      <c r="AF22" s="59">
        <f t="shared" si="5"/>
        <v>0</v>
      </c>
      <c r="AG22" s="60"/>
    </row>
    <row r="23" spans="1:33" s="9" customFormat="1" ht="15" customHeight="1" x14ac:dyDescent="0.25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48" t="s">
        <v>135</v>
      </c>
      <c r="G23" s="13">
        <v>30.45</v>
      </c>
      <c r="H23" s="61">
        <v>3</v>
      </c>
      <c r="I23" s="62">
        <v>1</v>
      </c>
      <c r="J23" s="62">
        <v>2</v>
      </c>
      <c r="K23" s="55">
        <v>0</v>
      </c>
      <c r="L23" s="56">
        <v>0</v>
      </c>
      <c r="M23" s="56"/>
      <c r="N23" s="52">
        <f t="shared" si="11"/>
        <v>0</v>
      </c>
      <c r="O23" s="52">
        <v>0</v>
      </c>
      <c r="P23" s="52">
        <f t="shared" si="2"/>
        <v>0</v>
      </c>
      <c r="Q23" s="52">
        <v>0</v>
      </c>
      <c r="R23" s="52">
        <v>0</v>
      </c>
      <c r="S23" s="52">
        <v>0</v>
      </c>
      <c r="T23" s="52">
        <f t="shared" si="10"/>
        <v>0</v>
      </c>
      <c r="U23" s="52">
        <v>0</v>
      </c>
      <c r="V23" s="57">
        <v>0</v>
      </c>
      <c r="W23" s="57">
        <v>0</v>
      </c>
      <c r="X23" s="57">
        <v>0</v>
      </c>
      <c r="Y23" s="58">
        <f t="shared" si="8"/>
        <v>0</v>
      </c>
      <c r="Z23" s="58">
        <v>0</v>
      </c>
      <c r="AA23" s="59">
        <v>0</v>
      </c>
      <c r="AB23" s="59">
        <f t="shared" si="3"/>
        <v>0</v>
      </c>
      <c r="AC23" s="59">
        <v>0</v>
      </c>
      <c r="AD23" s="59">
        <f t="shared" si="4"/>
        <v>0</v>
      </c>
      <c r="AE23" s="59">
        <v>0</v>
      </c>
      <c r="AF23" s="59">
        <f t="shared" si="5"/>
        <v>0</v>
      </c>
      <c r="AG23" s="60"/>
    </row>
    <row r="24" spans="1:33" s="9" customFormat="1" ht="15" customHeight="1" x14ac:dyDescent="0.25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48" t="s">
        <v>136</v>
      </c>
      <c r="G24" s="13">
        <v>30.45</v>
      </c>
      <c r="H24" s="61">
        <v>71</v>
      </c>
      <c r="I24" s="62">
        <v>27</v>
      </c>
      <c r="J24" s="62">
        <v>28</v>
      </c>
      <c r="K24" s="55">
        <v>58</v>
      </c>
      <c r="L24" s="56">
        <v>49</v>
      </c>
      <c r="M24" s="56"/>
      <c r="N24" s="52">
        <f t="shared" si="11"/>
        <v>81.690140845070431</v>
      </c>
      <c r="O24" s="52">
        <v>31605.72</v>
      </c>
      <c r="P24" s="52">
        <f t="shared" si="2"/>
        <v>31605.72</v>
      </c>
      <c r="Q24" s="52">
        <f t="shared" si="6"/>
        <v>100</v>
      </c>
      <c r="R24" s="52">
        <v>16741.59</v>
      </c>
      <c r="S24" s="52">
        <f t="shared" si="9"/>
        <v>52.970126926391799</v>
      </c>
      <c r="T24" s="52">
        <f t="shared" si="10"/>
        <v>14864.130000000001</v>
      </c>
      <c r="U24" s="52">
        <f t="shared" si="7"/>
        <v>47.029873073608201</v>
      </c>
      <c r="V24" s="57">
        <v>0</v>
      </c>
      <c r="W24" s="57">
        <v>0</v>
      </c>
      <c r="X24" s="57">
        <v>0</v>
      </c>
      <c r="Y24" s="58">
        <f t="shared" si="8"/>
        <v>0</v>
      </c>
      <c r="Z24" s="58">
        <v>0</v>
      </c>
      <c r="AA24" s="59">
        <v>0</v>
      </c>
      <c r="AB24" s="59">
        <f t="shared" si="3"/>
        <v>0</v>
      </c>
      <c r="AC24" s="59">
        <v>0</v>
      </c>
      <c r="AD24" s="59">
        <f t="shared" si="4"/>
        <v>0</v>
      </c>
      <c r="AE24" s="59">
        <v>0</v>
      </c>
      <c r="AF24" s="59">
        <f t="shared" si="5"/>
        <v>0</v>
      </c>
      <c r="AG24" s="60"/>
    </row>
    <row r="25" spans="1:33" s="9" customFormat="1" ht="15" customHeight="1" x14ac:dyDescent="0.25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48">
        <v>17</v>
      </c>
      <c r="G25" s="13">
        <v>30.45</v>
      </c>
      <c r="H25" s="61">
        <v>206</v>
      </c>
      <c r="I25" s="62">
        <v>16</v>
      </c>
      <c r="J25" s="62">
        <v>29</v>
      </c>
      <c r="K25" s="55">
        <v>190</v>
      </c>
      <c r="L25" s="56">
        <v>189</v>
      </c>
      <c r="M25" s="56"/>
      <c r="N25" s="52">
        <f t="shared" si="11"/>
        <v>92.233009708737868</v>
      </c>
      <c r="O25" s="52">
        <v>43809.06</v>
      </c>
      <c r="P25" s="52">
        <f t="shared" si="2"/>
        <v>43809.06</v>
      </c>
      <c r="Q25" s="52">
        <f t="shared" si="6"/>
        <v>100</v>
      </c>
      <c r="R25" s="52">
        <v>28259.139999999992</v>
      </c>
      <c r="S25" s="52">
        <f t="shared" si="9"/>
        <v>64.505241609840496</v>
      </c>
      <c r="T25" s="52">
        <f t="shared" si="10"/>
        <v>15549.920000000006</v>
      </c>
      <c r="U25" s="52">
        <f t="shared" si="7"/>
        <v>35.49475839015949</v>
      </c>
      <c r="V25" s="57">
        <v>0</v>
      </c>
      <c r="W25" s="57">
        <v>0</v>
      </c>
      <c r="X25" s="57">
        <v>0</v>
      </c>
      <c r="Y25" s="58">
        <f t="shared" si="8"/>
        <v>0</v>
      </c>
      <c r="Z25" s="58">
        <v>0</v>
      </c>
      <c r="AA25" s="59">
        <v>0</v>
      </c>
      <c r="AB25" s="59">
        <f t="shared" si="3"/>
        <v>0</v>
      </c>
      <c r="AC25" s="59">
        <v>0</v>
      </c>
      <c r="AD25" s="59">
        <f t="shared" si="4"/>
        <v>0</v>
      </c>
      <c r="AE25" s="59">
        <v>0</v>
      </c>
      <c r="AF25" s="59">
        <f t="shared" si="5"/>
        <v>0</v>
      </c>
      <c r="AG25" s="60"/>
    </row>
    <row r="26" spans="1:33" s="9" customFormat="1" ht="15" customHeight="1" x14ac:dyDescent="0.25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48" t="s">
        <v>139</v>
      </c>
      <c r="G26" s="13">
        <v>30.45</v>
      </c>
      <c r="H26" s="61">
        <v>24</v>
      </c>
      <c r="I26" s="62">
        <v>1</v>
      </c>
      <c r="J26" s="62">
        <v>11</v>
      </c>
      <c r="K26" s="55">
        <v>14</v>
      </c>
      <c r="L26" s="56">
        <v>18</v>
      </c>
      <c r="M26" s="56"/>
      <c r="N26" s="52">
        <f t="shared" si="11"/>
        <v>58.333333333333336</v>
      </c>
      <c r="O26" s="52">
        <v>13200.15</v>
      </c>
      <c r="P26" s="52">
        <f t="shared" si="2"/>
        <v>13200.15</v>
      </c>
      <c r="Q26" s="52">
        <f t="shared" si="6"/>
        <v>100</v>
      </c>
      <c r="R26" s="52">
        <v>8489.880000000001</v>
      </c>
      <c r="S26" s="52">
        <f t="shared" si="9"/>
        <v>64.31654185747891</v>
      </c>
      <c r="T26" s="52">
        <f t="shared" si="10"/>
        <v>4710.2699999999986</v>
      </c>
      <c r="U26" s="52">
        <f t="shared" si="7"/>
        <v>35.683458142521097</v>
      </c>
      <c r="V26" s="57">
        <v>1</v>
      </c>
      <c r="W26" s="57">
        <v>1</v>
      </c>
      <c r="X26" s="57">
        <v>0</v>
      </c>
      <c r="Y26" s="58">
        <f t="shared" si="8"/>
        <v>4.1666666666666661</v>
      </c>
      <c r="Z26" s="58">
        <v>1915.91</v>
      </c>
      <c r="AA26" s="59">
        <v>0</v>
      </c>
      <c r="AB26" s="59">
        <f t="shared" si="3"/>
        <v>0</v>
      </c>
      <c r="AC26" s="59">
        <v>0</v>
      </c>
      <c r="AD26" s="59">
        <f t="shared" si="4"/>
        <v>0</v>
      </c>
      <c r="AE26" s="59">
        <v>0</v>
      </c>
      <c r="AF26" s="59">
        <f t="shared" si="5"/>
        <v>0</v>
      </c>
      <c r="AG26" s="60"/>
    </row>
    <row r="27" spans="1:33" s="9" customFormat="1" ht="15" customHeight="1" x14ac:dyDescent="0.25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48" t="s">
        <v>140</v>
      </c>
      <c r="G27" s="13">
        <v>30.45</v>
      </c>
      <c r="H27" s="61">
        <v>16</v>
      </c>
      <c r="I27" s="62">
        <v>2</v>
      </c>
      <c r="J27" s="62">
        <v>8</v>
      </c>
      <c r="K27" s="55">
        <v>10</v>
      </c>
      <c r="L27" s="56">
        <v>13</v>
      </c>
      <c r="M27" s="56"/>
      <c r="N27" s="52">
        <f t="shared" si="11"/>
        <v>62.5</v>
      </c>
      <c r="O27" s="52">
        <v>12723.78</v>
      </c>
      <c r="P27" s="52">
        <f t="shared" si="2"/>
        <v>12723.78</v>
      </c>
      <c r="Q27" s="52">
        <f t="shared" si="6"/>
        <v>100</v>
      </c>
      <c r="R27" s="52">
        <v>11733.55</v>
      </c>
      <c r="S27" s="52">
        <f t="shared" si="9"/>
        <v>92.217485684285634</v>
      </c>
      <c r="T27" s="52">
        <f t="shared" si="10"/>
        <v>990.23000000000138</v>
      </c>
      <c r="U27" s="52">
        <f t="shared" si="7"/>
        <v>7.7825143157143657</v>
      </c>
      <c r="V27" s="57">
        <v>4</v>
      </c>
      <c r="W27" s="57">
        <v>4</v>
      </c>
      <c r="X27" s="57">
        <v>0</v>
      </c>
      <c r="Y27" s="58">
        <f t="shared" si="8"/>
        <v>25</v>
      </c>
      <c r="Z27" s="58">
        <v>3466.92</v>
      </c>
      <c r="AA27" s="59">
        <v>0</v>
      </c>
      <c r="AB27" s="59">
        <f t="shared" si="3"/>
        <v>0</v>
      </c>
      <c r="AC27" s="59">
        <v>0</v>
      </c>
      <c r="AD27" s="59">
        <f t="shared" si="4"/>
        <v>0</v>
      </c>
      <c r="AE27" s="59">
        <v>0</v>
      </c>
      <c r="AF27" s="59">
        <f t="shared" si="5"/>
        <v>0</v>
      </c>
      <c r="AG27" s="60"/>
    </row>
    <row r="28" spans="1:33" s="9" customFormat="1" ht="15" customHeight="1" x14ac:dyDescent="0.25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48" t="s">
        <v>141</v>
      </c>
      <c r="G28" s="13">
        <v>30.45</v>
      </c>
      <c r="H28" s="61">
        <v>9</v>
      </c>
      <c r="I28" s="62">
        <v>4</v>
      </c>
      <c r="J28" s="62">
        <v>3</v>
      </c>
      <c r="K28" s="55">
        <v>0</v>
      </c>
      <c r="L28" s="56">
        <v>0</v>
      </c>
      <c r="M28" s="56"/>
      <c r="N28" s="52">
        <f t="shared" si="11"/>
        <v>0</v>
      </c>
      <c r="O28" s="52">
        <v>0</v>
      </c>
      <c r="P28" s="52">
        <f t="shared" si="2"/>
        <v>0</v>
      </c>
      <c r="Q28" s="52">
        <v>0</v>
      </c>
      <c r="R28" s="52">
        <v>0</v>
      </c>
      <c r="S28" s="52">
        <v>0</v>
      </c>
      <c r="T28" s="52">
        <f t="shared" si="10"/>
        <v>0</v>
      </c>
      <c r="U28" s="52">
        <v>0</v>
      </c>
      <c r="V28" s="57">
        <v>0</v>
      </c>
      <c r="W28" s="57">
        <v>0</v>
      </c>
      <c r="X28" s="57">
        <v>0</v>
      </c>
      <c r="Y28" s="58">
        <f t="shared" si="8"/>
        <v>0</v>
      </c>
      <c r="Z28" s="58">
        <v>0</v>
      </c>
      <c r="AA28" s="59">
        <v>0</v>
      </c>
      <c r="AB28" s="59">
        <f t="shared" si="3"/>
        <v>0</v>
      </c>
      <c r="AC28" s="59">
        <v>0</v>
      </c>
      <c r="AD28" s="59">
        <f t="shared" si="4"/>
        <v>0</v>
      </c>
      <c r="AE28" s="59">
        <v>0</v>
      </c>
      <c r="AF28" s="59">
        <f t="shared" si="5"/>
        <v>0</v>
      </c>
      <c r="AG28" s="60"/>
    </row>
    <row r="29" spans="1:33" s="9" customFormat="1" ht="15" customHeight="1" x14ac:dyDescent="0.25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48" t="s">
        <v>142</v>
      </c>
      <c r="G29" s="13">
        <v>30.45</v>
      </c>
      <c r="H29" s="61">
        <v>8</v>
      </c>
      <c r="I29" s="62">
        <v>0</v>
      </c>
      <c r="J29" s="62">
        <v>7</v>
      </c>
      <c r="K29" s="55">
        <v>6</v>
      </c>
      <c r="L29" s="56">
        <v>8</v>
      </c>
      <c r="M29" s="56"/>
      <c r="N29" s="52">
        <f t="shared" si="11"/>
        <v>75</v>
      </c>
      <c r="O29" s="52">
        <v>5460.41</v>
      </c>
      <c r="P29" s="52">
        <f t="shared" si="2"/>
        <v>5460.41</v>
      </c>
      <c r="Q29" s="52">
        <f t="shared" si="6"/>
        <v>100</v>
      </c>
      <c r="R29" s="52">
        <v>200.97</v>
      </c>
      <c r="S29" s="52">
        <f t="shared" si="9"/>
        <v>3.6804928567635029</v>
      </c>
      <c r="T29" s="52">
        <f t="shared" si="10"/>
        <v>5259.44</v>
      </c>
      <c r="U29" s="52">
        <f t="shared" si="7"/>
        <v>96.319507143236493</v>
      </c>
      <c r="V29" s="57">
        <v>0</v>
      </c>
      <c r="W29" s="57">
        <v>0</v>
      </c>
      <c r="X29" s="57">
        <v>0</v>
      </c>
      <c r="Y29" s="58">
        <f t="shared" si="8"/>
        <v>0</v>
      </c>
      <c r="Z29" s="58">
        <v>0</v>
      </c>
      <c r="AA29" s="59">
        <v>0</v>
      </c>
      <c r="AB29" s="59">
        <f t="shared" si="3"/>
        <v>0</v>
      </c>
      <c r="AC29" s="59">
        <v>0</v>
      </c>
      <c r="AD29" s="59">
        <f t="shared" si="4"/>
        <v>0</v>
      </c>
      <c r="AE29" s="59">
        <v>0</v>
      </c>
      <c r="AF29" s="59">
        <f t="shared" si="5"/>
        <v>0</v>
      </c>
      <c r="AG29" s="60"/>
    </row>
    <row r="30" spans="1:33" s="9" customFormat="1" ht="15" customHeight="1" x14ac:dyDescent="0.25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48" t="s">
        <v>143</v>
      </c>
      <c r="G30" s="13">
        <v>30.45</v>
      </c>
      <c r="H30" s="61">
        <v>0</v>
      </c>
      <c r="I30" s="62">
        <v>0</v>
      </c>
      <c r="J30" s="62">
        <v>0</v>
      </c>
      <c r="K30" s="55">
        <v>0</v>
      </c>
      <c r="L30" s="56">
        <v>0</v>
      </c>
      <c r="M30" s="56"/>
      <c r="N30" s="52">
        <v>0</v>
      </c>
      <c r="O30" s="52">
        <v>0</v>
      </c>
      <c r="P30" s="52">
        <f t="shared" si="2"/>
        <v>0</v>
      </c>
      <c r="Q30" s="52">
        <v>0</v>
      </c>
      <c r="R30" s="52">
        <v>0</v>
      </c>
      <c r="S30" s="52">
        <v>0</v>
      </c>
      <c r="T30" s="52">
        <f t="shared" si="10"/>
        <v>0</v>
      </c>
      <c r="U30" s="52">
        <v>0</v>
      </c>
      <c r="V30" s="57">
        <v>0</v>
      </c>
      <c r="W30" s="57">
        <v>0</v>
      </c>
      <c r="X30" s="57">
        <v>0</v>
      </c>
      <c r="Y30" s="58">
        <f t="shared" si="8"/>
        <v>0</v>
      </c>
      <c r="Z30" s="58">
        <v>0</v>
      </c>
      <c r="AA30" s="59">
        <v>0</v>
      </c>
      <c r="AB30" s="59">
        <f t="shared" si="3"/>
        <v>0</v>
      </c>
      <c r="AC30" s="59">
        <v>0</v>
      </c>
      <c r="AD30" s="59">
        <f t="shared" si="4"/>
        <v>0</v>
      </c>
      <c r="AE30" s="59">
        <v>0</v>
      </c>
      <c r="AF30" s="59">
        <f t="shared" si="5"/>
        <v>0</v>
      </c>
      <c r="AG30" s="60"/>
    </row>
    <row r="31" spans="1:33" s="9" customFormat="1" ht="15" customHeight="1" x14ac:dyDescent="0.25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48" t="s">
        <v>144</v>
      </c>
      <c r="G31" s="13">
        <v>30.45</v>
      </c>
      <c r="H31" s="61">
        <v>92</v>
      </c>
      <c r="I31" s="62">
        <v>22</v>
      </c>
      <c r="J31" s="62">
        <v>52</v>
      </c>
      <c r="K31" s="55">
        <v>81</v>
      </c>
      <c r="L31" s="56">
        <v>110</v>
      </c>
      <c r="M31" s="56"/>
      <c r="N31" s="52">
        <f t="shared" ref="N31:N61" si="12">K31/H31*100</f>
        <v>88.043478260869563</v>
      </c>
      <c r="O31" s="52">
        <v>84151.14</v>
      </c>
      <c r="P31" s="52">
        <f t="shared" si="2"/>
        <v>84151.14</v>
      </c>
      <c r="Q31" s="52">
        <f t="shared" si="6"/>
        <v>100</v>
      </c>
      <c r="R31" s="52">
        <v>63364.84</v>
      </c>
      <c r="S31" s="52">
        <f t="shared" si="9"/>
        <v>75.298849189684177</v>
      </c>
      <c r="T31" s="52">
        <f t="shared" si="10"/>
        <v>20786.300000000003</v>
      </c>
      <c r="U31" s="52">
        <f t="shared" si="7"/>
        <v>24.701150810315823</v>
      </c>
      <c r="V31" s="57">
        <v>0</v>
      </c>
      <c r="W31" s="57">
        <v>0</v>
      </c>
      <c r="X31" s="57">
        <v>0</v>
      </c>
      <c r="Y31" s="58">
        <f t="shared" si="8"/>
        <v>0</v>
      </c>
      <c r="Z31" s="58">
        <v>0</v>
      </c>
      <c r="AA31" s="59">
        <v>0</v>
      </c>
      <c r="AB31" s="59">
        <f t="shared" si="3"/>
        <v>0</v>
      </c>
      <c r="AC31" s="59">
        <v>0</v>
      </c>
      <c r="AD31" s="59">
        <f t="shared" si="4"/>
        <v>0</v>
      </c>
      <c r="AE31" s="59">
        <v>0</v>
      </c>
      <c r="AF31" s="59">
        <f t="shared" si="5"/>
        <v>0</v>
      </c>
      <c r="AG31" s="60"/>
    </row>
    <row r="32" spans="1:33" s="9" customFormat="1" ht="15" customHeight="1" x14ac:dyDescent="0.25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48" t="s">
        <v>145</v>
      </c>
      <c r="G32" s="13">
        <v>30.45</v>
      </c>
      <c r="H32" s="61">
        <v>20</v>
      </c>
      <c r="I32" s="62">
        <v>12</v>
      </c>
      <c r="J32" s="62">
        <v>4</v>
      </c>
      <c r="K32" s="55">
        <v>9</v>
      </c>
      <c r="L32" s="56">
        <v>11</v>
      </c>
      <c r="M32" s="56"/>
      <c r="N32" s="52">
        <f t="shared" si="12"/>
        <v>45</v>
      </c>
      <c r="O32" s="52">
        <v>3061.7499999999995</v>
      </c>
      <c r="P32" s="52">
        <f t="shared" si="2"/>
        <v>3061.7499999999995</v>
      </c>
      <c r="Q32" s="52">
        <f t="shared" si="6"/>
        <v>100</v>
      </c>
      <c r="R32" s="52">
        <v>3061.7499999999995</v>
      </c>
      <c r="S32" s="52">
        <f t="shared" si="9"/>
        <v>100</v>
      </c>
      <c r="T32" s="52">
        <f t="shared" si="10"/>
        <v>0</v>
      </c>
      <c r="U32" s="52">
        <f t="shared" si="7"/>
        <v>0</v>
      </c>
      <c r="V32" s="57">
        <v>0</v>
      </c>
      <c r="W32" s="57">
        <v>0</v>
      </c>
      <c r="X32" s="57">
        <v>0</v>
      </c>
      <c r="Y32" s="58">
        <f t="shared" si="8"/>
        <v>0</v>
      </c>
      <c r="Z32" s="58">
        <v>0</v>
      </c>
      <c r="AA32" s="59">
        <v>0</v>
      </c>
      <c r="AB32" s="59">
        <f t="shared" si="3"/>
        <v>0</v>
      </c>
      <c r="AC32" s="59">
        <v>0</v>
      </c>
      <c r="AD32" s="59">
        <f t="shared" si="4"/>
        <v>0</v>
      </c>
      <c r="AE32" s="59">
        <v>0</v>
      </c>
      <c r="AF32" s="59">
        <f t="shared" si="5"/>
        <v>0</v>
      </c>
      <c r="AG32" s="60"/>
    </row>
    <row r="33" spans="1:33" s="9" customFormat="1" ht="15" customHeight="1" x14ac:dyDescent="0.25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48" t="s">
        <v>146</v>
      </c>
      <c r="G33" s="13">
        <v>30.45</v>
      </c>
      <c r="H33" s="61">
        <v>4</v>
      </c>
      <c r="I33" s="62">
        <v>0</v>
      </c>
      <c r="J33" s="62">
        <v>2</v>
      </c>
      <c r="K33" s="55">
        <v>2</v>
      </c>
      <c r="L33" s="56">
        <v>2</v>
      </c>
      <c r="M33" s="56"/>
      <c r="N33" s="52">
        <f t="shared" si="12"/>
        <v>50</v>
      </c>
      <c r="O33" s="52">
        <v>215.69</v>
      </c>
      <c r="P33" s="52">
        <f t="shared" si="2"/>
        <v>215.69</v>
      </c>
      <c r="Q33" s="52">
        <f t="shared" si="6"/>
        <v>100</v>
      </c>
      <c r="R33" s="52">
        <v>215.69</v>
      </c>
      <c r="S33" s="52">
        <f t="shared" si="9"/>
        <v>100</v>
      </c>
      <c r="T33" s="52">
        <f t="shared" si="10"/>
        <v>0</v>
      </c>
      <c r="U33" s="52">
        <f t="shared" si="7"/>
        <v>0</v>
      </c>
      <c r="V33" s="57">
        <v>0</v>
      </c>
      <c r="W33" s="57">
        <v>0</v>
      </c>
      <c r="X33" s="57">
        <v>0</v>
      </c>
      <c r="Y33" s="58">
        <f t="shared" si="8"/>
        <v>0</v>
      </c>
      <c r="Z33" s="58">
        <v>0</v>
      </c>
      <c r="AA33" s="59">
        <v>0</v>
      </c>
      <c r="AB33" s="59">
        <f t="shared" si="3"/>
        <v>0</v>
      </c>
      <c r="AC33" s="59">
        <v>0</v>
      </c>
      <c r="AD33" s="59">
        <f t="shared" si="4"/>
        <v>0</v>
      </c>
      <c r="AE33" s="59">
        <v>0</v>
      </c>
      <c r="AF33" s="59">
        <f t="shared" si="5"/>
        <v>0</v>
      </c>
      <c r="AG33" s="60"/>
    </row>
    <row r="34" spans="1:33" s="9" customFormat="1" ht="15" customHeight="1" x14ac:dyDescent="0.25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48" t="s">
        <v>147</v>
      </c>
      <c r="G34" s="13">
        <v>30.45</v>
      </c>
      <c r="H34" s="61">
        <v>52</v>
      </c>
      <c r="I34" s="62">
        <v>12</v>
      </c>
      <c r="J34" s="62">
        <v>20</v>
      </c>
      <c r="K34" s="55">
        <v>42</v>
      </c>
      <c r="L34" s="56">
        <v>47</v>
      </c>
      <c r="M34" s="56"/>
      <c r="N34" s="52">
        <f t="shared" si="12"/>
        <v>80.769230769230774</v>
      </c>
      <c r="O34" s="52">
        <v>17458.7</v>
      </c>
      <c r="P34" s="52">
        <f t="shared" si="2"/>
        <v>17458.7</v>
      </c>
      <c r="Q34" s="52">
        <f t="shared" si="6"/>
        <v>100</v>
      </c>
      <c r="R34" s="52">
        <v>12975.199999999997</v>
      </c>
      <c r="S34" s="52">
        <f t="shared" si="9"/>
        <v>74.319393769295516</v>
      </c>
      <c r="T34" s="52">
        <f t="shared" si="10"/>
        <v>4483.5000000000036</v>
      </c>
      <c r="U34" s="52">
        <f t="shared" si="7"/>
        <v>25.680606230704484</v>
      </c>
      <c r="V34" s="57">
        <v>0</v>
      </c>
      <c r="W34" s="57">
        <v>0</v>
      </c>
      <c r="X34" s="57">
        <v>0</v>
      </c>
      <c r="Y34" s="58">
        <f t="shared" si="8"/>
        <v>0</v>
      </c>
      <c r="Z34" s="58">
        <v>0</v>
      </c>
      <c r="AA34" s="59">
        <v>0</v>
      </c>
      <c r="AB34" s="59">
        <f t="shared" si="3"/>
        <v>0</v>
      </c>
      <c r="AC34" s="59">
        <v>0</v>
      </c>
      <c r="AD34" s="59">
        <f t="shared" si="4"/>
        <v>0</v>
      </c>
      <c r="AE34" s="59">
        <v>0</v>
      </c>
      <c r="AF34" s="59">
        <f t="shared" si="5"/>
        <v>0</v>
      </c>
      <c r="AG34" s="60"/>
    </row>
    <row r="35" spans="1:33" s="9" customFormat="1" ht="15" customHeight="1" x14ac:dyDescent="0.25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48" t="s">
        <v>148</v>
      </c>
      <c r="G35" s="13">
        <v>30.45</v>
      </c>
      <c r="H35" s="61">
        <v>58</v>
      </c>
      <c r="I35" s="62">
        <v>20</v>
      </c>
      <c r="J35" s="62">
        <v>27</v>
      </c>
      <c r="K35" s="55">
        <v>44</v>
      </c>
      <c r="L35" s="56">
        <v>55</v>
      </c>
      <c r="M35" s="56"/>
      <c r="N35" s="52">
        <f t="shared" si="12"/>
        <v>75.862068965517238</v>
      </c>
      <c r="O35" s="52">
        <v>31182.29</v>
      </c>
      <c r="P35" s="52">
        <f t="shared" si="2"/>
        <v>31182.29</v>
      </c>
      <c r="Q35" s="52">
        <f t="shared" si="6"/>
        <v>100</v>
      </c>
      <c r="R35" s="52">
        <v>17610.87</v>
      </c>
      <c r="S35" s="52">
        <f t="shared" si="9"/>
        <v>56.477154179503806</v>
      </c>
      <c r="T35" s="52">
        <f t="shared" si="10"/>
        <v>13571.420000000002</v>
      </c>
      <c r="U35" s="52">
        <f t="shared" si="7"/>
        <v>43.522845820496194</v>
      </c>
      <c r="V35" s="57">
        <v>0</v>
      </c>
      <c r="W35" s="57">
        <v>0</v>
      </c>
      <c r="X35" s="57">
        <v>0</v>
      </c>
      <c r="Y35" s="58">
        <f t="shared" si="8"/>
        <v>0</v>
      </c>
      <c r="Z35" s="58">
        <v>0</v>
      </c>
      <c r="AA35" s="59">
        <v>0</v>
      </c>
      <c r="AB35" s="59">
        <f t="shared" si="3"/>
        <v>0</v>
      </c>
      <c r="AC35" s="59">
        <v>0</v>
      </c>
      <c r="AD35" s="59">
        <f t="shared" si="4"/>
        <v>0</v>
      </c>
      <c r="AE35" s="59">
        <v>0</v>
      </c>
      <c r="AF35" s="59">
        <f t="shared" si="5"/>
        <v>0</v>
      </c>
      <c r="AG35" s="60"/>
    </row>
    <row r="36" spans="1:33" s="9" customFormat="1" ht="15" customHeight="1" x14ac:dyDescent="0.25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48" t="s">
        <v>150</v>
      </c>
      <c r="G36" s="13">
        <v>30.45</v>
      </c>
      <c r="H36" s="61">
        <v>11</v>
      </c>
      <c r="I36" s="62">
        <v>2</v>
      </c>
      <c r="J36" s="62">
        <v>3</v>
      </c>
      <c r="K36" s="55">
        <v>7</v>
      </c>
      <c r="L36" s="56">
        <v>7</v>
      </c>
      <c r="M36" s="56"/>
      <c r="N36" s="52">
        <f t="shared" si="12"/>
        <v>63.636363636363633</v>
      </c>
      <c r="O36" s="52">
        <v>837.48</v>
      </c>
      <c r="P36" s="52">
        <f t="shared" si="2"/>
        <v>837.48</v>
      </c>
      <c r="Q36" s="52">
        <f t="shared" si="6"/>
        <v>100</v>
      </c>
      <c r="R36" s="52">
        <v>837.48</v>
      </c>
      <c r="S36" s="52">
        <f t="shared" si="9"/>
        <v>100</v>
      </c>
      <c r="T36" s="52">
        <f t="shared" si="10"/>
        <v>0</v>
      </c>
      <c r="U36" s="52">
        <f t="shared" si="7"/>
        <v>0</v>
      </c>
      <c r="V36" s="57">
        <v>0</v>
      </c>
      <c r="W36" s="57">
        <v>0</v>
      </c>
      <c r="X36" s="57">
        <v>0</v>
      </c>
      <c r="Y36" s="58">
        <f t="shared" si="8"/>
        <v>0</v>
      </c>
      <c r="Z36" s="58">
        <v>0</v>
      </c>
      <c r="AA36" s="59">
        <v>0</v>
      </c>
      <c r="AB36" s="59">
        <f t="shared" si="3"/>
        <v>0</v>
      </c>
      <c r="AC36" s="59">
        <v>0</v>
      </c>
      <c r="AD36" s="59">
        <f t="shared" si="4"/>
        <v>0</v>
      </c>
      <c r="AE36" s="59">
        <v>0</v>
      </c>
      <c r="AF36" s="59">
        <f t="shared" si="5"/>
        <v>0</v>
      </c>
      <c r="AG36" s="60"/>
    </row>
    <row r="37" spans="1:33" s="9" customFormat="1" ht="15" customHeight="1" x14ac:dyDescent="0.25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48" t="s">
        <v>151</v>
      </c>
      <c r="G37" s="13">
        <v>30.45</v>
      </c>
      <c r="H37" s="61">
        <v>15</v>
      </c>
      <c r="I37" s="62">
        <v>4</v>
      </c>
      <c r="J37" s="62">
        <v>8</v>
      </c>
      <c r="K37" s="55">
        <v>14</v>
      </c>
      <c r="L37" s="56">
        <v>14</v>
      </c>
      <c r="M37" s="56"/>
      <c r="N37" s="52">
        <f t="shared" si="12"/>
        <v>93.333333333333329</v>
      </c>
      <c r="O37" s="52">
        <v>8820.61</v>
      </c>
      <c r="P37" s="52">
        <f t="shared" si="2"/>
        <v>8820.61</v>
      </c>
      <c r="Q37" s="52">
        <f t="shared" si="6"/>
        <v>100</v>
      </c>
      <c r="R37" s="52">
        <v>4734.47</v>
      </c>
      <c r="S37" s="52">
        <f t="shared" si="9"/>
        <v>53.675085963442434</v>
      </c>
      <c r="T37" s="52">
        <f t="shared" si="10"/>
        <v>4086.1400000000003</v>
      </c>
      <c r="U37" s="52">
        <f t="shared" si="7"/>
        <v>46.324914036557566</v>
      </c>
      <c r="V37" s="57">
        <v>0</v>
      </c>
      <c r="W37" s="57">
        <v>0</v>
      </c>
      <c r="X37" s="57">
        <v>0</v>
      </c>
      <c r="Y37" s="58">
        <f t="shared" si="8"/>
        <v>0</v>
      </c>
      <c r="Z37" s="58">
        <v>0</v>
      </c>
      <c r="AA37" s="59">
        <v>0</v>
      </c>
      <c r="AB37" s="59">
        <f t="shared" si="3"/>
        <v>0</v>
      </c>
      <c r="AC37" s="59">
        <v>0</v>
      </c>
      <c r="AD37" s="59">
        <f t="shared" si="4"/>
        <v>0</v>
      </c>
      <c r="AE37" s="59">
        <v>0</v>
      </c>
      <c r="AF37" s="59">
        <f t="shared" si="5"/>
        <v>0</v>
      </c>
      <c r="AG37" s="60"/>
    </row>
    <row r="38" spans="1:33" s="9" customFormat="1" ht="15" customHeight="1" x14ac:dyDescent="0.25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48" t="s">
        <v>152</v>
      </c>
      <c r="G38" s="13">
        <v>30.45</v>
      </c>
      <c r="H38" s="61">
        <v>29</v>
      </c>
      <c r="I38" s="62">
        <v>4</v>
      </c>
      <c r="J38" s="62">
        <v>24</v>
      </c>
      <c r="K38" s="55">
        <v>13</v>
      </c>
      <c r="L38" s="56">
        <v>18</v>
      </c>
      <c r="M38" s="56"/>
      <c r="N38" s="52">
        <f t="shared" si="12"/>
        <v>44.827586206896555</v>
      </c>
      <c r="O38" s="52">
        <v>17539.870000000003</v>
      </c>
      <c r="P38" s="52">
        <f t="shared" si="2"/>
        <v>17539.870000000003</v>
      </c>
      <c r="Q38" s="52">
        <f t="shared" si="6"/>
        <v>100</v>
      </c>
      <c r="R38" s="52">
        <v>17539.870000000003</v>
      </c>
      <c r="S38" s="52">
        <f t="shared" si="9"/>
        <v>100</v>
      </c>
      <c r="T38" s="52">
        <f t="shared" si="10"/>
        <v>0</v>
      </c>
      <c r="U38" s="52">
        <f t="shared" si="7"/>
        <v>0</v>
      </c>
      <c r="V38" s="57">
        <v>0</v>
      </c>
      <c r="W38" s="57">
        <v>0</v>
      </c>
      <c r="X38" s="57">
        <v>0</v>
      </c>
      <c r="Y38" s="58">
        <f t="shared" si="8"/>
        <v>0</v>
      </c>
      <c r="Z38" s="58">
        <v>0</v>
      </c>
      <c r="AA38" s="59">
        <v>0</v>
      </c>
      <c r="AB38" s="59">
        <f t="shared" si="3"/>
        <v>0</v>
      </c>
      <c r="AC38" s="59">
        <v>0</v>
      </c>
      <c r="AD38" s="59">
        <f t="shared" si="4"/>
        <v>0</v>
      </c>
      <c r="AE38" s="59">
        <v>0</v>
      </c>
      <c r="AF38" s="59">
        <f t="shared" si="5"/>
        <v>0</v>
      </c>
      <c r="AG38" s="60"/>
    </row>
    <row r="39" spans="1:33" s="9" customFormat="1" ht="15" customHeight="1" x14ac:dyDescent="0.25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48" t="s">
        <v>154</v>
      </c>
      <c r="G39" s="13">
        <v>30.45</v>
      </c>
      <c r="H39" s="61">
        <v>12</v>
      </c>
      <c r="I39" s="62">
        <v>4</v>
      </c>
      <c r="J39" s="62">
        <v>3</v>
      </c>
      <c r="K39" s="55">
        <v>0</v>
      </c>
      <c r="L39" s="56">
        <v>0</v>
      </c>
      <c r="M39" s="56"/>
      <c r="N39" s="52">
        <f t="shared" si="12"/>
        <v>0</v>
      </c>
      <c r="O39" s="52">
        <v>0</v>
      </c>
      <c r="P39" s="52">
        <f t="shared" si="2"/>
        <v>0</v>
      </c>
      <c r="Q39" s="52">
        <v>0</v>
      </c>
      <c r="R39" s="52">
        <v>0</v>
      </c>
      <c r="S39" s="52">
        <v>0</v>
      </c>
      <c r="T39" s="52">
        <f t="shared" si="10"/>
        <v>0</v>
      </c>
      <c r="U39" s="52">
        <v>0</v>
      </c>
      <c r="V39" s="57">
        <v>0</v>
      </c>
      <c r="W39" s="57">
        <v>0</v>
      </c>
      <c r="X39" s="57">
        <v>0</v>
      </c>
      <c r="Y39" s="58">
        <f t="shared" si="8"/>
        <v>0</v>
      </c>
      <c r="Z39" s="58">
        <v>0</v>
      </c>
      <c r="AA39" s="59">
        <v>0</v>
      </c>
      <c r="AB39" s="59">
        <f t="shared" si="3"/>
        <v>0</v>
      </c>
      <c r="AC39" s="59">
        <v>0</v>
      </c>
      <c r="AD39" s="59">
        <f t="shared" si="4"/>
        <v>0</v>
      </c>
      <c r="AE39" s="59">
        <v>0</v>
      </c>
      <c r="AF39" s="59">
        <f t="shared" si="5"/>
        <v>0</v>
      </c>
      <c r="AG39" s="60"/>
    </row>
    <row r="40" spans="1:33" s="9" customFormat="1" ht="15" customHeight="1" x14ac:dyDescent="0.25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48" t="s">
        <v>155</v>
      </c>
      <c r="G40" s="13">
        <v>30.45</v>
      </c>
      <c r="H40" s="61">
        <v>11</v>
      </c>
      <c r="I40" s="62">
        <v>4</v>
      </c>
      <c r="J40" s="62">
        <v>5</v>
      </c>
      <c r="K40" s="55">
        <v>1</v>
      </c>
      <c r="L40" s="56">
        <v>1</v>
      </c>
      <c r="M40" s="56"/>
      <c r="N40" s="52">
        <f t="shared" si="12"/>
        <v>9.0909090909090917</v>
      </c>
      <c r="O40" s="52">
        <v>81.2</v>
      </c>
      <c r="P40" s="52">
        <f t="shared" si="2"/>
        <v>81.2</v>
      </c>
      <c r="Q40" s="52">
        <f t="shared" si="6"/>
        <v>100</v>
      </c>
      <c r="R40" s="52">
        <v>81.2</v>
      </c>
      <c r="S40" s="52">
        <f t="shared" si="9"/>
        <v>100</v>
      </c>
      <c r="T40" s="52">
        <f t="shared" si="10"/>
        <v>0</v>
      </c>
      <c r="U40" s="52">
        <f t="shared" si="7"/>
        <v>0</v>
      </c>
      <c r="V40" s="57">
        <v>0</v>
      </c>
      <c r="W40" s="57">
        <v>0</v>
      </c>
      <c r="X40" s="57">
        <v>0</v>
      </c>
      <c r="Y40" s="58">
        <f t="shared" si="8"/>
        <v>0</v>
      </c>
      <c r="Z40" s="58">
        <v>0</v>
      </c>
      <c r="AA40" s="59">
        <v>0</v>
      </c>
      <c r="AB40" s="59">
        <f t="shared" si="3"/>
        <v>0</v>
      </c>
      <c r="AC40" s="59">
        <v>0</v>
      </c>
      <c r="AD40" s="59">
        <f t="shared" si="4"/>
        <v>0</v>
      </c>
      <c r="AE40" s="59">
        <v>0</v>
      </c>
      <c r="AF40" s="59">
        <f t="shared" si="5"/>
        <v>0</v>
      </c>
      <c r="AG40" s="60"/>
    </row>
    <row r="41" spans="1:33" s="9" customFormat="1" ht="15" customHeight="1" x14ac:dyDescent="0.25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48" t="s">
        <v>156</v>
      </c>
      <c r="G41" s="13">
        <v>30.45</v>
      </c>
      <c r="H41" s="61">
        <v>2</v>
      </c>
      <c r="I41" s="62">
        <v>1</v>
      </c>
      <c r="J41" s="62">
        <v>1</v>
      </c>
      <c r="K41" s="55">
        <v>0</v>
      </c>
      <c r="L41" s="56">
        <v>0</v>
      </c>
      <c r="M41" s="56"/>
      <c r="N41" s="52">
        <f t="shared" si="12"/>
        <v>0</v>
      </c>
      <c r="O41" s="52">
        <v>0</v>
      </c>
      <c r="P41" s="52">
        <f t="shared" si="2"/>
        <v>0</v>
      </c>
      <c r="Q41" s="52">
        <v>0</v>
      </c>
      <c r="R41" s="52">
        <v>0</v>
      </c>
      <c r="S41" s="52">
        <v>0</v>
      </c>
      <c r="T41" s="52">
        <f t="shared" si="10"/>
        <v>0</v>
      </c>
      <c r="U41" s="52">
        <v>0</v>
      </c>
      <c r="V41" s="57">
        <v>1</v>
      </c>
      <c r="W41" s="57">
        <v>1</v>
      </c>
      <c r="X41" s="57">
        <v>0</v>
      </c>
      <c r="Y41" s="58">
        <f t="shared" si="8"/>
        <v>50</v>
      </c>
      <c r="Z41" s="58">
        <v>570.94000000000005</v>
      </c>
      <c r="AA41" s="59">
        <v>0</v>
      </c>
      <c r="AB41" s="59">
        <f t="shared" si="3"/>
        <v>0</v>
      </c>
      <c r="AC41" s="59">
        <v>0</v>
      </c>
      <c r="AD41" s="59">
        <f t="shared" si="4"/>
        <v>0</v>
      </c>
      <c r="AE41" s="59">
        <v>0</v>
      </c>
      <c r="AF41" s="59">
        <f t="shared" si="5"/>
        <v>0</v>
      </c>
      <c r="AG41" s="60"/>
    </row>
    <row r="42" spans="1:33" s="9" customFormat="1" ht="15" customHeight="1" x14ac:dyDescent="0.25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48" t="s">
        <v>157</v>
      </c>
      <c r="G42" s="13">
        <v>30.45</v>
      </c>
      <c r="H42" s="61">
        <v>53</v>
      </c>
      <c r="I42" s="62">
        <v>6</v>
      </c>
      <c r="J42" s="62">
        <v>39</v>
      </c>
      <c r="K42" s="55">
        <v>37</v>
      </c>
      <c r="L42" s="56">
        <v>46</v>
      </c>
      <c r="M42" s="56"/>
      <c r="N42" s="52">
        <f t="shared" si="12"/>
        <v>69.811320754716974</v>
      </c>
      <c r="O42" s="52">
        <v>51486.1</v>
      </c>
      <c r="P42" s="52">
        <f t="shared" si="2"/>
        <v>51486.1</v>
      </c>
      <c r="Q42" s="52">
        <f t="shared" si="6"/>
        <v>100</v>
      </c>
      <c r="R42" s="52">
        <v>34172.07</v>
      </c>
      <c r="S42" s="52">
        <f t="shared" si="9"/>
        <v>66.371447827666103</v>
      </c>
      <c r="T42" s="52">
        <f t="shared" si="10"/>
        <v>17314.03</v>
      </c>
      <c r="U42" s="52">
        <f t="shared" si="7"/>
        <v>33.62855217233389</v>
      </c>
      <c r="V42" s="57">
        <v>6</v>
      </c>
      <c r="W42" s="57">
        <v>6</v>
      </c>
      <c r="X42" s="57">
        <v>0</v>
      </c>
      <c r="Y42" s="58">
        <f t="shared" si="8"/>
        <v>11.320754716981133</v>
      </c>
      <c r="Z42" s="58">
        <v>7729.73</v>
      </c>
      <c r="AA42" s="59">
        <v>0</v>
      </c>
      <c r="AB42" s="59">
        <f t="shared" si="3"/>
        <v>0</v>
      </c>
      <c r="AC42" s="59">
        <v>0</v>
      </c>
      <c r="AD42" s="59">
        <f t="shared" si="4"/>
        <v>0</v>
      </c>
      <c r="AE42" s="59">
        <v>0</v>
      </c>
      <c r="AF42" s="59">
        <f t="shared" si="5"/>
        <v>0</v>
      </c>
      <c r="AG42" s="60"/>
    </row>
    <row r="43" spans="1:33" s="9" customFormat="1" ht="15" customHeight="1" x14ac:dyDescent="0.25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48" t="s">
        <v>158</v>
      </c>
      <c r="G43" s="13">
        <v>30.45</v>
      </c>
      <c r="H43" s="61">
        <v>28</v>
      </c>
      <c r="I43" s="62">
        <v>6</v>
      </c>
      <c r="J43" s="62">
        <v>11</v>
      </c>
      <c r="K43" s="55">
        <v>22</v>
      </c>
      <c r="L43" s="56">
        <v>26</v>
      </c>
      <c r="M43" s="56"/>
      <c r="N43" s="52">
        <f t="shared" si="12"/>
        <v>78.571428571428569</v>
      </c>
      <c r="O43" s="52">
        <v>16141.45</v>
      </c>
      <c r="P43" s="52">
        <f t="shared" si="2"/>
        <v>16141.45</v>
      </c>
      <c r="Q43" s="52">
        <f t="shared" si="6"/>
        <v>100</v>
      </c>
      <c r="R43" s="52">
        <v>12948.769999999999</v>
      </c>
      <c r="S43" s="52">
        <f t="shared" si="9"/>
        <v>80.220612150705165</v>
      </c>
      <c r="T43" s="52">
        <f t="shared" si="10"/>
        <v>3192.6800000000021</v>
      </c>
      <c r="U43" s="52">
        <f t="shared" si="7"/>
        <v>19.779387849294842</v>
      </c>
      <c r="V43" s="57">
        <v>0</v>
      </c>
      <c r="W43" s="57">
        <v>0</v>
      </c>
      <c r="X43" s="57">
        <v>0</v>
      </c>
      <c r="Y43" s="58">
        <f t="shared" si="8"/>
        <v>0</v>
      </c>
      <c r="Z43" s="58">
        <v>0</v>
      </c>
      <c r="AA43" s="59">
        <v>0</v>
      </c>
      <c r="AB43" s="59">
        <f t="shared" si="3"/>
        <v>0</v>
      </c>
      <c r="AC43" s="59">
        <v>0</v>
      </c>
      <c r="AD43" s="59">
        <f t="shared" si="4"/>
        <v>0</v>
      </c>
      <c r="AE43" s="59">
        <v>0</v>
      </c>
      <c r="AF43" s="59">
        <f t="shared" si="5"/>
        <v>0</v>
      </c>
      <c r="AG43" s="60"/>
    </row>
    <row r="44" spans="1:33" s="9" customFormat="1" ht="15" customHeight="1" x14ac:dyDescent="0.25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48" t="s">
        <v>159</v>
      </c>
      <c r="G44" s="13">
        <v>30.45</v>
      </c>
      <c r="H44" s="61">
        <v>7</v>
      </c>
      <c r="I44" s="62">
        <v>3</v>
      </c>
      <c r="J44" s="62">
        <v>4</v>
      </c>
      <c r="K44" s="55">
        <v>0</v>
      </c>
      <c r="L44" s="56">
        <v>0</v>
      </c>
      <c r="M44" s="56"/>
      <c r="N44" s="52">
        <f t="shared" si="12"/>
        <v>0</v>
      </c>
      <c r="O44" s="52">
        <v>0</v>
      </c>
      <c r="P44" s="52">
        <f t="shared" si="2"/>
        <v>0</v>
      </c>
      <c r="Q44" s="52">
        <v>0</v>
      </c>
      <c r="R44" s="52">
        <v>0</v>
      </c>
      <c r="S44" s="52">
        <v>0</v>
      </c>
      <c r="T44" s="52">
        <f t="shared" si="10"/>
        <v>0</v>
      </c>
      <c r="U44" s="52">
        <v>0</v>
      </c>
      <c r="V44" s="57">
        <v>0</v>
      </c>
      <c r="W44" s="57">
        <v>0</v>
      </c>
      <c r="X44" s="57">
        <v>0</v>
      </c>
      <c r="Y44" s="58">
        <f t="shared" si="8"/>
        <v>0</v>
      </c>
      <c r="Z44" s="58">
        <v>0</v>
      </c>
      <c r="AA44" s="59">
        <v>0</v>
      </c>
      <c r="AB44" s="59">
        <f t="shared" si="3"/>
        <v>0</v>
      </c>
      <c r="AC44" s="59">
        <v>0</v>
      </c>
      <c r="AD44" s="59">
        <f t="shared" si="4"/>
        <v>0</v>
      </c>
      <c r="AE44" s="59">
        <v>0</v>
      </c>
      <c r="AF44" s="59">
        <f t="shared" si="5"/>
        <v>0</v>
      </c>
      <c r="AG44" s="60"/>
    </row>
    <row r="45" spans="1:33" s="9" customFormat="1" ht="15" customHeight="1" x14ac:dyDescent="0.25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48" t="s">
        <v>160</v>
      </c>
      <c r="G45" s="13">
        <v>30.45</v>
      </c>
      <c r="H45" s="61">
        <v>21</v>
      </c>
      <c r="I45" s="62">
        <v>3</v>
      </c>
      <c r="J45" s="62">
        <v>14</v>
      </c>
      <c r="K45" s="55">
        <v>15</v>
      </c>
      <c r="L45" s="56">
        <v>18</v>
      </c>
      <c r="M45" s="56"/>
      <c r="N45" s="52">
        <f t="shared" si="12"/>
        <v>71.428571428571431</v>
      </c>
      <c r="O45" s="52">
        <v>18630.71</v>
      </c>
      <c r="P45" s="52">
        <f t="shared" si="2"/>
        <v>18630.71</v>
      </c>
      <c r="Q45" s="52">
        <f t="shared" si="6"/>
        <v>100</v>
      </c>
      <c r="R45" s="52">
        <v>8876.01</v>
      </c>
      <c r="S45" s="52">
        <f t="shared" si="9"/>
        <v>47.641823634203959</v>
      </c>
      <c r="T45" s="52">
        <f t="shared" si="10"/>
        <v>9754.6999999999989</v>
      </c>
      <c r="U45" s="52">
        <f t="shared" si="7"/>
        <v>52.358176365796041</v>
      </c>
      <c r="V45" s="57">
        <v>8</v>
      </c>
      <c r="W45" s="57">
        <v>8</v>
      </c>
      <c r="X45" s="57">
        <v>8</v>
      </c>
      <c r="Y45" s="58">
        <f t="shared" si="8"/>
        <v>38.095238095238095</v>
      </c>
      <c r="Z45" s="58">
        <v>9510.4500000000007</v>
      </c>
      <c r="AA45" s="59">
        <v>0</v>
      </c>
      <c r="AB45" s="59">
        <f t="shared" si="3"/>
        <v>0</v>
      </c>
      <c r="AC45" s="59">
        <v>0</v>
      </c>
      <c r="AD45" s="59">
        <f t="shared" si="4"/>
        <v>0</v>
      </c>
      <c r="AE45" s="59">
        <v>0</v>
      </c>
      <c r="AF45" s="59">
        <f t="shared" si="5"/>
        <v>0</v>
      </c>
      <c r="AG45" s="60"/>
    </row>
    <row r="46" spans="1:33" s="9" customFormat="1" ht="15" customHeight="1" x14ac:dyDescent="0.25">
      <c r="A46" s="2">
        <v>40</v>
      </c>
      <c r="B46" s="11" t="s">
        <v>114</v>
      </c>
      <c r="C46" s="15"/>
      <c r="D46" s="15" t="s">
        <v>219</v>
      </c>
      <c r="E46" s="30" t="s">
        <v>118</v>
      </c>
      <c r="F46" s="48" t="s">
        <v>230</v>
      </c>
      <c r="G46" s="13">
        <v>30.45</v>
      </c>
      <c r="H46" s="61">
        <v>1</v>
      </c>
      <c r="I46" s="62">
        <v>0</v>
      </c>
      <c r="J46" s="62">
        <v>0</v>
      </c>
      <c r="K46" s="55">
        <v>0</v>
      </c>
      <c r="L46" s="56">
        <v>0</v>
      </c>
      <c r="M46" s="56"/>
      <c r="N46" s="52">
        <f t="shared" si="12"/>
        <v>0</v>
      </c>
      <c r="O46" s="52">
        <v>0</v>
      </c>
      <c r="P46" s="52">
        <f t="shared" si="2"/>
        <v>0</v>
      </c>
      <c r="Q46" s="52">
        <v>0</v>
      </c>
      <c r="R46" s="52">
        <v>0</v>
      </c>
      <c r="S46" s="52">
        <v>0</v>
      </c>
      <c r="T46" s="52">
        <f>O46-R46</f>
        <v>0</v>
      </c>
      <c r="U46" s="52">
        <v>0</v>
      </c>
      <c r="V46" s="57">
        <v>0</v>
      </c>
      <c r="W46" s="57">
        <v>0</v>
      </c>
      <c r="X46" s="57">
        <v>0</v>
      </c>
      <c r="Y46" s="58">
        <f>IF(H46=0,0,V46/H46)*100</f>
        <v>0</v>
      </c>
      <c r="Z46" s="58">
        <v>0</v>
      </c>
      <c r="AA46" s="59">
        <v>0</v>
      </c>
      <c r="AB46" s="59">
        <f t="shared" si="3"/>
        <v>0</v>
      </c>
      <c r="AC46" s="59">
        <v>0</v>
      </c>
      <c r="AD46" s="59">
        <f t="shared" si="4"/>
        <v>0</v>
      </c>
      <c r="AE46" s="59">
        <v>0</v>
      </c>
      <c r="AF46" s="59">
        <f t="shared" si="5"/>
        <v>0</v>
      </c>
      <c r="AG46" s="60"/>
    </row>
    <row r="47" spans="1:33" s="9" customFormat="1" ht="15" customHeight="1" x14ac:dyDescent="0.25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48" t="s">
        <v>161</v>
      </c>
      <c r="G47" s="13">
        <v>30.45</v>
      </c>
      <c r="H47" s="61">
        <v>37</v>
      </c>
      <c r="I47" s="62">
        <v>12</v>
      </c>
      <c r="J47" s="62">
        <v>15</v>
      </c>
      <c r="K47" s="55">
        <v>27</v>
      </c>
      <c r="L47" s="56">
        <v>32</v>
      </c>
      <c r="M47" s="56"/>
      <c r="N47" s="52">
        <f t="shared" si="12"/>
        <v>72.972972972972968</v>
      </c>
      <c r="O47" s="52">
        <v>29395.079999999998</v>
      </c>
      <c r="P47" s="52">
        <f t="shared" si="2"/>
        <v>29395.079999999998</v>
      </c>
      <c r="Q47" s="52">
        <f t="shared" si="6"/>
        <v>100</v>
      </c>
      <c r="R47" s="52">
        <v>20753.189999999999</v>
      </c>
      <c r="S47" s="52">
        <f t="shared" si="9"/>
        <v>70.600896476553217</v>
      </c>
      <c r="T47" s="52">
        <f t="shared" si="10"/>
        <v>8641.89</v>
      </c>
      <c r="U47" s="52">
        <f t="shared" si="7"/>
        <v>29.399103523446779</v>
      </c>
      <c r="V47" s="57">
        <v>5</v>
      </c>
      <c r="W47" s="57">
        <v>5</v>
      </c>
      <c r="X47" s="57">
        <v>0</v>
      </c>
      <c r="Y47" s="58">
        <f t="shared" si="8"/>
        <v>13.513513513513514</v>
      </c>
      <c r="Z47" s="58">
        <v>2634.24</v>
      </c>
      <c r="AA47" s="59">
        <v>0</v>
      </c>
      <c r="AB47" s="59">
        <f t="shared" si="3"/>
        <v>0</v>
      </c>
      <c r="AC47" s="59">
        <v>0</v>
      </c>
      <c r="AD47" s="59">
        <f t="shared" si="4"/>
        <v>0</v>
      </c>
      <c r="AE47" s="59">
        <v>0</v>
      </c>
      <c r="AF47" s="59">
        <f t="shared" si="5"/>
        <v>0</v>
      </c>
      <c r="AG47" s="60"/>
    </row>
    <row r="48" spans="1:33" s="9" customFormat="1" ht="15" customHeight="1" x14ac:dyDescent="0.25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48" t="s">
        <v>162</v>
      </c>
      <c r="G48" s="13">
        <v>30.45</v>
      </c>
      <c r="H48" s="61">
        <v>64</v>
      </c>
      <c r="I48" s="62">
        <v>16</v>
      </c>
      <c r="J48" s="62">
        <v>27</v>
      </c>
      <c r="K48" s="55">
        <v>32</v>
      </c>
      <c r="L48" s="56">
        <v>34</v>
      </c>
      <c r="M48" s="56"/>
      <c r="N48" s="52">
        <f t="shared" si="12"/>
        <v>50</v>
      </c>
      <c r="O48" s="52">
        <v>13283.6</v>
      </c>
      <c r="P48" s="52">
        <f t="shared" si="2"/>
        <v>13283.6</v>
      </c>
      <c r="Q48" s="52">
        <f t="shared" si="6"/>
        <v>100</v>
      </c>
      <c r="R48" s="52">
        <v>4486.5600000000004</v>
      </c>
      <c r="S48" s="52">
        <f t="shared" si="9"/>
        <v>33.775181426721673</v>
      </c>
      <c r="T48" s="52">
        <f t="shared" si="10"/>
        <v>8797.0400000000009</v>
      </c>
      <c r="U48" s="52">
        <f t="shared" si="7"/>
        <v>66.224818573278327</v>
      </c>
      <c r="V48" s="57">
        <v>0</v>
      </c>
      <c r="W48" s="57">
        <v>0</v>
      </c>
      <c r="X48" s="57">
        <v>0</v>
      </c>
      <c r="Y48" s="58">
        <f t="shared" si="8"/>
        <v>0</v>
      </c>
      <c r="Z48" s="58">
        <v>0</v>
      </c>
      <c r="AA48" s="59">
        <v>0</v>
      </c>
      <c r="AB48" s="59">
        <f t="shared" si="3"/>
        <v>0</v>
      </c>
      <c r="AC48" s="59">
        <v>0</v>
      </c>
      <c r="AD48" s="59">
        <f t="shared" si="4"/>
        <v>0</v>
      </c>
      <c r="AE48" s="59">
        <v>0</v>
      </c>
      <c r="AF48" s="59">
        <f t="shared" si="5"/>
        <v>0</v>
      </c>
      <c r="AG48" s="60"/>
    </row>
    <row r="49" spans="1:33" s="9" customFormat="1" ht="15" customHeight="1" x14ac:dyDescent="0.25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48" t="s">
        <v>163</v>
      </c>
      <c r="G49" s="13">
        <v>30.45</v>
      </c>
      <c r="H49" s="61">
        <v>3</v>
      </c>
      <c r="I49" s="62">
        <v>0</v>
      </c>
      <c r="J49" s="62">
        <v>1</v>
      </c>
      <c r="K49" s="55">
        <v>0</v>
      </c>
      <c r="L49" s="56">
        <v>0</v>
      </c>
      <c r="M49" s="56"/>
      <c r="N49" s="52">
        <f t="shared" si="12"/>
        <v>0</v>
      </c>
      <c r="O49" s="52">
        <v>0</v>
      </c>
      <c r="P49" s="52">
        <f t="shared" si="2"/>
        <v>0</v>
      </c>
      <c r="Q49" s="52">
        <v>0</v>
      </c>
      <c r="R49" s="52">
        <v>0</v>
      </c>
      <c r="S49" s="52">
        <v>0</v>
      </c>
      <c r="T49" s="52">
        <f t="shared" si="10"/>
        <v>0</v>
      </c>
      <c r="U49" s="52">
        <v>0</v>
      </c>
      <c r="V49" s="57">
        <v>0</v>
      </c>
      <c r="W49" s="57">
        <v>0</v>
      </c>
      <c r="X49" s="57">
        <v>0</v>
      </c>
      <c r="Y49" s="58">
        <f t="shared" si="8"/>
        <v>0</v>
      </c>
      <c r="Z49" s="58">
        <v>0</v>
      </c>
      <c r="AA49" s="59">
        <v>0</v>
      </c>
      <c r="AB49" s="59">
        <f t="shared" si="3"/>
        <v>0</v>
      </c>
      <c r="AC49" s="59">
        <v>0</v>
      </c>
      <c r="AD49" s="59">
        <f t="shared" si="4"/>
        <v>0</v>
      </c>
      <c r="AE49" s="59">
        <v>0</v>
      </c>
      <c r="AF49" s="59">
        <f t="shared" si="5"/>
        <v>0</v>
      </c>
      <c r="AG49" s="60"/>
    </row>
    <row r="50" spans="1:33" s="9" customFormat="1" ht="15" customHeight="1" x14ac:dyDescent="0.25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48" t="s">
        <v>164</v>
      </c>
      <c r="G50" s="13">
        <v>30.45</v>
      </c>
      <c r="H50" s="61">
        <v>45</v>
      </c>
      <c r="I50" s="62">
        <v>8</v>
      </c>
      <c r="J50" s="62">
        <v>18</v>
      </c>
      <c r="K50" s="55">
        <v>42</v>
      </c>
      <c r="L50" s="56">
        <v>49</v>
      </c>
      <c r="M50" s="56"/>
      <c r="N50" s="52">
        <f t="shared" si="12"/>
        <v>93.333333333333329</v>
      </c>
      <c r="O50" s="52">
        <v>28019.85</v>
      </c>
      <c r="P50" s="52">
        <f t="shared" si="2"/>
        <v>28019.85</v>
      </c>
      <c r="Q50" s="52">
        <f t="shared" si="6"/>
        <v>100</v>
      </c>
      <c r="R50" s="52">
        <v>12501.89</v>
      </c>
      <c r="S50" s="52">
        <f t="shared" si="9"/>
        <v>44.617976184740456</v>
      </c>
      <c r="T50" s="52">
        <f t="shared" si="10"/>
        <v>15517.96</v>
      </c>
      <c r="U50" s="52">
        <f t="shared" si="7"/>
        <v>55.382023815259544</v>
      </c>
      <c r="V50" s="57">
        <v>0</v>
      </c>
      <c r="W50" s="57">
        <v>0</v>
      </c>
      <c r="X50" s="57">
        <v>0</v>
      </c>
      <c r="Y50" s="58">
        <f t="shared" si="8"/>
        <v>0</v>
      </c>
      <c r="Z50" s="58">
        <v>0</v>
      </c>
      <c r="AA50" s="59">
        <v>0</v>
      </c>
      <c r="AB50" s="59">
        <f t="shared" si="3"/>
        <v>0</v>
      </c>
      <c r="AC50" s="59">
        <v>0</v>
      </c>
      <c r="AD50" s="59">
        <f t="shared" si="4"/>
        <v>0</v>
      </c>
      <c r="AE50" s="59">
        <v>0</v>
      </c>
      <c r="AF50" s="59">
        <f t="shared" si="5"/>
        <v>0</v>
      </c>
      <c r="AG50" s="60"/>
    </row>
    <row r="51" spans="1:33" s="9" customFormat="1" ht="15" customHeight="1" x14ac:dyDescent="0.25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48" t="s">
        <v>166</v>
      </c>
      <c r="G51" s="13">
        <v>30.45</v>
      </c>
      <c r="H51" s="61">
        <v>35</v>
      </c>
      <c r="I51" s="62">
        <v>7</v>
      </c>
      <c r="J51" s="62">
        <v>20</v>
      </c>
      <c r="K51" s="55">
        <v>26</v>
      </c>
      <c r="L51" s="56">
        <v>38</v>
      </c>
      <c r="M51" s="56"/>
      <c r="N51" s="52">
        <f t="shared" si="12"/>
        <v>74.285714285714292</v>
      </c>
      <c r="O51" s="52">
        <v>24374.81</v>
      </c>
      <c r="P51" s="52">
        <f t="shared" si="2"/>
        <v>24374.81</v>
      </c>
      <c r="Q51" s="52">
        <f t="shared" si="6"/>
        <v>100</v>
      </c>
      <c r="R51" s="52">
        <v>17579.680000000004</v>
      </c>
      <c r="S51" s="52">
        <f t="shared" si="9"/>
        <v>72.122326286851063</v>
      </c>
      <c r="T51" s="52">
        <f t="shared" si="10"/>
        <v>6795.1299999999974</v>
      </c>
      <c r="U51" s="52">
        <f t="shared" si="7"/>
        <v>27.87767371314893</v>
      </c>
      <c r="V51" s="57">
        <v>1</v>
      </c>
      <c r="W51" s="57">
        <v>1</v>
      </c>
      <c r="X51" s="57">
        <v>0</v>
      </c>
      <c r="Y51" s="58">
        <f t="shared" si="8"/>
        <v>2.8571428571428572</v>
      </c>
      <c r="Z51" s="58">
        <v>121.8</v>
      </c>
      <c r="AA51" s="59">
        <v>0</v>
      </c>
      <c r="AB51" s="59">
        <f t="shared" si="3"/>
        <v>0</v>
      </c>
      <c r="AC51" s="59">
        <v>0</v>
      </c>
      <c r="AD51" s="59">
        <f t="shared" si="4"/>
        <v>0</v>
      </c>
      <c r="AE51" s="59">
        <v>0</v>
      </c>
      <c r="AF51" s="59">
        <f t="shared" si="5"/>
        <v>0</v>
      </c>
      <c r="AG51" s="60"/>
    </row>
    <row r="52" spans="1:33" s="9" customFormat="1" ht="15" customHeight="1" x14ac:dyDescent="0.25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48" t="s">
        <v>167</v>
      </c>
      <c r="G52" s="13">
        <v>30.45</v>
      </c>
      <c r="H52" s="61">
        <v>21</v>
      </c>
      <c r="I52" s="62">
        <v>8</v>
      </c>
      <c r="J52" s="62">
        <v>11</v>
      </c>
      <c r="K52" s="55">
        <v>17</v>
      </c>
      <c r="L52" s="56">
        <v>22</v>
      </c>
      <c r="M52" s="56"/>
      <c r="N52" s="52">
        <f t="shared" si="12"/>
        <v>80.952380952380949</v>
      </c>
      <c r="O52" s="52">
        <v>15413.759999999998</v>
      </c>
      <c r="P52" s="52">
        <f t="shared" si="2"/>
        <v>15413.759999999998</v>
      </c>
      <c r="Q52" s="52">
        <f t="shared" si="6"/>
        <v>100</v>
      </c>
      <c r="R52" s="52">
        <v>12943.539999999999</v>
      </c>
      <c r="S52" s="52">
        <f t="shared" si="9"/>
        <v>83.973929787410725</v>
      </c>
      <c r="T52" s="52">
        <f t="shared" si="10"/>
        <v>2470.2199999999993</v>
      </c>
      <c r="U52" s="52">
        <f t="shared" si="7"/>
        <v>16.026070212589268</v>
      </c>
      <c r="V52" s="57">
        <v>2</v>
      </c>
      <c r="W52" s="57">
        <v>2</v>
      </c>
      <c r="X52" s="57">
        <v>0</v>
      </c>
      <c r="Y52" s="58">
        <f t="shared" si="8"/>
        <v>9.5238095238095237</v>
      </c>
      <c r="Z52" s="58">
        <v>1649.36</v>
      </c>
      <c r="AA52" s="59">
        <v>0</v>
      </c>
      <c r="AB52" s="59">
        <f t="shared" si="3"/>
        <v>0</v>
      </c>
      <c r="AC52" s="59">
        <v>0</v>
      </c>
      <c r="AD52" s="59">
        <f t="shared" si="4"/>
        <v>0</v>
      </c>
      <c r="AE52" s="59">
        <v>0</v>
      </c>
      <c r="AF52" s="59">
        <f t="shared" si="5"/>
        <v>0</v>
      </c>
      <c r="AG52" s="60"/>
    </row>
    <row r="53" spans="1:33" s="9" customFormat="1" ht="15" customHeight="1" x14ac:dyDescent="0.25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48">
        <v>101</v>
      </c>
      <c r="G53" s="13">
        <v>30.45</v>
      </c>
      <c r="H53" s="61">
        <v>47</v>
      </c>
      <c r="I53" s="62">
        <v>7</v>
      </c>
      <c r="J53" s="62">
        <v>31</v>
      </c>
      <c r="K53" s="55">
        <v>35</v>
      </c>
      <c r="L53" s="56">
        <v>48</v>
      </c>
      <c r="M53" s="56"/>
      <c r="N53" s="52">
        <f t="shared" si="12"/>
        <v>74.468085106382972</v>
      </c>
      <c r="O53" s="52">
        <v>42972.38</v>
      </c>
      <c r="P53" s="52">
        <f t="shared" si="2"/>
        <v>42972.38</v>
      </c>
      <c r="Q53" s="52">
        <f t="shared" si="6"/>
        <v>100</v>
      </c>
      <c r="R53" s="52">
        <v>35439.869999999995</v>
      </c>
      <c r="S53" s="52">
        <f t="shared" si="9"/>
        <v>82.471275735716759</v>
      </c>
      <c r="T53" s="52">
        <f t="shared" si="10"/>
        <v>7532.510000000002</v>
      </c>
      <c r="U53" s="52">
        <f t="shared" si="7"/>
        <v>17.528724264283248</v>
      </c>
      <c r="V53" s="57">
        <v>0</v>
      </c>
      <c r="W53" s="57">
        <v>0</v>
      </c>
      <c r="X53" s="57">
        <v>0</v>
      </c>
      <c r="Y53" s="58">
        <f t="shared" si="8"/>
        <v>0</v>
      </c>
      <c r="Z53" s="58">
        <v>0</v>
      </c>
      <c r="AA53" s="59">
        <v>0</v>
      </c>
      <c r="AB53" s="59">
        <f t="shared" si="3"/>
        <v>0</v>
      </c>
      <c r="AC53" s="59">
        <v>0</v>
      </c>
      <c r="AD53" s="59">
        <f t="shared" si="4"/>
        <v>0</v>
      </c>
      <c r="AE53" s="59">
        <v>0</v>
      </c>
      <c r="AF53" s="59">
        <f t="shared" si="5"/>
        <v>0</v>
      </c>
      <c r="AG53" s="60"/>
    </row>
    <row r="54" spans="1:33" s="9" customFormat="1" ht="15" customHeight="1" x14ac:dyDescent="0.25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48" t="s">
        <v>169</v>
      </c>
      <c r="G54" s="13">
        <v>30.45</v>
      </c>
      <c r="H54" s="61">
        <v>16</v>
      </c>
      <c r="I54" s="62">
        <v>4</v>
      </c>
      <c r="J54" s="62">
        <v>10</v>
      </c>
      <c r="K54" s="55">
        <v>14</v>
      </c>
      <c r="L54" s="56">
        <v>16</v>
      </c>
      <c r="M54" s="56"/>
      <c r="N54" s="52">
        <f t="shared" si="12"/>
        <v>87.5</v>
      </c>
      <c r="O54" s="52">
        <v>11942.29</v>
      </c>
      <c r="P54" s="52">
        <f t="shared" si="2"/>
        <v>11942.29</v>
      </c>
      <c r="Q54" s="52">
        <f t="shared" si="6"/>
        <v>100</v>
      </c>
      <c r="R54" s="52">
        <v>2042.34</v>
      </c>
      <c r="S54" s="52">
        <f t="shared" si="9"/>
        <v>17.101745142682013</v>
      </c>
      <c r="T54" s="52">
        <f t="shared" si="10"/>
        <v>9899.9500000000007</v>
      </c>
      <c r="U54" s="52">
        <f t="shared" si="7"/>
        <v>82.898254857317994</v>
      </c>
      <c r="V54" s="57">
        <v>0</v>
      </c>
      <c r="W54" s="57">
        <v>0</v>
      </c>
      <c r="X54" s="57">
        <v>0</v>
      </c>
      <c r="Y54" s="58">
        <f t="shared" si="8"/>
        <v>0</v>
      </c>
      <c r="Z54" s="58">
        <v>0</v>
      </c>
      <c r="AA54" s="59">
        <v>0</v>
      </c>
      <c r="AB54" s="59">
        <f t="shared" si="3"/>
        <v>0</v>
      </c>
      <c r="AC54" s="59">
        <v>0</v>
      </c>
      <c r="AD54" s="59">
        <f t="shared" si="4"/>
        <v>0</v>
      </c>
      <c r="AE54" s="59">
        <v>0</v>
      </c>
      <c r="AF54" s="59">
        <f t="shared" si="5"/>
        <v>0</v>
      </c>
      <c r="AG54" s="60"/>
    </row>
    <row r="55" spans="1:33" s="9" customFormat="1" ht="15" customHeight="1" x14ac:dyDescent="0.25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48" t="s">
        <v>170</v>
      </c>
      <c r="G55" s="13">
        <v>30.45</v>
      </c>
      <c r="H55" s="61">
        <v>14</v>
      </c>
      <c r="I55" s="62">
        <v>3</v>
      </c>
      <c r="J55" s="62">
        <v>5</v>
      </c>
      <c r="K55" s="55">
        <v>7</v>
      </c>
      <c r="L55" s="56">
        <v>7</v>
      </c>
      <c r="M55" s="56"/>
      <c r="N55" s="52">
        <f t="shared" si="12"/>
        <v>50</v>
      </c>
      <c r="O55" s="52">
        <v>2319.79</v>
      </c>
      <c r="P55" s="52">
        <f t="shared" si="2"/>
        <v>2319.79</v>
      </c>
      <c r="Q55" s="52">
        <f t="shared" si="6"/>
        <v>100</v>
      </c>
      <c r="R55" s="52">
        <v>839.91999999999985</v>
      </c>
      <c r="S55" s="52">
        <f t="shared" si="9"/>
        <v>36.206725608783543</v>
      </c>
      <c r="T55" s="52">
        <f t="shared" si="10"/>
        <v>1479.8700000000001</v>
      </c>
      <c r="U55" s="52">
        <f t="shared" si="7"/>
        <v>63.79327439121645</v>
      </c>
      <c r="V55" s="57">
        <v>0</v>
      </c>
      <c r="W55" s="57">
        <v>0</v>
      </c>
      <c r="X55" s="57">
        <v>0</v>
      </c>
      <c r="Y55" s="58">
        <f t="shared" si="8"/>
        <v>0</v>
      </c>
      <c r="Z55" s="58">
        <v>0</v>
      </c>
      <c r="AA55" s="59">
        <v>0</v>
      </c>
      <c r="AB55" s="59">
        <f t="shared" si="3"/>
        <v>0</v>
      </c>
      <c r="AC55" s="59">
        <v>0</v>
      </c>
      <c r="AD55" s="59">
        <f t="shared" si="4"/>
        <v>0</v>
      </c>
      <c r="AE55" s="59">
        <v>0</v>
      </c>
      <c r="AF55" s="59">
        <f t="shared" si="5"/>
        <v>0</v>
      </c>
      <c r="AG55" s="60"/>
    </row>
    <row r="56" spans="1:33" s="9" customFormat="1" ht="15" customHeight="1" x14ac:dyDescent="0.25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48" t="s">
        <v>172</v>
      </c>
      <c r="G56" s="13">
        <v>30.45</v>
      </c>
      <c r="H56" s="61">
        <v>56</v>
      </c>
      <c r="I56" s="62">
        <v>17</v>
      </c>
      <c r="J56" s="62">
        <v>34</v>
      </c>
      <c r="K56" s="55">
        <v>39</v>
      </c>
      <c r="L56" s="56">
        <v>51</v>
      </c>
      <c r="M56" s="56"/>
      <c r="N56" s="52">
        <f t="shared" si="12"/>
        <v>69.642857142857139</v>
      </c>
      <c r="O56" s="52">
        <v>33646.5</v>
      </c>
      <c r="P56" s="52">
        <f t="shared" si="2"/>
        <v>33646.5</v>
      </c>
      <c r="Q56" s="52">
        <f t="shared" si="6"/>
        <v>100</v>
      </c>
      <c r="R56" s="52">
        <v>18027.580000000002</v>
      </c>
      <c r="S56" s="52">
        <f t="shared" si="9"/>
        <v>53.579361894996516</v>
      </c>
      <c r="T56" s="52">
        <f t="shared" si="10"/>
        <v>15618.919999999998</v>
      </c>
      <c r="U56" s="52">
        <f t="shared" si="7"/>
        <v>46.420638105003484</v>
      </c>
      <c r="V56" s="57">
        <v>0</v>
      </c>
      <c r="W56" s="57">
        <v>0</v>
      </c>
      <c r="X56" s="57">
        <v>0</v>
      </c>
      <c r="Y56" s="58">
        <f t="shared" si="8"/>
        <v>0</v>
      </c>
      <c r="Z56" s="58">
        <v>0</v>
      </c>
      <c r="AA56" s="59">
        <v>0</v>
      </c>
      <c r="AB56" s="59">
        <f t="shared" si="3"/>
        <v>0</v>
      </c>
      <c r="AC56" s="59">
        <v>0</v>
      </c>
      <c r="AD56" s="59">
        <f t="shared" si="4"/>
        <v>0</v>
      </c>
      <c r="AE56" s="59">
        <v>0</v>
      </c>
      <c r="AF56" s="59">
        <f t="shared" si="5"/>
        <v>0</v>
      </c>
      <c r="AG56" s="60"/>
    </row>
    <row r="57" spans="1:33" s="9" customFormat="1" ht="15" customHeight="1" x14ac:dyDescent="0.25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48" t="s">
        <v>173</v>
      </c>
      <c r="G57" s="13">
        <v>30.45</v>
      </c>
      <c r="H57" s="61">
        <v>17</v>
      </c>
      <c r="I57" s="62">
        <v>4</v>
      </c>
      <c r="J57" s="62">
        <v>6</v>
      </c>
      <c r="K57" s="55">
        <v>16</v>
      </c>
      <c r="L57" s="56">
        <v>17</v>
      </c>
      <c r="M57" s="56"/>
      <c r="N57" s="52">
        <f t="shared" si="12"/>
        <v>94.117647058823522</v>
      </c>
      <c r="O57" s="52">
        <v>5389.26</v>
      </c>
      <c r="P57" s="52">
        <f t="shared" si="2"/>
        <v>5389.26</v>
      </c>
      <c r="Q57" s="52">
        <f t="shared" si="6"/>
        <v>100</v>
      </c>
      <c r="R57" s="52">
        <v>3415.18</v>
      </c>
      <c r="S57" s="52">
        <f t="shared" si="9"/>
        <v>63.370110182102913</v>
      </c>
      <c r="T57" s="52">
        <f t="shared" si="10"/>
        <v>1974.0800000000004</v>
      </c>
      <c r="U57" s="52">
        <f t="shared" si="7"/>
        <v>36.62988981789708</v>
      </c>
      <c r="V57" s="57">
        <v>0</v>
      </c>
      <c r="W57" s="57">
        <v>0</v>
      </c>
      <c r="X57" s="57">
        <v>0</v>
      </c>
      <c r="Y57" s="58">
        <f t="shared" si="8"/>
        <v>0</v>
      </c>
      <c r="Z57" s="58">
        <v>0</v>
      </c>
      <c r="AA57" s="59">
        <v>0</v>
      </c>
      <c r="AB57" s="59">
        <f t="shared" si="3"/>
        <v>0</v>
      </c>
      <c r="AC57" s="59">
        <v>0</v>
      </c>
      <c r="AD57" s="59">
        <f t="shared" si="4"/>
        <v>0</v>
      </c>
      <c r="AE57" s="59">
        <v>0</v>
      </c>
      <c r="AF57" s="59">
        <f t="shared" si="5"/>
        <v>0</v>
      </c>
      <c r="AG57" s="60"/>
    </row>
    <row r="58" spans="1:33" s="9" customFormat="1" ht="15" customHeight="1" x14ac:dyDescent="0.25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48" t="s">
        <v>175</v>
      </c>
      <c r="G58" s="13">
        <v>30.45</v>
      </c>
      <c r="H58" s="61">
        <v>59</v>
      </c>
      <c r="I58" s="62">
        <v>10</v>
      </c>
      <c r="J58" s="62">
        <v>38</v>
      </c>
      <c r="K58" s="55">
        <v>45</v>
      </c>
      <c r="L58" s="56">
        <v>66</v>
      </c>
      <c r="M58" s="56"/>
      <c r="N58" s="52">
        <f t="shared" si="12"/>
        <v>76.271186440677965</v>
      </c>
      <c r="O58" s="52">
        <v>51157.919999999998</v>
      </c>
      <c r="P58" s="52">
        <f t="shared" si="2"/>
        <v>51157.919999999998</v>
      </c>
      <c r="Q58" s="52">
        <f t="shared" si="6"/>
        <v>100</v>
      </c>
      <c r="R58" s="52">
        <v>32261.390000000003</v>
      </c>
      <c r="S58" s="52">
        <f t="shared" si="9"/>
        <v>63.06235671817776</v>
      </c>
      <c r="T58" s="52">
        <f t="shared" si="10"/>
        <v>18896.529999999995</v>
      </c>
      <c r="U58" s="52">
        <f t="shared" si="7"/>
        <v>36.93764328182224</v>
      </c>
      <c r="V58" s="57">
        <v>5</v>
      </c>
      <c r="W58" s="57">
        <v>5</v>
      </c>
      <c r="X58" s="57">
        <v>0</v>
      </c>
      <c r="Y58" s="58">
        <f t="shared" si="8"/>
        <v>8.4745762711864394</v>
      </c>
      <c r="Z58" s="58">
        <v>2969.49</v>
      </c>
      <c r="AA58" s="59">
        <v>0</v>
      </c>
      <c r="AB58" s="59">
        <f t="shared" si="3"/>
        <v>0</v>
      </c>
      <c r="AC58" s="59">
        <v>0</v>
      </c>
      <c r="AD58" s="59">
        <f t="shared" si="4"/>
        <v>0</v>
      </c>
      <c r="AE58" s="59">
        <v>0</v>
      </c>
      <c r="AF58" s="59">
        <f t="shared" si="5"/>
        <v>0</v>
      </c>
      <c r="AG58" s="60"/>
    </row>
    <row r="59" spans="1:33" s="9" customFormat="1" ht="15" customHeight="1" x14ac:dyDescent="0.25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48" t="s">
        <v>176</v>
      </c>
      <c r="G59" s="13">
        <v>30.45</v>
      </c>
      <c r="H59" s="61">
        <v>29</v>
      </c>
      <c r="I59" s="62">
        <v>9</v>
      </c>
      <c r="J59" s="62">
        <v>10</v>
      </c>
      <c r="K59" s="55">
        <v>15</v>
      </c>
      <c r="L59" s="56">
        <v>16</v>
      </c>
      <c r="M59" s="56"/>
      <c r="N59" s="52">
        <f t="shared" si="12"/>
        <v>51.724137931034484</v>
      </c>
      <c r="O59" s="52">
        <v>2869.51</v>
      </c>
      <c r="P59" s="52">
        <f t="shared" si="2"/>
        <v>2869.51</v>
      </c>
      <c r="Q59" s="52">
        <f t="shared" si="6"/>
        <v>100</v>
      </c>
      <c r="R59" s="52">
        <v>1452.62</v>
      </c>
      <c r="S59" s="52">
        <f t="shared" si="9"/>
        <v>50.622580161769768</v>
      </c>
      <c r="T59" s="52">
        <f t="shared" si="10"/>
        <v>1416.8900000000003</v>
      </c>
      <c r="U59" s="52">
        <f t="shared" si="7"/>
        <v>49.377419838230232</v>
      </c>
      <c r="V59" s="57">
        <v>0</v>
      </c>
      <c r="W59" s="57">
        <v>0</v>
      </c>
      <c r="X59" s="57">
        <v>0</v>
      </c>
      <c r="Y59" s="58">
        <f t="shared" si="8"/>
        <v>0</v>
      </c>
      <c r="Z59" s="58">
        <v>0</v>
      </c>
      <c r="AA59" s="59">
        <v>0</v>
      </c>
      <c r="AB59" s="59">
        <f t="shared" si="3"/>
        <v>0</v>
      </c>
      <c r="AC59" s="59">
        <v>0</v>
      </c>
      <c r="AD59" s="59">
        <f t="shared" si="4"/>
        <v>0</v>
      </c>
      <c r="AE59" s="59">
        <v>0</v>
      </c>
      <c r="AF59" s="59">
        <f t="shared" si="5"/>
        <v>0</v>
      </c>
      <c r="AG59" s="60"/>
    </row>
    <row r="60" spans="1:33" s="9" customFormat="1" ht="15" customHeight="1" x14ac:dyDescent="0.25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48" t="s">
        <v>178</v>
      </c>
      <c r="G60" s="13">
        <v>30.45</v>
      </c>
      <c r="H60" s="61">
        <v>59</v>
      </c>
      <c r="I60" s="62">
        <v>5</v>
      </c>
      <c r="J60" s="62">
        <v>8</v>
      </c>
      <c r="K60" s="55">
        <v>54</v>
      </c>
      <c r="L60" s="56">
        <v>58</v>
      </c>
      <c r="M60" s="56"/>
      <c r="N60" s="52">
        <f t="shared" si="12"/>
        <v>91.525423728813564</v>
      </c>
      <c r="O60" s="52">
        <v>15158.790000000003</v>
      </c>
      <c r="P60" s="52">
        <f t="shared" si="2"/>
        <v>15158.790000000003</v>
      </c>
      <c r="Q60" s="52">
        <f t="shared" si="6"/>
        <v>100</v>
      </c>
      <c r="R60" s="52">
        <v>15158.790000000003</v>
      </c>
      <c r="S60" s="52">
        <f t="shared" si="9"/>
        <v>100</v>
      </c>
      <c r="T60" s="52">
        <f t="shared" si="10"/>
        <v>0</v>
      </c>
      <c r="U60" s="52">
        <f t="shared" si="7"/>
        <v>0</v>
      </c>
      <c r="V60" s="57">
        <v>0</v>
      </c>
      <c r="W60" s="57">
        <v>0</v>
      </c>
      <c r="X60" s="57">
        <v>0</v>
      </c>
      <c r="Y60" s="58">
        <f t="shared" si="8"/>
        <v>0</v>
      </c>
      <c r="Z60" s="58">
        <v>0</v>
      </c>
      <c r="AA60" s="59">
        <v>0</v>
      </c>
      <c r="AB60" s="59">
        <f t="shared" si="3"/>
        <v>0</v>
      </c>
      <c r="AC60" s="59">
        <v>0</v>
      </c>
      <c r="AD60" s="59">
        <f t="shared" si="4"/>
        <v>0</v>
      </c>
      <c r="AE60" s="59">
        <v>0</v>
      </c>
      <c r="AF60" s="59">
        <f t="shared" si="5"/>
        <v>0</v>
      </c>
      <c r="AG60" s="60"/>
    </row>
    <row r="61" spans="1:33" s="9" customFormat="1" ht="15" customHeight="1" x14ac:dyDescent="0.25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48" t="s">
        <v>179</v>
      </c>
      <c r="G61" s="13">
        <v>30.45</v>
      </c>
      <c r="H61" s="61">
        <v>162</v>
      </c>
      <c r="I61" s="62">
        <v>10</v>
      </c>
      <c r="J61" s="62">
        <v>60</v>
      </c>
      <c r="K61" s="55">
        <v>110</v>
      </c>
      <c r="L61" s="56">
        <v>135</v>
      </c>
      <c r="M61" s="56"/>
      <c r="N61" s="52">
        <f t="shared" si="12"/>
        <v>67.901234567901241</v>
      </c>
      <c r="O61" s="52">
        <v>71249.460000000036</v>
      </c>
      <c r="P61" s="52">
        <f t="shared" si="2"/>
        <v>71249.460000000036</v>
      </c>
      <c r="Q61" s="52">
        <f t="shared" si="6"/>
        <v>100</v>
      </c>
      <c r="R61" s="52">
        <v>58069.500000000044</v>
      </c>
      <c r="S61" s="52">
        <f t="shared" si="9"/>
        <v>81.501670328448824</v>
      </c>
      <c r="T61" s="52">
        <f t="shared" si="10"/>
        <v>13179.959999999992</v>
      </c>
      <c r="U61" s="52">
        <f t="shared" si="7"/>
        <v>18.498329671551176</v>
      </c>
      <c r="V61" s="57">
        <v>26</v>
      </c>
      <c r="W61" s="57">
        <v>34</v>
      </c>
      <c r="X61" s="57">
        <v>0</v>
      </c>
      <c r="Y61" s="58">
        <f t="shared" si="8"/>
        <v>16.049382716049383</v>
      </c>
      <c r="Z61" s="58">
        <v>16750.75</v>
      </c>
      <c r="AA61" s="59">
        <v>0</v>
      </c>
      <c r="AB61" s="59">
        <f t="shared" si="3"/>
        <v>0</v>
      </c>
      <c r="AC61" s="59">
        <v>0</v>
      </c>
      <c r="AD61" s="59">
        <f t="shared" si="4"/>
        <v>0</v>
      </c>
      <c r="AE61" s="59">
        <v>0</v>
      </c>
      <c r="AF61" s="59">
        <f t="shared" si="5"/>
        <v>0</v>
      </c>
      <c r="AG61" s="60"/>
    </row>
    <row r="62" spans="1:33" s="9" customFormat="1" ht="15" customHeight="1" x14ac:dyDescent="0.25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48" t="s">
        <v>180</v>
      </c>
      <c r="G62" s="13">
        <v>30.45</v>
      </c>
      <c r="H62" s="61">
        <v>0</v>
      </c>
      <c r="I62" s="62">
        <v>0</v>
      </c>
      <c r="J62" s="62">
        <v>0</v>
      </c>
      <c r="K62" s="55">
        <v>0</v>
      </c>
      <c r="L62" s="56">
        <v>0</v>
      </c>
      <c r="M62" s="56"/>
      <c r="N62" s="52">
        <v>0</v>
      </c>
      <c r="O62" s="52">
        <v>0</v>
      </c>
      <c r="P62" s="52">
        <f t="shared" si="2"/>
        <v>0</v>
      </c>
      <c r="Q62" s="52">
        <v>0</v>
      </c>
      <c r="R62" s="52">
        <v>0</v>
      </c>
      <c r="S62" s="52">
        <v>0</v>
      </c>
      <c r="T62" s="52">
        <f t="shared" si="10"/>
        <v>0</v>
      </c>
      <c r="U62" s="52">
        <v>0</v>
      </c>
      <c r="V62" s="57">
        <v>0</v>
      </c>
      <c r="W62" s="57">
        <v>0</v>
      </c>
      <c r="X62" s="57">
        <v>0</v>
      </c>
      <c r="Y62" s="58">
        <f t="shared" si="8"/>
        <v>0</v>
      </c>
      <c r="Z62" s="58">
        <v>0</v>
      </c>
      <c r="AA62" s="59">
        <v>0</v>
      </c>
      <c r="AB62" s="59">
        <f t="shared" si="3"/>
        <v>0</v>
      </c>
      <c r="AC62" s="59">
        <v>0</v>
      </c>
      <c r="AD62" s="59">
        <f t="shared" si="4"/>
        <v>0</v>
      </c>
      <c r="AE62" s="59">
        <v>0</v>
      </c>
      <c r="AF62" s="59">
        <f t="shared" si="5"/>
        <v>0</v>
      </c>
      <c r="AG62" s="60"/>
    </row>
    <row r="63" spans="1:33" s="9" customFormat="1" ht="15" customHeight="1" x14ac:dyDescent="0.25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48" t="s">
        <v>181</v>
      </c>
      <c r="G63" s="13">
        <v>30.45</v>
      </c>
      <c r="H63" s="61">
        <v>28</v>
      </c>
      <c r="I63" s="62">
        <v>7</v>
      </c>
      <c r="J63" s="62">
        <v>15</v>
      </c>
      <c r="K63" s="55">
        <v>0</v>
      </c>
      <c r="L63" s="56">
        <v>0</v>
      </c>
      <c r="M63" s="56"/>
      <c r="N63" s="52">
        <f t="shared" ref="N63:N78" si="13">K63/H63*100</f>
        <v>0</v>
      </c>
      <c r="O63" s="52">
        <v>0</v>
      </c>
      <c r="P63" s="52">
        <f t="shared" si="2"/>
        <v>0</v>
      </c>
      <c r="Q63" s="52">
        <v>0</v>
      </c>
      <c r="R63" s="52">
        <v>0</v>
      </c>
      <c r="S63" s="52">
        <v>0</v>
      </c>
      <c r="T63" s="52">
        <f t="shared" si="10"/>
        <v>0</v>
      </c>
      <c r="U63" s="52">
        <v>0</v>
      </c>
      <c r="V63" s="57">
        <v>0</v>
      </c>
      <c r="W63" s="57">
        <v>0</v>
      </c>
      <c r="X63" s="57">
        <v>0</v>
      </c>
      <c r="Y63" s="58">
        <f t="shared" si="8"/>
        <v>0</v>
      </c>
      <c r="Z63" s="58">
        <v>0</v>
      </c>
      <c r="AA63" s="59">
        <v>0</v>
      </c>
      <c r="AB63" s="59">
        <f t="shared" si="3"/>
        <v>0</v>
      </c>
      <c r="AC63" s="59">
        <v>0</v>
      </c>
      <c r="AD63" s="59">
        <f t="shared" si="4"/>
        <v>0</v>
      </c>
      <c r="AE63" s="59">
        <v>0</v>
      </c>
      <c r="AF63" s="59">
        <f t="shared" si="5"/>
        <v>0</v>
      </c>
      <c r="AG63" s="60"/>
    </row>
    <row r="64" spans="1:33" s="9" customFormat="1" ht="15" customHeight="1" x14ac:dyDescent="0.25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48" t="s">
        <v>183</v>
      </c>
      <c r="G64" s="13">
        <v>30.45</v>
      </c>
      <c r="H64" s="61">
        <v>39</v>
      </c>
      <c r="I64" s="62">
        <v>13</v>
      </c>
      <c r="J64" s="62">
        <v>5</v>
      </c>
      <c r="K64" s="55">
        <v>33</v>
      </c>
      <c r="L64" s="56">
        <v>33</v>
      </c>
      <c r="M64" s="56"/>
      <c r="N64" s="52">
        <f t="shared" si="13"/>
        <v>84.615384615384613</v>
      </c>
      <c r="O64" s="52">
        <v>8254.4500000000007</v>
      </c>
      <c r="P64" s="52">
        <f t="shared" si="2"/>
        <v>8254.4500000000007</v>
      </c>
      <c r="Q64" s="52">
        <f t="shared" si="6"/>
        <v>100</v>
      </c>
      <c r="R64" s="52">
        <v>3332.84</v>
      </c>
      <c r="S64" s="52">
        <f t="shared" si="9"/>
        <v>40.376281884316946</v>
      </c>
      <c r="T64" s="52">
        <f t="shared" si="10"/>
        <v>4921.6100000000006</v>
      </c>
      <c r="U64" s="52">
        <f t="shared" si="7"/>
        <v>59.623718115683054</v>
      </c>
      <c r="V64" s="57">
        <v>0</v>
      </c>
      <c r="W64" s="57">
        <v>0</v>
      </c>
      <c r="X64" s="57">
        <v>0</v>
      </c>
      <c r="Y64" s="58">
        <f t="shared" si="8"/>
        <v>0</v>
      </c>
      <c r="Z64" s="58">
        <v>0</v>
      </c>
      <c r="AA64" s="59">
        <v>0</v>
      </c>
      <c r="AB64" s="59">
        <f t="shared" si="3"/>
        <v>0</v>
      </c>
      <c r="AC64" s="59">
        <v>0</v>
      </c>
      <c r="AD64" s="59">
        <f t="shared" si="4"/>
        <v>0</v>
      </c>
      <c r="AE64" s="59">
        <v>0</v>
      </c>
      <c r="AF64" s="59">
        <f t="shared" si="5"/>
        <v>0</v>
      </c>
      <c r="AG64" s="60"/>
    </row>
    <row r="65" spans="1:33" s="9" customFormat="1" ht="15" customHeight="1" x14ac:dyDescent="0.25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48" t="s">
        <v>184</v>
      </c>
      <c r="G65" s="13">
        <v>30.45</v>
      </c>
      <c r="H65" s="61">
        <v>35</v>
      </c>
      <c r="I65" s="62">
        <v>10</v>
      </c>
      <c r="J65" s="62">
        <v>14</v>
      </c>
      <c r="K65" s="55">
        <v>29</v>
      </c>
      <c r="L65" s="56">
        <v>31</v>
      </c>
      <c r="M65" s="56"/>
      <c r="N65" s="52">
        <f t="shared" si="13"/>
        <v>82.857142857142861</v>
      </c>
      <c r="O65" s="52">
        <v>16142.51</v>
      </c>
      <c r="P65" s="52">
        <f t="shared" si="2"/>
        <v>16142.51</v>
      </c>
      <c r="Q65" s="52">
        <f t="shared" si="6"/>
        <v>100</v>
      </c>
      <c r="R65" s="52">
        <v>8966.61</v>
      </c>
      <c r="S65" s="52">
        <f t="shared" si="9"/>
        <v>55.546566178370036</v>
      </c>
      <c r="T65" s="52">
        <f t="shared" si="10"/>
        <v>7175.9</v>
      </c>
      <c r="U65" s="52">
        <f t="shared" si="7"/>
        <v>44.453433821629964</v>
      </c>
      <c r="V65" s="57">
        <v>0</v>
      </c>
      <c r="W65" s="57">
        <v>0</v>
      </c>
      <c r="X65" s="57">
        <v>0</v>
      </c>
      <c r="Y65" s="58">
        <f t="shared" si="8"/>
        <v>0</v>
      </c>
      <c r="Z65" s="58">
        <v>0</v>
      </c>
      <c r="AA65" s="59">
        <v>0</v>
      </c>
      <c r="AB65" s="59">
        <f t="shared" si="3"/>
        <v>0</v>
      </c>
      <c r="AC65" s="59">
        <v>0</v>
      </c>
      <c r="AD65" s="59">
        <f t="shared" si="4"/>
        <v>0</v>
      </c>
      <c r="AE65" s="59">
        <v>0</v>
      </c>
      <c r="AF65" s="59">
        <f t="shared" si="5"/>
        <v>0</v>
      </c>
      <c r="AG65" s="60"/>
    </row>
    <row r="66" spans="1:33" s="9" customFormat="1" ht="15" customHeight="1" x14ac:dyDescent="0.25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48" t="s">
        <v>185</v>
      </c>
      <c r="G66" s="13">
        <v>30.45</v>
      </c>
      <c r="H66" s="61">
        <v>88</v>
      </c>
      <c r="I66" s="62">
        <v>26</v>
      </c>
      <c r="J66" s="62">
        <v>62</v>
      </c>
      <c r="K66" s="55">
        <v>74</v>
      </c>
      <c r="L66" s="56">
        <v>100</v>
      </c>
      <c r="M66" s="56"/>
      <c r="N66" s="52">
        <f t="shared" si="13"/>
        <v>84.090909090909093</v>
      </c>
      <c r="O66" s="52">
        <v>94844.19</v>
      </c>
      <c r="P66" s="52">
        <f t="shared" si="2"/>
        <v>94844.19</v>
      </c>
      <c r="Q66" s="52">
        <f t="shared" si="6"/>
        <v>100</v>
      </c>
      <c r="R66" s="52">
        <v>63274.5</v>
      </c>
      <c r="S66" s="52">
        <f t="shared" si="9"/>
        <v>66.714155078977427</v>
      </c>
      <c r="T66" s="52">
        <f t="shared" si="10"/>
        <v>31569.690000000002</v>
      </c>
      <c r="U66" s="52">
        <f t="shared" si="7"/>
        <v>33.28584492102258</v>
      </c>
      <c r="V66" s="57">
        <v>0</v>
      </c>
      <c r="W66" s="57">
        <v>0</v>
      </c>
      <c r="X66" s="57">
        <v>0</v>
      </c>
      <c r="Y66" s="58">
        <f t="shared" si="8"/>
        <v>0</v>
      </c>
      <c r="Z66" s="58">
        <v>0</v>
      </c>
      <c r="AA66" s="59">
        <v>0</v>
      </c>
      <c r="AB66" s="59">
        <f t="shared" si="3"/>
        <v>0</v>
      </c>
      <c r="AC66" s="59">
        <v>0</v>
      </c>
      <c r="AD66" s="59">
        <f t="shared" si="4"/>
        <v>0</v>
      </c>
      <c r="AE66" s="59">
        <v>0</v>
      </c>
      <c r="AF66" s="59">
        <f t="shared" si="5"/>
        <v>0</v>
      </c>
      <c r="AG66" s="60"/>
    </row>
    <row r="67" spans="1:33" s="9" customFormat="1" ht="15" customHeight="1" x14ac:dyDescent="0.25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48" t="s">
        <v>186</v>
      </c>
      <c r="G67" s="13">
        <v>30.45</v>
      </c>
      <c r="H67" s="61">
        <v>5</v>
      </c>
      <c r="I67" s="62">
        <v>0</v>
      </c>
      <c r="J67" s="62">
        <v>2</v>
      </c>
      <c r="K67" s="55">
        <v>3</v>
      </c>
      <c r="L67" s="56">
        <v>4</v>
      </c>
      <c r="M67" s="56"/>
      <c r="N67" s="52">
        <f t="shared" si="13"/>
        <v>60</v>
      </c>
      <c r="O67" s="52">
        <v>1370.25</v>
      </c>
      <c r="P67" s="52">
        <f t="shared" si="2"/>
        <v>1370.25</v>
      </c>
      <c r="Q67" s="52">
        <f t="shared" si="6"/>
        <v>100</v>
      </c>
      <c r="R67" s="52">
        <v>1370.25</v>
      </c>
      <c r="S67" s="52">
        <f t="shared" si="9"/>
        <v>100</v>
      </c>
      <c r="T67" s="52">
        <f t="shared" si="10"/>
        <v>0</v>
      </c>
      <c r="U67" s="52">
        <f t="shared" si="7"/>
        <v>0</v>
      </c>
      <c r="V67" s="57">
        <v>0</v>
      </c>
      <c r="W67" s="57">
        <v>0</v>
      </c>
      <c r="X67" s="57">
        <v>0</v>
      </c>
      <c r="Y67" s="58">
        <f t="shared" si="8"/>
        <v>0</v>
      </c>
      <c r="Z67" s="58">
        <v>0</v>
      </c>
      <c r="AA67" s="59">
        <v>0</v>
      </c>
      <c r="AB67" s="59">
        <f t="shared" si="3"/>
        <v>0</v>
      </c>
      <c r="AC67" s="59">
        <v>0</v>
      </c>
      <c r="AD67" s="59">
        <f t="shared" si="4"/>
        <v>0</v>
      </c>
      <c r="AE67" s="59">
        <v>0</v>
      </c>
      <c r="AF67" s="59">
        <f t="shared" si="5"/>
        <v>0</v>
      </c>
      <c r="AG67" s="60"/>
    </row>
    <row r="68" spans="1:33" s="9" customFormat="1" ht="15" customHeight="1" x14ac:dyDescent="0.25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48" t="s">
        <v>187</v>
      </c>
      <c r="G68" s="13">
        <v>30.45</v>
      </c>
      <c r="H68" s="56">
        <v>47</v>
      </c>
      <c r="I68" s="63">
        <v>2</v>
      </c>
      <c r="J68" s="63">
        <v>44</v>
      </c>
      <c r="K68" s="55">
        <v>39</v>
      </c>
      <c r="L68" s="56">
        <v>60</v>
      </c>
      <c r="M68" s="56"/>
      <c r="N68" s="52">
        <f t="shared" si="13"/>
        <v>82.978723404255319</v>
      </c>
      <c r="O68" s="52">
        <v>62158.37</v>
      </c>
      <c r="P68" s="52">
        <f t="shared" si="2"/>
        <v>62158.37</v>
      </c>
      <c r="Q68" s="52">
        <f t="shared" si="6"/>
        <v>100</v>
      </c>
      <c r="R68" s="52">
        <v>39526.19</v>
      </c>
      <c r="S68" s="52">
        <f t="shared" si="9"/>
        <v>63.589489235319398</v>
      </c>
      <c r="T68" s="52">
        <f t="shared" si="10"/>
        <v>22632.18</v>
      </c>
      <c r="U68" s="52">
        <f t="shared" si="7"/>
        <v>36.410510764680602</v>
      </c>
      <c r="V68" s="57">
        <v>0</v>
      </c>
      <c r="W68" s="57">
        <v>0</v>
      </c>
      <c r="X68" s="57">
        <v>0</v>
      </c>
      <c r="Y68" s="58">
        <f t="shared" si="8"/>
        <v>0</v>
      </c>
      <c r="Z68" s="58">
        <v>0</v>
      </c>
      <c r="AA68" s="59">
        <v>0</v>
      </c>
      <c r="AB68" s="59">
        <f t="shared" si="3"/>
        <v>0</v>
      </c>
      <c r="AC68" s="59">
        <v>0</v>
      </c>
      <c r="AD68" s="59">
        <f t="shared" si="4"/>
        <v>0</v>
      </c>
      <c r="AE68" s="59">
        <v>0</v>
      </c>
      <c r="AF68" s="59">
        <f t="shared" si="5"/>
        <v>0</v>
      </c>
      <c r="AG68" s="60"/>
    </row>
    <row r="69" spans="1:33" s="9" customFormat="1" ht="15" customHeight="1" x14ac:dyDescent="0.25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48" t="s">
        <v>189</v>
      </c>
      <c r="G69" s="13">
        <v>30.45</v>
      </c>
      <c r="H69" s="61">
        <v>1</v>
      </c>
      <c r="I69" s="62">
        <v>0</v>
      </c>
      <c r="J69" s="62">
        <v>1</v>
      </c>
      <c r="K69" s="55">
        <v>0</v>
      </c>
      <c r="L69" s="56">
        <v>0</v>
      </c>
      <c r="M69" s="56"/>
      <c r="N69" s="52">
        <f t="shared" si="13"/>
        <v>0</v>
      </c>
      <c r="O69" s="52">
        <v>0</v>
      </c>
      <c r="P69" s="52">
        <f t="shared" si="2"/>
        <v>0</v>
      </c>
      <c r="Q69" s="52">
        <v>0</v>
      </c>
      <c r="R69" s="52">
        <v>0</v>
      </c>
      <c r="S69" s="52">
        <v>0</v>
      </c>
      <c r="T69" s="52">
        <f t="shared" si="10"/>
        <v>0</v>
      </c>
      <c r="U69" s="52">
        <v>0</v>
      </c>
      <c r="V69" s="57">
        <v>0</v>
      </c>
      <c r="W69" s="57">
        <v>0</v>
      </c>
      <c r="X69" s="57">
        <v>0</v>
      </c>
      <c r="Y69" s="58">
        <f t="shared" si="8"/>
        <v>0</v>
      </c>
      <c r="Z69" s="58">
        <v>0</v>
      </c>
      <c r="AA69" s="59">
        <v>0</v>
      </c>
      <c r="AB69" s="59">
        <f t="shared" si="3"/>
        <v>0</v>
      </c>
      <c r="AC69" s="59">
        <v>0</v>
      </c>
      <c r="AD69" s="59">
        <f t="shared" si="4"/>
        <v>0</v>
      </c>
      <c r="AE69" s="59">
        <v>0</v>
      </c>
      <c r="AF69" s="59">
        <f t="shared" si="5"/>
        <v>0</v>
      </c>
      <c r="AG69" s="60"/>
    </row>
    <row r="70" spans="1:33" s="9" customFormat="1" ht="15" customHeight="1" x14ac:dyDescent="0.25">
      <c r="A70" s="2">
        <v>64</v>
      </c>
      <c r="B70" s="11" t="s">
        <v>114</v>
      </c>
      <c r="C70" s="15"/>
      <c r="D70" s="15" t="s">
        <v>220</v>
      </c>
      <c r="E70" s="19" t="s">
        <v>138</v>
      </c>
      <c r="F70" s="48" t="s">
        <v>190</v>
      </c>
      <c r="G70" s="13">
        <v>30.45</v>
      </c>
      <c r="H70" s="61">
        <v>34</v>
      </c>
      <c r="I70" s="62">
        <v>6</v>
      </c>
      <c r="J70" s="62">
        <v>22</v>
      </c>
      <c r="K70" s="55">
        <v>27</v>
      </c>
      <c r="L70" s="56">
        <v>37</v>
      </c>
      <c r="M70" s="56"/>
      <c r="N70" s="52">
        <f t="shared" si="13"/>
        <v>79.411764705882348</v>
      </c>
      <c r="O70" s="52">
        <v>27386.58</v>
      </c>
      <c r="P70" s="52">
        <f t="shared" si="2"/>
        <v>27386.58</v>
      </c>
      <c r="Q70" s="52">
        <f t="shared" si="6"/>
        <v>100</v>
      </c>
      <c r="R70" s="52">
        <v>5358.92</v>
      </c>
      <c r="S70" s="52">
        <f t="shared" si="9"/>
        <v>19.567686071061079</v>
      </c>
      <c r="T70" s="52">
        <f t="shared" si="10"/>
        <v>22027.660000000003</v>
      </c>
      <c r="U70" s="52">
        <f t="shared" si="7"/>
        <v>80.432313928938925</v>
      </c>
      <c r="V70" s="57">
        <v>8</v>
      </c>
      <c r="W70" s="57">
        <v>8</v>
      </c>
      <c r="X70" s="57">
        <v>0</v>
      </c>
      <c r="Y70" s="58">
        <f t="shared" si="8"/>
        <v>23.52941176470588</v>
      </c>
      <c r="Z70" s="58">
        <v>5258.4</v>
      </c>
      <c r="AA70" s="59">
        <v>0</v>
      </c>
      <c r="AB70" s="59">
        <f t="shared" si="3"/>
        <v>0</v>
      </c>
      <c r="AC70" s="59">
        <v>0</v>
      </c>
      <c r="AD70" s="59">
        <f t="shared" si="4"/>
        <v>0</v>
      </c>
      <c r="AE70" s="59">
        <v>0</v>
      </c>
      <c r="AF70" s="59">
        <f t="shared" si="5"/>
        <v>0</v>
      </c>
      <c r="AG70" s="60"/>
    </row>
    <row r="71" spans="1:33" s="9" customFormat="1" ht="15" customHeight="1" x14ac:dyDescent="0.25">
      <c r="A71" s="2">
        <v>65</v>
      </c>
      <c r="B71" s="11" t="s">
        <v>114</v>
      </c>
      <c r="C71" s="15"/>
      <c r="D71" s="15" t="s">
        <v>221</v>
      </c>
      <c r="E71" s="19" t="s">
        <v>138</v>
      </c>
      <c r="F71" s="48" t="s">
        <v>191</v>
      </c>
      <c r="G71" s="13">
        <v>30.45</v>
      </c>
      <c r="H71" s="61">
        <v>21</v>
      </c>
      <c r="I71" s="62">
        <v>4</v>
      </c>
      <c r="J71" s="62">
        <v>12</v>
      </c>
      <c r="K71" s="55">
        <v>13</v>
      </c>
      <c r="L71" s="56">
        <v>16</v>
      </c>
      <c r="M71" s="56"/>
      <c r="N71" s="52">
        <f t="shared" si="13"/>
        <v>61.904761904761905</v>
      </c>
      <c r="O71" s="52">
        <v>7195.07</v>
      </c>
      <c r="P71" s="52">
        <f t="shared" si="2"/>
        <v>7195.07</v>
      </c>
      <c r="Q71" s="52">
        <f t="shared" si="6"/>
        <v>100</v>
      </c>
      <c r="R71" s="52">
        <v>4906.5599999999995</v>
      </c>
      <c r="S71" s="52">
        <f t="shared" si="9"/>
        <v>68.193360175787035</v>
      </c>
      <c r="T71" s="52">
        <f t="shared" si="10"/>
        <v>2288.5100000000002</v>
      </c>
      <c r="U71" s="52">
        <f t="shared" si="7"/>
        <v>31.806639824212972</v>
      </c>
      <c r="V71" s="57">
        <v>1</v>
      </c>
      <c r="W71" s="57">
        <v>1</v>
      </c>
      <c r="X71" s="57">
        <v>0</v>
      </c>
      <c r="Y71" s="58">
        <f t="shared" si="8"/>
        <v>4.7619047619047619</v>
      </c>
      <c r="Z71" s="58">
        <v>988.81</v>
      </c>
      <c r="AA71" s="59">
        <v>0</v>
      </c>
      <c r="AB71" s="59">
        <f t="shared" ref="AB71:AB102" si="14">IF(Z71=0,0,AA71/Z71)*100</f>
        <v>0</v>
      </c>
      <c r="AC71" s="59">
        <v>0</v>
      </c>
      <c r="AD71" s="59">
        <f t="shared" ref="AD71:AD102" si="15">IF(AA71=0,0,AC71/AA71)*100</f>
        <v>0</v>
      </c>
      <c r="AE71" s="59">
        <v>0</v>
      </c>
      <c r="AF71" s="59">
        <f t="shared" ref="AF71:AF102" si="16">IF(AA71=0,0,AE71/AA71)*100</f>
        <v>0</v>
      </c>
      <c r="AG71" s="60"/>
    </row>
    <row r="72" spans="1:33" s="9" customFormat="1" ht="15" customHeight="1" x14ac:dyDescent="0.25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48" t="s">
        <v>193</v>
      </c>
      <c r="G72" s="13">
        <v>30.45</v>
      </c>
      <c r="H72" s="61">
        <v>95</v>
      </c>
      <c r="I72" s="62">
        <v>23</v>
      </c>
      <c r="J72" s="62">
        <v>49</v>
      </c>
      <c r="K72" s="55">
        <v>74</v>
      </c>
      <c r="L72" s="56">
        <v>102</v>
      </c>
      <c r="M72" s="56"/>
      <c r="N72" s="52">
        <f t="shared" si="13"/>
        <v>77.89473684210526</v>
      </c>
      <c r="O72" s="52">
        <v>52440.76</v>
      </c>
      <c r="P72" s="52">
        <f t="shared" ref="P72:P101" si="17">O72</f>
        <v>52440.76</v>
      </c>
      <c r="Q72" s="52">
        <f t="shared" si="6"/>
        <v>100</v>
      </c>
      <c r="R72" s="52">
        <v>51344.54</v>
      </c>
      <c r="S72" s="52">
        <f t="shared" si="9"/>
        <v>97.909603140763025</v>
      </c>
      <c r="T72" s="52">
        <f t="shared" si="10"/>
        <v>1096.2200000000012</v>
      </c>
      <c r="U72" s="52">
        <f t="shared" si="7"/>
        <v>2.0903968592369773</v>
      </c>
      <c r="V72" s="57">
        <v>0</v>
      </c>
      <c r="W72" s="57">
        <v>0</v>
      </c>
      <c r="X72" s="57">
        <v>0</v>
      </c>
      <c r="Y72" s="58">
        <f t="shared" ref="Y72:Y102" si="18">IF(H72=0,0,V72/H72)*100</f>
        <v>0</v>
      </c>
      <c r="Z72" s="58">
        <v>0</v>
      </c>
      <c r="AA72" s="59">
        <v>0</v>
      </c>
      <c r="AB72" s="59">
        <f t="shared" si="14"/>
        <v>0</v>
      </c>
      <c r="AC72" s="59">
        <v>0</v>
      </c>
      <c r="AD72" s="59">
        <f t="shared" si="15"/>
        <v>0</v>
      </c>
      <c r="AE72" s="59">
        <v>0</v>
      </c>
      <c r="AF72" s="59">
        <f t="shared" si="16"/>
        <v>0</v>
      </c>
      <c r="AG72" s="60"/>
    </row>
    <row r="73" spans="1:33" s="9" customFormat="1" ht="15" customHeight="1" x14ac:dyDescent="0.25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48" t="s">
        <v>194</v>
      </c>
      <c r="G73" s="13">
        <v>30.45</v>
      </c>
      <c r="H73" s="61">
        <v>38</v>
      </c>
      <c r="I73" s="62">
        <v>12</v>
      </c>
      <c r="J73" s="62">
        <v>19</v>
      </c>
      <c r="K73" s="55">
        <v>30</v>
      </c>
      <c r="L73" s="56">
        <v>38</v>
      </c>
      <c r="M73" s="56"/>
      <c r="N73" s="52">
        <f t="shared" si="13"/>
        <v>78.94736842105263</v>
      </c>
      <c r="O73" s="52">
        <v>26374.26</v>
      </c>
      <c r="P73" s="52">
        <f t="shared" si="17"/>
        <v>26374.26</v>
      </c>
      <c r="Q73" s="52">
        <f t="shared" ref="Q73:Q102" si="19">P73/O73*100</f>
        <v>100</v>
      </c>
      <c r="R73" s="52">
        <v>17716.37</v>
      </c>
      <c r="S73" s="52">
        <f t="shared" si="9"/>
        <v>67.172955753071363</v>
      </c>
      <c r="T73" s="52">
        <f t="shared" si="10"/>
        <v>8657.89</v>
      </c>
      <c r="U73" s="52">
        <f t="shared" ref="U73:U103" si="20">T73/P73*100</f>
        <v>32.827044246928629</v>
      </c>
      <c r="V73" s="57">
        <v>2</v>
      </c>
      <c r="W73" s="57">
        <v>2</v>
      </c>
      <c r="X73" s="57">
        <v>0</v>
      </c>
      <c r="Y73" s="58">
        <f t="shared" si="18"/>
        <v>5.2631578947368416</v>
      </c>
      <c r="Z73" s="58">
        <v>553.41</v>
      </c>
      <c r="AA73" s="59">
        <v>0</v>
      </c>
      <c r="AB73" s="59">
        <f t="shared" si="14"/>
        <v>0</v>
      </c>
      <c r="AC73" s="59">
        <v>0</v>
      </c>
      <c r="AD73" s="59">
        <f t="shared" si="15"/>
        <v>0</v>
      </c>
      <c r="AE73" s="59">
        <v>0</v>
      </c>
      <c r="AF73" s="59">
        <f t="shared" si="16"/>
        <v>0</v>
      </c>
      <c r="AG73" s="60"/>
    </row>
    <row r="74" spans="1:33" s="9" customFormat="1" ht="15" customHeight="1" x14ac:dyDescent="0.25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48" t="s">
        <v>196</v>
      </c>
      <c r="G74" s="13">
        <v>30.45</v>
      </c>
      <c r="H74" s="61">
        <v>32</v>
      </c>
      <c r="I74" s="62">
        <v>10</v>
      </c>
      <c r="J74" s="62">
        <v>19</v>
      </c>
      <c r="K74" s="55">
        <v>31</v>
      </c>
      <c r="L74" s="56">
        <v>41</v>
      </c>
      <c r="M74" s="56"/>
      <c r="N74" s="52">
        <f t="shared" si="13"/>
        <v>96.875</v>
      </c>
      <c r="O74" s="52">
        <v>28592.3</v>
      </c>
      <c r="P74" s="52">
        <f t="shared" si="17"/>
        <v>28592.3</v>
      </c>
      <c r="Q74" s="52">
        <f t="shared" si="19"/>
        <v>100</v>
      </c>
      <c r="R74" s="52">
        <v>24521.38</v>
      </c>
      <c r="S74" s="52">
        <f t="shared" ref="S74:S102" si="21">R74/P74*100</f>
        <v>85.76218072697894</v>
      </c>
      <c r="T74" s="52">
        <f t="shared" ref="T74:T102" si="22">O74-R74</f>
        <v>4070.9199999999983</v>
      </c>
      <c r="U74" s="52">
        <f t="shared" si="20"/>
        <v>14.237819273021051</v>
      </c>
      <c r="V74" s="57">
        <v>0</v>
      </c>
      <c r="W74" s="57">
        <v>0</v>
      </c>
      <c r="X74" s="57">
        <v>0</v>
      </c>
      <c r="Y74" s="58">
        <f t="shared" si="18"/>
        <v>0</v>
      </c>
      <c r="Z74" s="58">
        <v>0</v>
      </c>
      <c r="AA74" s="59">
        <v>0</v>
      </c>
      <c r="AB74" s="59">
        <f t="shared" si="14"/>
        <v>0</v>
      </c>
      <c r="AC74" s="59">
        <v>0</v>
      </c>
      <c r="AD74" s="59">
        <f t="shared" si="15"/>
        <v>0</v>
      </c>
      <c r="AE74" s="59">
        <v>0</v>
      </c>
      <c r="AF74" s="59">
        <f t="shared" si="16"/>
        <v>0</v>
      </c>
      <c r="AG74" s="60"/>
    </row>
    <row r="75" spans="1:33" s="9" customFormat="1" ht="15" customHeight="1" x14ac:dyDescent="0.25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48" t="s">
        <v>197</v>
      </c>
      <c r="G75" s="13">
        <v>30.45</v>
      </c>
      <c r="H75" s="61">
        <v>9</v>
      </c>
      <c r="I75" s="62">
        <v>3</v>
      </c>
      <c r="J75" s="62">
        <v>3</v>
      </c>
      <c r="K75" s="55">
        <v>6</v>
      </c>
      <c r="L75" s="56">
        <v>6</v>
      </c>
      <c r="M75" s="56"/>
      <c r="N75" s="52">
        <f t="shared" si="13"/>
        <v>66.666666666666657</v>
      </c>
      <c r="O75" s="52">
        <v>1981.3</v>
      </c>
      <c r="P75" s="52">
        <f t="shared" si="17"/>
        <v>1981.3</v>
      </c>
      <c r="Q75" s="52">
        <f t="shared" si="19"/>
        <v>100</v>
      </c>
      <c r="R75" s="52">
        <v>1981.3</v>
      </c>
      <c r="S75" s="52">
        <f t="shared" si="21"/>
        <v>100</v>
      </c>
      <c r="T75" s="52">
        <f t="shared" si="22"/>
        <v>0</v>
      </c>
      <c r="U75" s="52">
        <f t="shared" si="20"/>
        <v>0</v>
      </c>
      <c r="V75" s="57">
        <v>0</v>
      </c>
      <c r="W75" s="57">
        <v>0</v>
      </c>
      <c r="X75" s="57">
        <v>0</v>
      </c>
      <c r="Y75" s="58">
        <f t="shared" si="18"/>
        <v>0</v>
      </c>
      <c r="Z75" s="58">
        <v>0</v>
      </c>
      <c r="AA75" s="59">
        <v>0</v>
      </c>
      <c r="AB75" s="59">
        <f t="shared" si="14"/>
        <v>0</v>
      </c>
      <c r="AC75" s="59">
        <v>0</v>
      </c>
      <c r="AD75" s="59">
        <f t="shared" si="15"/>
        <v>0</v>
      </c>
      <c r="AE75" s="59">
        <v>0</v>
      </c>
      <c r="AF75" s="59">
        <f t="shared" si="16"/>
        <v>0</v>
      </c>
      <c r="AG75" s="60"/>
    </row>
    <row r="76" spans="1:33" s="9" customFormat="1" ht="15" customHeight="1" x14ac:dyDescent="0.25">
      <c r="A76" s="2">
        <v>70</v>
      </c>
      <c r="B76" s="11" t="s">
        <v>114</v>
      </c>
      <c r="C76" s="12"/>
      <c r="D76" s="12" t="s">
        <v>222</v>
      </c>
      <c r="E76" s="30" t="s">
        <v>227</v>
      </c>
      <c r="F76" s="48" t="s">
        <v>231</v>
      </c>
      <c r="G76" s="13">
        <v>30.45</v>
      </c>
      <c r="H76" s="61">
        <v>3</v>
      </c>
      <c r="I76" s="62">
        <v>1</v>
      </c>
      <c r="J76" s="62">
        <v>2</v>
      </c>
      <c r="K76" s="55">
        <v>0</v>
      </c>
      <c r="L76" s="56">
        <v>0</v>
      </c>
      <c r="M76" s="56"/>
      <c r="N76" s="52">
        <f t="shared" si="13"/>
        <v>0</v>
      </c>
      <c r="O76" s="52">
        <v>0</v>
      </c>
      <c r="P76" s="52">
        <f t="shared" si="17"/>
        <v>0</v>
      </c>
      <c r="Q76" s="52">
        <v>0</v>
      </c>
      <c r="R76" s="52">
        <v>0</v>
      </c>
      <c r="S76" s="52">
        <v>0</v>
      </c>
      <c r="T76" s="52">
        <f t="shared" si="22"/>
        <v>0</v>
      </c>
      <c r="U76" s="52">
        <v>0</v>
      </c>
      <c r="V76" s="57">
        <v>1</v>
      </c>
      <c r="W76" s="57">
        <v>1</v>
      </c>
      <c r="X76" s="57">
        <v>0</v>
      </c>
      <c r="Y76" s="58">
        <f t="shared" si="18"/>
        <v>33.333333333333329</v>
      </c>
      <c r="Z76" s="58">
        <v>91.35</v>
      </c>
      <c r="AA76" s="59">
        <v>0</v>
      </c>
      <c r="AB76" s="59">
        <f t="shared" si="14"/>
        <v>0</v>
      </c>
      <c r="AC76" s="59">
        <v>0</v>
      </c>
      <c r="AD76" s="59">
        <f t="shared" si="15"/>
        <v>0</v>
      </c>
      <c r="AE76" s="59">
        <v>0</v>
      </c>
      <c r="AF76" s="59">
        <f t="shared" si="16"/>
        <v>0</v>
      </c>
      <c r="AG76" s="60"/>
    </row>
    <row r="77" spans="1:33" s="9" customFormat="1" ht="15" customHeight="1" x14ac:dyDescent="0.25">
      <c r="A77" s="2">
        <v>71</v>
      </c>
      <c r="B77" s="11" t="s">
        <v>114</v>
      </c>
      <c r="C77" s="12"/>
      <c r="D77" s="12" t="s">
        <v>92</v>
      </c>
      <c r="E77" s="30" t="s">
        <v>171</v>
      </c>
      <c r="F77" s="48" t="s">
        <v>232</v>
      </c>
      <c r="G77" s="13"/>
      <c r="H77" s="64">
        <v>1</v>
      </c>
      <c r="I77" s="65">
        <v>0</v>
      </c>
      <c r="J77" s="65">
        <v>1</v>
      </c>
      <c r="K77" s="55">
        <v>0</v>
      </c>
      <c r="L77" s="56">
        <v>0</v>
      </c>
      <c r="M77" s="56"/>
      <c r="N77" s="52">
        <f t="shared" si="13"/>
        <v>0</v>
      </c>
      <c r="O77" s="52">
        <v>0</v>
      </c>
      <c r="P77" s="52">
        <f t="shared" si="17"/>
        <v>0</v>
      </c>
      <c r="Q77" s="52">
        <v>0</v>
      </c>
      <c r="R77" s="52">
        <v>0</v>
      </c>
      <c r="S77" s="52">
        <v>0</v>
      </c>
      <c r="T77" s="52">
        <f>O77-R77</f>
        <v>0</v>
      </c>
      <c r="U77" s="52">
        <v>0</v>
      </c>
      <c r="V77" s="57">
        <v>0</v>
      </c>
      <c r="W77" s="57">
        <v>0</v>
      </c>
      <c r="X77" s="57">
        <v>0</v>
      </c>
      <c r="Y77" s="58">
        <f>IF(H77=0,0,V77/H77)*100</f>
        <v>0</v>
      </c>
      <c r="Z77" s="58">
        <v>0</v>
      </c>
      <c r="AA77" s="59">
        <v>0</v>
      </c>
      <c r="AB77" s="59">
        <f t="shared" si="14"/>
        <v>0</v>
      </c>
      <c r="AC77" s="59">
        <v>0</v>
      </c>
      <c r="AD77" s="59">
        <f t="shared" si="15"/>
        <v>0</v>
      </c>
      <c r="AE77" s="59">
        <v>0</v>
      </c>
      <c r="AF77" s="59">
        <f t="shared" si="16"/>
        <v>0</v>
      </c>
      <c r="AG77" s="60"/>
    </row>
    <row r="78" spans="1:33" s="9" customFormat="1" ht="15" customHeight="1" x14ac:dyDescent="0.25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48" t="s">
        <v>198</v>
      </c>
      <c r="G78" s="13">
        <v>30.45</v>
      </c>
      <c r="H78" s="61">
        <v>13</v>
      </c>
      <c r="I78" s="62">
        <v>3</v>
      </c>
      <c r="J78" s="62">
        <v>4</v>
      </c>
      <c r="K78" s="55">
        <v>9</v>
      </c>
      <c r="L78" s="56">
        <v>10</v>
      </c>
      <c r="M78" s="56"/>
      <c r="N78" s="52">
        <f t="shared" si="13"/>
        <v>69.230769230769226</v>
      </c>
      <c r="O78" s="52">
        <v>3715.8299999999995</v>
      </c>
      <c r="P78" s="52">
        <f t="shared" si="17"/>
        <v>3715.8299999999995</v>
      </c>
      <c r="Q78" s="52">
        <f t="shared" si="19"/>
        <v>100</v>
      </c>
      <c r="R78" s="52">
        <v>251.22</v>
      </c>
      <c r="S78" s="52">
        <f t="shared" si="21"/>
        <v>6.7608044501497657</v>
      </c>
      <c r="T78" s="52">
        <f t="shared" si="22"/>
        <v>3464.6099999999997</v>
      </c>
      <c r="U78" s="52">
        <f t="shared" si="20"/>
        <v>93.239195549850237</v>
      </c>
      <c r="V78" s="57">
        <v>0</v>
      </c>
      <c r="W78" s="57">
        <v>0</v>
      </c>
      <c r="X78" s="57">
        <v>0</v>
      </c>
      <c r="Y78" s="58">
        <f t="shared" si="18"/>
        <v>0</v>
      </c>
      <c r="Z78" s="58">
        <v>0</v>
      </c>
      <c r="AA78" s="59">
        <v>0</v>
      </c>
      <c r="AB78" s="59">
        <f t="shared" si="14"/>
        <v>0</v>
      </c>
      <c r="AC78" s="59">
        <v>0</v>
      </c>
      <c r="AD78" s="59">
        <f t="shared" si="15"/>
        <v>0</v>
      </c>
      <c r="AE78" s="59">
        <v>0</v>
      </c>
      <c r="AF78" s="59">
        <f t="shared" si="16"/>
        <v>0</v>
      </c>
      <c r="AG78" s="60"/>
    </row>
    <row r="79" spans="1:33" s="9" customFormat="1" ht="15" customHeight="1" x14ac:dyDescent="0.25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48" t="s">
        <v>199</v>
      </c>
      <c r="G79" s="13">
        <v>30.45</v>
      </c>
      <c r="H79" s="61">
        <v>0</v>
      </c>
      <c r="I79" s="62">
        <v>0</v>
      </c>
      <c r="J79" s="62">
        <v>0</v>
      </c>
      <c r="K79" s="55">
        <v>0</v>
      </c>
      <c r="L79" s="56">
        <v>0</v>
      </c>
      <c r="M79" s="56"/>
      <c r="N79" s="52">
        <v>0</v>
      </c>
      <c r="O79" s="52">
        <v>0</v>
      </c>
      <c r="P79" s="52">
        <f t="shared" si="17"/>
        <v>0</v>
      </c>
      <c r="Q79" s="52">
        <v>0</v>
      </c>
      <c r="R79" s="52">
        <v>0</v>
      </c>
      <c r="S79" s="52">
        <v>0</v>
      </c>
      <c r="T79" s="52">
        <f t="shared" si="22"/>
        <v>0</v>
      </c>
      <c r="U79" s="52">
        <v>0</v>
      </c>
      <c r="V79" s="57">
        <v>0</v>
      </c>
      <c r="W79" s="57">
        <v>0</v>
      </c>
      <c r="X79" s="57">
        <v>0</v>
      </c>
      <c r="Y79" s="58">
        <f t="shared" si="18"/>
        <v>0</v>
      </c>
      <c r="Z79" s="58">
        <v>0</v>
      </c>
      <c r="AA79" s="59">
        <v>0</v>
      </c>
      <c r="AB79" s="59">
        <f t="shared" si="14"/>
        <v>0</v>
      </c>
      <c r="AC79" s="59">
        <v>0</v>
      </c>
      <c r="AD79" s="59">
        <f t="shared" si="15"/>
        <v>0</v>
      </c>
      <c r="AE79" s="59">
        <v>0</v>
      </c>
      <c r="AF79" s="59">
        <f t="shared" si="16"/>
        <v>0</v>
      </c>
      <c r="AG79" s="60"/>
    </row>
    <row r="80" spans="1:33" s="9" customFormat="1" ht="15" customHeight="1" x14ac:dyDescent="0.25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48">
        <v>100</v>
      </c>
      <c r="G80" s="13">
        <v>30.45</v>
      </c>
      <c r="H80" s="61">
        <v>10</v>
      </c>
      <c r="I80" s="62">
        <v>2</v>
      </c>
      <c r="J80" s="62">
        <v>3</v>
      </c>
      <c r="K80" s="55">
        <v>0</v>
      </c>
      <c r="L80" s="56">
        <v>0</v>
      </c>
      <c r="M80" s="56"/>
      <c r="N80" s="52">
        <f t="shared" ref="N80:N103" si="23">K80/H80*100</f>
        <v>0</v>
      </c>
      <c r="O80" s="52">
        <v>0</v>
      </c>
      <c r="P80" s="52">
        <f t="shared" si="17"/>
        <v>0</v>
      </c>
      <c r="Q80" s="52">
        <v>0</v>
      </c>
      <c r="R80" s="52">
        <v>0</v>
      </c>
      <c r="S80" s="52">
        <v>0</v>
      </c>
      <c r="T80" s="52">
        <f t="shared" si="22"/>
        <v>0</v>
      </c>
      <c r="U80" s="52">
        <v>0</v>
      </c>
      <c r="V80" s="57">
        <v>0</v>
      </c>
      <c r="W80" s="57">
        <v>0</v>
      </c>
      <c r="X80" s="57">
        <v>0</v>
      </c>
      <c r="Y80" s="58">
        <f t="shared" si="18"/>
        <v>0</v>
      </c>
      <c r="Z80" s="58">
        <v>0</v>
      </c>
      <c r="AA80" s="59">
        <v>0</v>
      </c>
      <c r="AB80" s="59">
        <f t="shared" si="14"/>
        <v>0</v>
      </c>
      <c r="AC80" s="59">
        <v>0</v>
      </c>
      <c r="AD80" s="59">
        <f t="shared" si="15"/>
        <v>0</v>
      </c>
      <c r="AE80" s="59">
        <v>0</v>
      </c>
      <c r="AF80" s="59">
        <f t="shared" si="16"/>
        <v>0</v>
      </c>
      <c r="AG80" s="60"/>
    </row>
    <row r="81" spans="1:33" s="9" customFormat="1" ht="15" customHeight="1" x14ac:dyDescent="0.25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48" t="s">
        <v>200</v>
      </c>
      <c r="G81" s="13">
        <v>30.45</v>
      </c>
      <c r="H81" s="61">
        <v>14</v>
      </c>
      <c r="I81" s="62">
        <v>4</v>
      </c>
      <c r="J81" s="62">
        <v>8</v>
      </c>
      <c r="K81" s="55">
        <v>3</v>
      </c>
      <c r="L81" s="56">
        <v>3</v>
      </c>
      <c r="M81" s="56"/>
      <c r="N81" s="52">
        <f t="shared" si="23"/>
        <v>21.428571428571427</v>
      </c>
      <c r="O81" s="52">
        <v>2194.65</v>
      </c>
      <c r="P81" s="52">
        <f t="shared" si="17"/>
        <v>2194.65</v>
      </c>
      <c r="Q81" s="52">
        <f t="shared" si="19"/>
        <v>100</v>
      </c>
      <c r="R81" s="52">
        <v>2194.65</v>
      </c>
      <c r="S81" s="52">
        <f t="shared" si="21"/>
        <v>100</v>
      </c>
      <c r="T81" s="52">
        <f t="shared" si="22"/>
        <v>0</v>
      </c>
      <c r="U81" s="52">
        <f t="shared" si="20"/>
        <v>0</v>
      </c>
      <c r="V81" s="57">
        <v>0</v>
      </c>
      <c r="W81" s="57">
        <v>0</v>
      </c>
      <c r="X81" s="57">
        <v>0</v>
      </c>
      <c r="Y81" s="58">
        <f t="shared" si="18"/>
        <v>0</v>
      </c>
      <c r="Z81" s="58">
        <v>0</v>
      </c>
      <c r="AA81" s="59">
        <v>0</v>
      </c>
      <c r="AB81" s="59">
        <f t="shared" si="14"/>
        <v>0</v>
      </c>
      <c r="AC81" s="59">
        <v>0</v>
      </c>
      <c r="AD81" s="59">
        <f t="shared" si="15"/>
        <v>0</v>
      </c>
      <c r="AE81" s="59">
        <v>0</v>
      </c>
      <c r="AF81" s="59">
        <f t="shared" si="16"/>
        <v>0</v>
      </c>
      <c r="AG81" s="60"/>
    </row>
    <row r="82" spans="1:33" s="9" customFormat="1" ht="15" customHeight="1" x14ac:dyDescent="0.25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48" t="s">
        <v>201</v>
      </c>
      <c r="G82" s="13">
        <v>30.45</v>
      </c>
      <c r="H82" s="61">
        <v>5</v>
      </c>
      <c r="I82" s="62">
        <v>1</v>
      </c>
      <c r="J82" s="62">
        <v>3</v>
      </c>
      <c r="K82" s="55">
        <v>4</v>
      </c>
      <c r="L82" s="56">
        <v>6</v>
      </c>
      <c r="M82" s="56"/>
      <c r="N82" s="52">
        <f t="shared" si="23"/>
        <v>80</v>
      </c>
      <c r="O82" s="52">
        <v>2991.8400000000006</v>
      </c>
      <c r="P82" s="52">
        <f t="shared" si="17"/>
        <v>2991.8400000000006</v>
      </c>
      <c r="Q82" s="52">
        <f t="shared" si="19"/>
        <v>100</v>
      </c>
      <c r="R82" s="52">
        <v>2991.8400000000006</v>
      </c>
      <c r="S82" s="52">
        <f t="shared" si="21"/>
        <v>100</v>
      </c>
      <c r="T82" s="52">
        <f t="shared" si="22"/>
        <v>0</v>
      </c>
      <c r="U82" s="52">
        <f t="shared" si="20"/>
        <v>0</v>
      </c>
      <c r="V82" s="57">
        <v>0</v>
      </c>
      <c r="W82" s="57">
        <v>0</v>
      </c>
      <c r="X82" s="57">
        <v>0</v>
      </c>
      <c r="Y82" s="58">
        <f t="shared" si="18"/>
        <v>0</v>
      </c>
      <c r="Z82" s="58">
        <v>0</v>
      </c>
      <c r="AA82" s="59">
        <v>0</v>
      </c>
      <c r="AB82" s="59">
        <f t="shared" si="14"/>
        <v>0</v>
      </c>
      <c r="AC82" s="59">
        <v>0</v>
      </c>
      <c r="AD82" s="59">
        <f t="shared" si="15"/>
        <v>0</v>
      </c>
      <c r="AE82" s="59">
        <v>0</v>
      </c>
      <c r="AF82" s="59">
        <f t="shared" si="16"/>
        <v>0</v>
      </c>
      <c r="AG82" s="60"/>
    </row>
    <row r="83" spans="1:33" s="9" customFormat="1" ht="15" customHeight="1" x14ac:dyDescent="0.25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48" t="s">
        <v>202</v>
      </c>
      <c r="G83" s="13">
        <v>30.45</v>
      </c>
      <c r="H83" s="61">
        <v>12</v>
      </c>
      <c r="I83" s="62">
        <v>1</v>
      </c>
      <c r="J83" s="62">
        <v>4</v>
      </c>
      <c r="K83" s="55">
        <v>9</v>
      </c>
      <c r="L83" s="56">
        <v>11</v>
      </c>
      <c r="M83" s="56"/>
      <c r="N83" s="52">
        <f t="shared" si="23"/>
        <v>75</v>
      </c>
      <c r="O83" s="52">
        <v>2291.38</v>
      </c>
      <c r="P83" s="52">
        <f t="shared" si="17"/>
        <v>2291.38</v>
      </c>
      <c r="Q83" s="52">
        <f t="shared" si="19"/>
        <v>100</v>
      </c>
      <c r="R83" s="52">
        <v>0</v>
      </c>
      <c r="S83" s="52">
        <f t="shared" si="21"/>
        <v>0</v>
      </c>
      <c r="T83" s="52">
        <f t="shared" si="22"/>
        <v>2291.38</v>
      </c>
      <c r="U83" s="52">
        <f t="shared" si="20"/>
        <v>100</v>
      </c>
      <c r="V83" s="57">
        <v>3</v>
      </c>
      <c r="W83" s="57">
        <v>3</v>
      </c>
      <c r="X83" s="57">
        <v>0</v>
      </c>
      <c r="Y83" s="58">
        <f t="shared" si="18"/>
        <v>25</v>
      </c>
      <c r="Z83" s="58">
        <v>1432.92</v>
      </c>
      <c r="AA83" s="59">
        <v>0</v>
      </c>
      <c r="AB83" s="59">
        <f t="shared" si="14"/>
        <v>0</v>
      </c>
      <c r="AC83" s="59">
        <v>0</v>
      </c>
      <c r="AD83" s="59">
        <f t="shared" si="15"/>
        <v>0</v>
      </c>
      <c r="AE83" s="59">
        <v>0</v>
      </c>
      <c r="AF83" s="59">
        <f t="shared" si="16"/>
        <v>0</v>
      </c>
      <c r="AG83" s="60"/>
    </row>
    <row r="84" spans="1:33" s="9" customFormat="1" ht="15" customHeight="1" x14ac:dyDescent="0.25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48" t="s">
        <v>203</v>
      </c>
      <c r="G84" s="13">
        <v>30.45</v>
      </c>
      <c r="H84" s="61">
        <v>67</v>
      </c>
      <c r="I84" s="62">
        <v>18</v>
      </c>
      <c r="J84" s="62">
        <v>27</v>
      </c>
      <c r="K84" s="55">
        <v>60</v>
      </c>
      <c r="L84" s="56">
        <v>70</v>
      </c>
      <c r="M84" s="56"/>
      <c r="N84" s="52">
        <f t="shared" si="23"/>
        <v>89.552238805970148</v>
      </c>
      <c r="O84" s="52">
        <v>48671.73</v>
      </c>
      <c r="P84" s="52">
        <f t="shared" si="17"/>
        <v>48671.73</v>
      </c>
      <c r="Q84" s="52">
        <f t="shared" si="19"/>
        <v>100</v>
      </c>
      <c r="R84" s="52">
        <v>34148.619999999995</v>
      </c>
      <c r="S84" s="52">
        <f t="shared" si="21"/>
        <v>70.161097622788404</v>
      </c>
      <c r="T84" s="52">
        <f t="shared" si="22"/>
        <v>14523.110000000008</v>
      </c>
      <c r="U84" s="52">
        <f t="shared" si="20"/>
        <v>29.838902377211589</v>
      </c>
      <c r="V84" s="57">
        <v>0</v>
      </c>
      <c r="W84" s="57">
        <v>0</v>
      </c>
      <c r="X84" s="57">
        <v>0</v>
      </c>
      <c r="Y84" s="58">
        <f t="shared" si="18"/>
        <v>0</v>
      </c>
      <c r="Z84" s="58">
        <v>0</v>
      </c>
      <c r="AA84" s="59">
        <v>0</v>
      </c>
      <c r="AB84" s="59">
        <f t="shared" si="14"/>
        <v>0</v>
      </c>
      <c r="AC84" s="59">
        <v>0</v>
      </c>
      <c r="AD84" s="59">
        <f t="shared" si="15"/>
        <v>0</v>
      </c>
      <c r="AE84" s="59">
        <v>0</v>
      </c>
      <c r="AF84" s="59">
        <f t="shared" si="16"/>
        <v>0</v>
      </c>
      <c r="AG84" s="60"/>
    </row>
    <row r="85" spans="1:33" s="9" customFormat="1" ht="15" customHeight="1" x14ac:dyDescent="0.25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48" t="s">
        <v>204</v>
      </c>
      <c r="G85" s="13">
        <v>30.45</v>
      </c>
      <c r="H85" s="61">
        <v>7</v>
      </c>
      <c r="I85" s="62">
        <v>4</v>
      </c>
      <c r="J85" s="62">
        <v>3</v>
      </c>
      <c r="K85" s="55">
        <v>0</v>
      </c>
      <c r="L85" s="56">
        <v>0</v>
      </c>
      <c r="M85" s="56"/>
      <c r="N85" s="52">
        <f t="shared" si="23"/>
        <v>0</v>
      </c>
      <c r="O85" s="52">
        <v>0</v>
      </c>
      <c r="P85" s="52">
        <f t="shared" si="17"/>
        <v>0</v>
      </c>
      <c r="Q85" s="52">
        <v>0</v>
      </c>
      <c r="R85" s="52">
        <v>0</v>
      </c>
      <c r="S85" s="52">
        <v>0</v>
      </c>
      <c r="T85" s="52">
        <f t="shared" si="22"/>
        <v>0</v>
      </c>
      <c r="U85" s="52">
        <v>0</v>
      </c>
      <c r="V85" s="57">
        <v>0</v>
      </c>
      <c r="W85" s="57">
        <v>0</v>
      </c>
      <c r="X85" s="57">
        <v>0</v>
      </c>
      <c r="Y85" s="58">
        <f t="shared" si="18"/>
        <v>0</v>
      </c>
      <c r="Z85" s="58">
        <v>0</v>
      </c>
      <c r="AA85" s="59">
        <v>0</v>
      </c>
      <c r="AB85" s="59">
        <f t="shared" si="14"/>
        <v>0</v>
      </c>
      <c r="AC85" s="59">
        <v>0</v>
      </c>
      <c r="AD85" s="59">
        <f t="shared" si="15"/>
        <v>0</v>
      </c>
      <c r="AE85" s="59">
        <v>0</v>
      </c>
      <c r="AF85" s="59">
        <f t="shared" si="16"/>
        <v>0</v>
      </c>
      <c r="AG85" s="60"/>
    </row>
    <row r="86" spans="1:33" s="9" customFormat="1" ht="15" customHeight="1" x14ac:dyDescent="0.25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48" t="s">
        <v>229</v>
      </c>
      <c r="G86" s="13">
        <v>30.45</v>
      </c>
      <c r="H86" s="64">
        <v>7</v>
      </c>
      <c r="I86" s="65">
        <v>2</v>
      </c>
      <c r="J86" s="65">
        <v>1</v>
      </c>
      <c r="K86" s="55">
        <v>0</v>
      </c>
      <c r="L86" s="56">
        <v>0</v>
      </c>
      <c r="M86" s="56"/>
      <c r="N86" s="52">
        <f t="shared" si="23"/>
        <v>0</v>
      </c>
      <c r="O86" s="52">
        <v>0</v>
      </c>
      <c r="P86" s="52">
        <f t="shared" si="17"/>
        <v>0</v>
      </c>
      <c r="Q86" s="52">
        <v>0</v>
      </c>
      <c r="R86" s="52">
        <v>0</v>
      </c>
      <c r="S86" s="52">
        <v>0</v>
      </c>
      <c r="T86" s="52">
        <f t="shared" si="22"/>
        <v>0</v>
      </c>
      <c r="U86" s="52">
        <v>0</v>
      </c>
      <c r="V86" s="57">
        <v>0</v>
      </c>
      <c r="W86" s="57">
        <v>0</v>
      </c>
      <c r="X86" s="57">
        <v>0</v>
      </c>
      <c r="Y86" s="58">
        <f t="shared" si="18"/>
        <v>0</v>
      </c>
      <c r="Z86" s="58">
        <v>0</v>
      </c>
      <c r="AA86" s="59">
        <v>0</v>
      </c>
      <c r="AB86" s="59">
        <f t="shared" si="14"/>
        <v>0</v>
      </c>
      <c r="AC86" s="59">
        <v>0</v>
      </c>
      <c r="AD86" s="59">
        <f t="shared" si="15"/>
        <v>0</v>
      </c>
      <c r="AE86" s="59">
        <v>0</v>
      </c>
      <c r="AF86" s="59">
        <f t="shared" si="16"/>
        <v>0</v>
      </c>
      <c r="AG86" s="60"/>
    </row>
    <row r="87" spans="1:33" s="9" customFormat="1" ht="15" customHeight="1" x14ac:dyDescent="0.25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48" t="s">
        <v>205</v>
      </c>
      <c r="G87" s="13">
        <v>30.45</v>
      </c>
      <c r="H87" s="61">
        <v>33</v>
      </c>
      <c r="I87" s="62">
        <v>10</v>
      </c>
      <c r="J87" s="62">
        <v>22</v>
      </c>
      <c r="K87" s="55">
        <v>22</v>
      </c>
      <c r="L87" s="56">
        <v>26</v>
      </c>
      <c r="M87" s="56"/>
      <c r="N87" s="52">
        <f t="shared" si="23"/>
        <v>66.666666666666657</v>
      </c>
      <c r="O87" s="52">
        <v>27394.17</v>
      </c>
      <c r="P87" s="52">
        <f t="shared" si="17"/>
        <v>27394.17</v>
      </c>
      <c r="Q87" s="52">
        <f t="shared" si="19"/>
        <v>100</v>
      </c>
      <c r="R87" s="52">
        <v>27394.17</v>
      </c>
      <c r="S87" s="52">
        <f t="shared" si="21"/>
        <v>100</v>
      </c>
      <c r="T87" s="52">
        <f t="shared" si="22"/>
        <v>0</v>
      </c>
      <c r="U87" s="52">
        <f t="shared" si="20"/>
        <v>0</v>
      </c>
      <c r="V87" s="57">
        <v>0</v>
      </c>
      <c r="W87" s="57">
        <v>0</v>
      </c>
      <c r="X87" s="57">
        <v>0</v>
      </c>
      <c r="Y87" s="58">
        <f t="shared" si="18"/>
        <v>0</v>
      </c>
      <c r="Z87" s="58">
        <v>0</v>
      </c>
      <c r="AA87" s="59">
        <v>0</v>
      </c>
      <c r="AB87" s="59">
        <f t="shared" si="14"/>
        <v>0</v>
      </c>
      <c r="AC87" s="59">
        <v>0</v>
      </c>
      <c r="AD87" s="59">
        <f t="shared" si="15"/>
        <v>0</v>
      </c>
      <c r="AE87" s="59">
        <v>0</v>
      </c>
      <c r="AF87" s="59">
        <f t="shared" si="16"/>
        <v>0</v>
      </c>
      <c r="AG87" s="60"/>
    </row>
    <row r="88" spans="1:33" s="9" customFormat="1" ht="15" customHeight="1" x14ac:dyDescent="0.25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48" t="s">
        <v>206</v>
      </c>
      <c r="G88" s="13">
        <v>30.45</v>
      </c>
      <c r="H88" s="61">
        <v>12</v>
      </c>
      <c r="I88" s="62">
        <v>3</v>
      </c>
      <c r="J88" s="62">
        <v>8</v>
      </c>
      <c r="K88" s="55">
        <v>12</v>
      </c>
      <c r="L88" s="56">
        <v>16</v>
      </c>
      <c r="M88" s="56"/>
      <c r="N88" s="52">
        <f t="shared" si="23"/>
        <v>100</v>
      </c>
      <c r="O88" s="52">
        <v>7948</v>
      </c>
      <c r="P88" s="52">
        <f t="shared" si="17"/>
        <v>7948</v>
      </c>
      <c r="Q88" s="52">
        <f t="shared" si="19"/>
        <v>100</v>
      </c>
      <c r="R88" s="52">
        <v>3520.34</v>
      </c>
      <c r="S88" s="52">
        <f t="shared" si="21"/>
        <v>44.292148968293908</v>
      </c>
      <c r="T88" s="52">
        <f t="shared" si="22"/>
        <v>4427.66</v>
      </c>
      <c r="U88" s="52">
        <f t="shared" si="20"/>
        <v>55.707851031706092</v>
      </c>
      <c r="V88" s="57">
        <v>0</v>
      </c>
      <c r="W88" s="57">
        <v>0</v>
      </c>
      <c r="X88" s="57">
        <v>0</v>
      </c>
      <c r="Y88" s="58">
        <f t="shared" si="18"/>
        <v>0</v>
      </c>
      <c r="Z88" s="58">
        <v>0</v>
      </c>
      <c r="AA88" s="59">
        <v>0</v>
      </c>
      <c r="AB88" s="59">
        <f t="shared" si="14"/>
        <v>0</v>
      </c>
      <c r="AC88" s="59">
        <v>0</v>
      </c>
      <c r="AD88" s="59">
        <f t="shared" si="15"/>
        <v>0</v>
      </c>
      <c r="AE88" s="59">
        <v>0</v>
      </c>
      <c r="AF88" s="59">
        <f t="shared" si="16"/>
        <v>0</v>
      </c>
      <c r="AG88" s="60"/>
    </row>
    <row r="89" spans="1:33" s="9" customFormat="1" ht="15" customHeight="1" x14ac:dyDescent="0.25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48" t="s">
        <v>208</v>
      </c>
      <c r="G89" s="13">
        <v>30.45</v>
      </c>
      <c r="H89" s="61">
        <v>50</v>
      </c>
      <c r="I89" s="62">
        <v>14</v>
      </c>
      <c r="J89" s="62">
        <v>18</v>
      </c>
      <c r="K89" s="55">
        <v>41</v>
      </c>
      <c r="L89" s="56">
        <v>51</v>
      </c>
      <c r="M89" s="56"/>
      <c r="N89" s="52">
        <f t="shared" si="23"/>
        <v>82</v>
      </c>
      <c r="O89" s="52">
        <v>25249.41</v>
      </c>
      <c r="P89" s="52">
        <f t="shared" si="17"/>
        <v>25249.41</v>
      </c>
      <c r="Q89" s="52">
        <f t="shared" si="19"/>
        <v>100</v>
      </c>
      <c r="R89" s="52">
        <v>21904.899999999998</v>
      </c>
      <c r="S89" s="52">
        <f t="shared" si="21"/>
        <v>86.754106333573716</v>
      </c>
      <c r="T89" s="52">
        <f t="shared" si="22"/>
        <v>3344.510000000002</v>
      </c>
      <c r="U89" s="52">
        <f t="shared" si="20"/>
        <v>13.245893666426273</v>
      </c>
      <c r="V89" s="57">
        <v>7</v>
      </c>
      <c r="W89" s="57">
        <v>7</v>
      </c>
      <c r="X89" s="57">
        <v>0</v>
      </c>
      <c r="Y89" s="58">
        <f t="shared" si="18"/>
        <v>14.000000000000002</v>
      </c>
      <c r="Z89" s="58">
        <v>3379.59</v>
      </c>
      <c r="AA89" s="59">
        <v>0</v>
      </c>
      <c r="AB89" s="59">
        <f t="shared" si="14"/>
        <v>0</v>
      </c>
      <c r="AC89" s="59">
        <v>0</v>
      </c>
      <c r="AD89" s="59">
        <f t="shared" si="15"/>
        <v>0</v>
      </c>
      <c r="AE89" s="59">
        <v>0</v>
      </c>
      <c r="AF89" s="59">
        <f t="shared" si="16"/>
        <v>0</v>
      </c>
      <c r="AG89" s="60"/>
    </row>
    <row r="90" spans="1:33" s="9" customFormat="1" ht="15" customHeight="1" x14ac:dyDescent="0.25">
      <c r="A90" s="2">
        <v>84</v>
      </c>
      <c r="B90" s="11" t="s">
        <v>114</v>
      </c>
      <c r="C90" s="12"/>
      <c r="D90" s="12" t="s">
        <v>224</v>
      </c>
      <c r="E90" s="30" t="s">
        <v>118</v>
      </c>
      <c r="F90" s="48" t="s">
        <v>233</v>
      </c>
      <c r="G90" s="13">
        <v>30.45</v>
      </c>
      <c r="H90" s="61">
        <v>4</v>
      </c>
      <c r="I90" s="62">
        <v>0</v>
      </c>
      <c r="J90" s="62">
        <v>1</v>
      </c>
      <c r="K90" s="55">
        <v>0</v>
      </c>
      <c r="L90" s="56">
        <v>0</v>
      </c>
      <c r="M90" s="56"/>
      <c r="N90" s="52">
        <f t="shared" si="23"/>
        <v>0</v>
      </c>
      <c r="O90" s="52">
        <v>0</v>
      </c>
      <c r="P90" s="52">
        <f t="shared" si="17"/>
        <v>0</v>
      </c>
      <c r="Q90" s="52">
        <v>0</v>
      </c>
      <c r="R90" s="52">
        <v>0</v>
      </c>
      <c r="S90" s="52">
        <v>0</v>
      </c>
      <c r="T90" s="52">
        <f>O90-R90</f>
        <v>0</v>
      </c>
      <c r="U90" s="52">
        <v>0</v>
      </c>
      <c r="V90" s="57">
        <v>0</v>
      </c>
      <c r="W90" s="57">
        <v>0</v>
      </c>
      <c r="X90" s="57">
        <v>0</v>
      </c>
      <c r="Y90" s="58">
        <f>IF(H90=0,0,V90/H90)*100</f>
        <v>0</v>
      </c>
      <c r="Z90" s="58">
        <v>0</v>
      </c>
      <c r="AA90" s="59">
        <v>0</v>
      </c>
      <c r="AB90" s="59">
        <f t="shared" si="14"/>
        <v>0</v>
      </c>
      <c r="AC90" s="59">
        <v>0</v>
      </c>
      <c r="AD90" s="59">
        <f t="shared" si="15"/>
        <v>0</v>
      </c>
      <c r="AE90" s="59">
        <v>0</v>
      </c>
      <c r="AF90" s="59">
        <f t="shared" si="16"/>
        <v>0</v>
      </c>
      <c r="AG90" s="60"/>
    </row>
    <row r="91" spans="1:33" s="9" customFormat="1" ht="15" customHeight="1" x14ac:dyDescent="0.25">
      <c r="A91" s="2">
        <v>85</v>
      </c>
      <c r="B91" s="11" t="s">
        <v>114</v>
      </c>
      <c r="C91" s="12"/>
      <c r="D91" s="12" t="s">
        <v>104</v>
      </c>
      <c r="E91" s="19" t="s">
        <v>118</v>
      </c>
      <c r="F91" s="48" t="s">
        <v>209</v>
      </c>
      <c r="G91" s="13">
        <v>30.45</v>
      </c>
      <c r="H91" s="61">
        <v>24</v>
      </c>
      <c r="I91" s="62">
        <v>5</v>
      </c>
      <c r="J91" s="62">
        <v>11</v>
      </c>
      <c r="K91" s="55">
        <v>18</v>
      </c>
      <c r="L91" s="56">
        <v>24</v>
      </c>
      <c r="M91" s="56"/>
      <c r="N91" s="52">
        <f t="shared" si="23"/>
        <v>75</v>
      </c>
      <c r="O91" s="52">
        <v>16467.23</v>
      </c>
      <c r="P91" s="52">
        <f t="shared" si="17"/>
        <v>16467.23</v>
      </c>
      <c r="Q91" s="52">
        <f t="shared" si="19"/>
        <v>100</v>
      </c>
      <c r="R91" s="52">
        <v>0</v>
      </c>
      <c r="S91" s="52">
        <v>0</v>
      </c>
      <c r="T91" s="52">
        <f t="shared" si="22"/>
        <v>16467.23</v>
      </c>
      <c r="U91" s="52">
        <v>0</v>
      </c>
      <c r="V91" s="57">
        <v>8</v>
      </c>
      <c r="W91" s="57">
        <v>8</v>
      </c>
      <c r="X91" s="57">
        <v>0</v>
      </c>
      <c r="Y91" s="58">
        <f t="shared" si="18"/>
        <v>33.333333333333329</v>
      </c>
      <c r="Z91" s="58">
        <v>4986.03</v>
      </c>
      <c r="AA91" s="59">
        <v>0</v>
      </c>
      <c r="AB91" s="59">
        <f t="shared" si="14"/>
        <v>0</v>
      </c>
      <c r="AC91" s="59">
        <v>0</v>
      </c>
      <c r="AD91" s="59">
        <f t="shared" si="15"/>
        <v>0</v>
      </c>
      <c r="AE91" s="59">
        <v>0</v>
      </c>
      <c r="AF91" s="59">
        <f t="shared" si="16"/>
        <v>0</v>
      </c>
      <c r="AG91" s="60"/>
    </row>
    <row r="92" spans="1:33" s="9" customFormat="1" ht="15" customHeight="1" x14ac:dyDescent="0.25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48" t="s">
        <v>210</v>
      </c>
      <c r="G92" s="13">
        <v>30.45</v>
      </c>
      <c r="H92" s="61">
        <v>48</v>
      </c>
      <c r="I92" s="62">
        <v>11</v>
      </c>
      <c r="J92" s="62">
        <v>22</v>
      </c>
      <c r="K92" s="55">
        <v>27</v>
      </c>
      <c r="L92" s="56">
        <v>32</v>
      </c>
      <c r="M92" s="56"/>
      <c r="N92" s="52">
        <f t="shared" si="23"/>
        <v>56.25</v>
      </c>
      <c r="O92" s="52">
        <v>9389.1600000000017</v>
      </c>
      <c r="P92" s="52">
        <f t="shared" si="17"/>
        <v>9389.1600000000017</v>
      </c>
      <c r="Q92" s="52">
        <f t="shared" si="19"/>
        <v>100</v>
      </c>
      <c r="R92" s="52">
        <v>9389.1600000000017</v>
      </c>
      <c r="S92" s="52">
        <f t="shared" si="21"/>
        <v>100</v>
      </c>
      <c r="T92" s="52">
        <f t="shared" si="22"/>
        <v>0</v>
      </c>
      <c r="U92" s="52">
        <f t="shared" si="20"/>
        <v>0</v>
      </c>
      <c r="V92" s="57">
        <v>0</v>
      </c>
      <c r="W92" s="57">
        <v>0</v>
      </c>
      <c r="X92" s="57">
        <v>0</v>
      </c>
      <c r="Y92" s="58">
        <f t="shared" si="18"/>
        <v>0</v>
      </c>
      <c r="Z92" s="58">
        <v>0</v>
      </c>
      <c r="AA92" s="59">
        <v>0</v>
      </c>
      <c r="AB92" s="59">
        <f t="shared" si="14"/>
        <v>0</v>
      </c>
      <c r="AC92" s="59">
        <v>0</v>
      </c>
      <c r="AD92" s="59">
        <f t="shared" si="15"/>
        <v>0</v>
      </c>
      <c r="AE92" s="59">
        <v>0</v>
      </c>
      <c r="AF92" s="59">
        <f t="shared" si="16"/>
        <v>0</v>
      </c>
      <c r="AG92" s="60"/>
    </row>
    <row r="93" spans="1:33" s="9" customFormat="1" ht="15" customHeight="1" x14ac:dyDescent="0.25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48" t="s">
        <v>211</v>
      </c>
      <c r="G93" s="13">
        <v>30.45</v>
      </c>
      <c r="H93" s="61">
        <v>37</v>
      </c>
      <c r="I93" s="62">
        <v>10</v>
      </c>
      <c r="J93" s="62">
        <v>13</v>
      </c>
      <c r="K93" s="55">
        <v>0</v>
      </c>
      <c r="L93" s="56">
        <v>0</v>
      </c>
      <c r="M93" s="56"/>
      <c r="N93" s="52">
        <f t="shared" si="23"/>
        <v>0</v>
      </c>
      <c r="O93" s="52">
        <v>0</v>
      </c>
      <c r="P93" s="52">
        <f t="shared" si="17"/>
        <v>0</v>
      </c>
      <c r="Q93" s="52">
        <v>0</v>
      </c>
      <c r="R93" s="52">
        <v>0</v>
      </c>
      <c r="S93" s="52">
        <v>0</v>
      </c>
      <c r="T93" s="52">
        <f t="shared" si="22"/>
        <v>0</v>
      </c>
      <c r="U93" s="52">
        <v>0</v>
      </c>
      <c r="V93" s="57">
        <v>0</v>
      </c>
      <c r="W93" s="57">
        <v>0</v>
      </c>
      <c r="X93" s="57">
        <v>0</v>
      </c>
      <c r="Y93" s="58">
        <f t="shared" si="18"/>
        <v>0</v>
      </c>
      <c r="Z93" s="58">
        <v>0</v>
      </c>
      <c r="AA93" s="59">
        <v>0</v>
      </c>
      <c r="AB93" s="59">
        <f t="shared" si="14"/>
        <v>0</v>
      </c>
      <c r="AC93" s="59">
        <v>0</v>
      </c>
      <c r="AD93" s="59">
        <f t="shared" si="15"/>
        <v>0</v>
      </c>
      <c r="AE93" s="59">
        <v>0</v>
      </c>
      <c r="AF93" s="59">
        <f t="shared" si="16"/>
        <v>0</v>
      </c>
      <c r="AG93" s="60"/>
    </row>
    <row r="94" spans="1:33" s="9" customFormat="1" ht="15" customHeight="1" x14ac:dyDescent="0.25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48" t="s">
        <v>190</v>
      </c>
      <c r="G94" s="13">
        <v>30.45</v>
      </c>
      <c r="H94" s="61">
        <v>20</v>
      </c>
      <c r="I94" s="62">
        <v>5</v>
      </c>
      <c r="J94" s="62">
        <v>11</v>
      </c>
      <c r="K94" s="55">
        <v>12</v>
      </c>
      <c r="L94" s="56">
        <v>17</v>
      </c>
      <c r="M94" s="56"/>
      <c r="N94" s="52">
        <f>K94/H94*100</f>
        <v>60</v>
      </c>
      <c r="O94" s="52">
        <v>12376.46</v>
      </c>
      <c r="P94" s="52">
        <f t="shared" si="17"/>
        <v>12376.46</v>
      </c>
      <c r="Q94" s="52">
        <f t="shared" si="19"/>
        <v>100</v>
      </c>
      <c r="R94" s="52">
        <v>3160.46</v>
      </c>
      <c r="S94" s="52">
        <f t="shared" si="21"/>
        <v>25.53605796811043</v>
      </c>
      <c r="T94" s="52">
        <f t="shared" si="22"/>
        <v>9216</v>
      </c>
      <c r="U94" s="52">
        <f t="shared" si="20"/>
        <v>74.463942031889573</v>
      </c>
      <c r="V94" s="57">
        <v>0</v>
      </c>
      <c r="W94" s="57">
        <v>0</v>
      </c>
      <c r="X94" s="57">
        <v>0</v>
      </c>
      <c r="Y94" s="58">
        <f t="shared" si="18"/>
        <v>0</v>
      </c>
      <c r="Z94" s="58">
        <v>0</v>
      </c>
      <c r="AA94" s="59">
        <v>0</v>
      </c>
      <c r="AB94" s="59">
        <f t="shared" si="14"/>
        <v>0</v>
      </c>
      <c r="AC94" s="59">
        <v>0</v>
      </c>
      <c r="AD94" s="59">
        <f t="shared" si="15"/>
        <v>0</v>
      </c>
      <c r="AE94" s="59">
        <v>0</v>
      </c>
      <c r="AF94" s="59">
        <f t="shared" si="16"/>
        <v>0</v>
      </c>
      <c r="AG94" s="60"/>
    </row>
    <row r="95" spans="1:33" s="9" customFormat="1" ht="15" customHeight="1" x14ac:dyDescent="0.25">
      <c r="A95" s="2">
        <v>89</v>
      </c>
      <c r="B95" s="11" t="s">
        <v>114</v>
      </c>
      <c r="C95" s="12"/>
      <c r="D95" s="12" t="s">
        <v>225</v>
      </c>
      <c r="E95" s="31" t="s">
        <v>228</v>
      </c>
      <c r="F95" s="48" t="s">
        <v>234</v>
      </c>
      <c r="G95" s="13">
        <v>30.45</v>
      </c>
      <c r="H95" s="61">
        <v>4</v>
      </c>
      <c r="I95" s="62">
        <v>1</v>
      </c>
      <c r="J95" s="62">
        <v>2</v>
      </c>
      <c r="K95" s="55">
        <v>0</v>
      </c>
      <c r="L95" s="56">
        <v>0</v>
      </c>
      <c r="M95" s="56"/>
      <c r="N95" s="52">
        <f t="shared" ref="N95" si="24">K95/H95*100</f>
        <v>0</v>
      </c>
      <c r="O95" s="52">
        <v>0</v>
      </c>
      <c r="P95" s="52">
        <f t="shared" si="17"/>
        <v>0</v>
      </c>
      <c r="Q95" s="52">
        <v>0</v>
      </c>
      <c r="R95" s="52">
        <v>0</v>
      </c>
      <c r="S95" s="52">
        <v>0</v>
      </c>
      <c r="T95" s="52">
        <f>O95-R95</f>
        <v>0</v>
      </c>
      <c r="U95" s="52">
        <v>0</v>
      </c>
      <c r="V95" s="57">
        <v>0</v>
      </c>
      <c r="W95" s="57">
        <v>0</v>
      </c>
      <c r="X95" s="57">
        <v>0</v>
      </c>
      <c r="Y95" s="58">
        <f>IF(H95=0,0,V95/H95)*100</f>
        <v>0</v>
      </c>
      <c r="Z95" s="58">
        <v>0</v>
      </c>
      <c r="AA95" s="59">
        <v>0</v>
      </c>
      <c r="AB95" s="59">
        <f t="shared" si="14"/>
        <v>0</v>
      </c>
      <c r="AC95" s="59">
        <v>0</v>
      </c>
      <c r="AD95" s="59">
        <f t="shared" si="15"/>
        <v>0</v>
      </c>
      <c r="AE95" s="59">
        <v>0</v>
      </c>
      <c r="AF95" s="59">
        <f t="shared" si="16"/>
        <v>0</v>
      </c>
      <c r="AG95" s="60"/>
    </row>
    <row r="96" spans="1:33" s="9" customFormat="1" ht="15" customHeight="1" x14ac:dyDescent="0.25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48" t="s">
        <v>212</v>
      </c>
      <c r="G96" s="13">
        <v>30.45</v>
      </c>
      <c r="H96" s="61">
        <v>32</v>
      </c>
      <c r="I96" s="62">
        <v>3</v>
      </c>
      <c r="J96" s="62">
        <v>9</v>
      </c>
      <c r="K96" s="55">
        <v>32</v>
      </c>
      <c r="L96" s="56">
        <v>34</v>
      </c>
      <c r="M96" s="56"/>
      <c r="N96" s="52">
        <f t="shared" si="23"/>
        <v>100</v>
      </c>
      <c r="O96" s="52">
        <v>24507.16</v>
      </c>
      <c r="P96" s="52">
        <f t="shared" si="17"/>
        <v>24507.16</v>
      </c>
      <c r="Q96" s="52">
        <f t="shared" si="19"/>
        <v>100</v>
      </c>
      <c r="R96" s="52">
        <v>13826.46</v>
      </c>
      <c r="S96" s="52">
        <f t="shared" si="21"/>
        <v>56.418042727105053</v>
      </c>
      <c r="T96" s="52">
        <f t="shared" si="22"/>
        <v>10680.7</v>
      </c>
      <c r="U96" s="52">
        <f t="shared" si="20"/>
        <v>43.581957272894947</v>
      </c>
      <c r="V96" s="57">
        <v>0</v>
      </c>
      <c r="W96" s="57">
        <v>0</v>
      </c>
      <c r="X96" s="57">
        <v>0</v>
      </c>
      <c r="Y96" s="58">
        <f t="shared" si="18"/>
        <v>0</v>
      </c>
      <c r="Z96" s="58">
        <v>0</v>
      </c>
      <c r="AA96" s="59">
        <v>0</v>
      </c>
      <c r="AB96" s="59">
        <f t="shared" si="14"/>
        <v>0</v>
      </c>
      <c r="AC96" s="59">
        <v>0</v>
      </c>
      <c r="AD96" s="59">
        <f t="shared" si="15"/>
        <v>0</v>
      </c>
      <c r="AE96" s="59">
        <v>0</v>
      </c>
      <c r="AF96" s="59">
        <f t="shared" si="16"/>
        <v>0</v>
      </c>
      <c r="AG96" s="60"/>
    </row>
    <row r="97" spans="1:37" ht="15" customHeight="1" x14ac:dyDescent="0.25">
      <c r="A97" s="16">
        <v>91</v>
      </c>
      <c r="B97" s="11" t="s">
        <v>114</v>
      </c>
      <c r="C97" s="12"/>
      <c r="D97" s="12" t="s">
        <v>109</v>
      </c>
      <c r="E97" s="19" t="s">
        <v>118</v>
      </c>
      <c r="F97" s="48" t="s">
        <v>213</v>
      </c>
      <c r="G97" s="13">
        <v>30.45</v>
      </c>
      <c r="H97" s="61">
        <v>9</v>
      </c>
      <c r="I97" s="62">
        <v>0</v>
      </c>
      <c r="J97" s="62">
        <v>5</v>
      </c>
      <c r="K97" s="55">
        <v>6</v>
      </c>
      <c r="L97" s="56">
        <v>7</v>
      </c>
      <c r="M97" s="56"/>
      <c r="N97" s="52">
        <f t="shared" si="23"/>
        <v>66.666666666666657</v>
      </c>
      <c r="O97" s="52">
        <v>5946.55</v>
      </c>
      <c r="P97" s="52">
        <f t="shared" si="17"/>
        <v>5946.55</v>
      </c>
      <c r="Q97" s="52">
        <f t="shared" si="19"/>
        <v>100</v>
      </c>
      <c r="R97" s="52">
        <v>5946.55</v>
      </c>
      <c r="S97" s="52">
        <f t="shared" si="21"/>
        <v>100</v>
      </c>
      <c r="T97" s="52">
        <f t="shared" si="22"/>
        <v>0</v>
      </c>
      <c r="U97" s="52">
        <f t="shared" si="20"/>
        <v>0</v>
      </c>
      <c r="V97" s="57">
        <v>0</v>
      </c>
      <c r="W97" s="57">
        <v>0</v>
      </c>
      <c r="X97" s="57">
        <v>0</v>
      </c>
      <c r="Y97" s="58">
        <f t="shared" si="18"/>
        <v>0</v>
      </c>
      <c r="Z97" s="58">
        <v>0</v>
      </c>
      <c r="AA97" s="59">
        <v>0</v>
      </c>
      <c r="AB97" s="59">
        <f t="shared" si="14"/>
        <v>0</v>
      </c>
      <c r="AC97" s="59">
        <v>0</v>
      </c>
      <c r="AD97" s="59">
        <f t="shared" si="15"/>
        <v>0</v>
      </c>
      <c r="AE97" s="59">
        <v>0</v>
      </c>
      <c r="AF97" s="59">
        <f t="shared" si="16"/>
        <v>0</v>
      </c>
      <c r="AG97" s="60"/>
    </row>
    <row r="98" spans="1:37" ht="15" customHeight="1" x14ac:dyDescent="0.25">
      <c r="A98" s="16">
        <v>92</v>
      </c>
      <c r="B98" s="11" t="s">
        <v>114</v>
      </c>
      <c r="C98" s="12"/>
      <c r="D98" s="12" t="s">
        <v>110</v>
      </c>
      <c r="E98" s="19" t="s">
        <v>149</v>
      </c>
      <c r="F98" s="48" t="s">
        <v>214</v>
      </c>
      <c r="G98" s="13">
        <v>30.45</v>
      </c>
      <c r="H98" s="61">
        <v>18</v>
      </c>
      <c r="I98" s="62">
        <v>8</v>
      </c>
      <c r="J98" s="62">
        <v>5</v>
      </c>
      <c r="K98" s="55">
        <v>8</v>
      </c>
      <c r="L98" s="56">
        <v>8</v>
      </c>
      <c r="M98" s="56"/>
      <c r="N98" s="52">
        <f t="shared" si="23"/>
        <v>44.444444444444443</v>
      </c>
      <c r="O98" s="52">
        <v>3487.89</v>
      </c>
      <c r="P98" s="52">
        <f t="shared" si="17"/>
        <v>3487.89</v>
      </c>
      <c r="Q98" s="52">
        <f t="shared" si="19"/>
        <v>100</v>
      </c>
      <c r="R98" s="52">
        <v>71.05</v>
      </c>
      <c r="S98" s="52">
        <f t="shared" si="21"/>
        <v>2.0370481867260719</v>
      </c>
      <c r="T98" s="52">
        <f>O98-R98</f>
        <v>3416.8399999999997</v>
      </c>
      <c r="U98" s="52">
        <f t="shared" si="20"/>
        <v>97.962951813273918</v>
      </c>
      <c r="V98" s="57">
        <v>0</v>
      </c>
      <c r="W98" s="57">
        <v>0</v>
      </c>
      <c r="X98" s="57">
        <v>0</v>
      </c>
      <c r="Y98" s="58">
        <f t="shared" si="18"/>
        <v>0</v>
      </c>
      <c r="Z98" s="58">
        <v>0</v>
      </c>
      <c r="AA98" s="59">
        <v>0</v>
      </c>
      <c r="AB98" s="59">
        <f t="shared" si="14"/>
        <v>0</v>
      </c>
      <c r="AC98" s="59">
        <v>0</v>
      </c>
      <c r="AD98" s="59">
        <f t="shared" si="15"/>
        <v>0</v>
      </c>
      <c r="AE98" s="59">
        <v>0</v>
      </c>
      <c r="AF98" s="59">
        <f t="shared" si="16"/>
        <v>0</v>
      </c>
      <c r="AG98" s="60"/>
    </row>
    <row r="99" spans="1:37" ht="15" customHeight="1" x14ac:dyDescent="0.25">
      <c r="A99" s="16">
        <v>93</v>
      </c>
      <c r="B99" s="11" t="s">
        <v>114</v>
      </c>
      <c r="C99" s="12"/>
      <c r="D99" s="12" t="s">
        <v>226</v>
      </c>
      <c r="E99" s="31" t="s">
        <v>118</v>
      </c>
      <c r="F99" s="48" t="s">
        <v>235</v>
      </c>
      <c r="G99" s="13">
        <v>30.45</v>
      </c>
      <c r="H99" s="61">
        <v>3</v>
      </c>
      <c r="I99" s="62">
        <v>2</v>
      </c>
      <c r="J99" s="62">
        <v>1</v>
      </c>
      <c r="K99" s="55">
        <v>0</v>
      </c>
      <c r="L99" s="56">
        <v>0</v>
      </c>
      <c r="M99" s="56"/>
      <c r="N99" s="52">
        <f t="shared" si="23"/>
        <v>0</v>
      </c>
      <c r="O99" s="52">
        <v>0</v>
      </c>
      <c r="P99" s="52">
        <f t="shared" si="17"/>
        <v>0</v>
      </c>
      <c r="Q99" s="52">
        <v>0</v>
      </c>
      <c r="R99" s="52">
        <v>0</v>
      </c>
      <c r="S99" s="52">
        <v>0</v>
      </c>
      <c r="T99" s="52">
        <f>O99-R99</f>
        <v>0</v>
      </c>
      <c r="U99" s="52">
        <v>0</v>
      </c>
      <c r="V99" s="57">
        <v>2</v>
      </c>
      <c r="W99" s="57">
        <v>2</v>
      </c>
      <c r="X99" s="57">
        <v>0</v>
      </c>
      <c r="Y99" s="58">
        <f>IF(H99=0,0,V99/H99)*100</f>
        <v>66.666666666666657</v>
      </c>
      <c r="Z99" s="58">
        <v>1133.8399999999999</v>
      </c>
      <c r="AA99" s="59">
        <v>0</v>
      </c>
      <c r="AB99" s="59">
        <f t="shared" si="14"/>
        <v>0</v>
      </c>
      <c r="AC99" s="59">
        <v>0</v>
      </c>
      <c r="AD99" s="59">
        <f t="shared" si="15"/>
        <v>0</v>
      </c>
      <c r="AE99" s="59">
        <v>0</v>
      </c>
      <c r="AF99" s="59">
        <f t="shared" si="16"/>
        <v>0</v>
      </c>
      <c r="AG99" s="60"/>
    </row>
    <row r="100" spans="1:37" ht="15" customHeight="1" x14ac:dyDescent="0.25">
      <c r="A100" s="16">
        <v>94</v>
      </c>
      <c r="B100" s="11" t="s">
        <v>114</v>
      </c>
      <c r="C100" s="12"/>
      <c r="D100" s="12" t="s">
        <v>111</v>
      </c>
      <c r="E100" s="19" t="s">
        <v>130</v>
      </c>
      <c r="F100" s="48" t="s">
        <v>215</v>
      </c>
      <c r="G100" s="13">
        <v>30.45</v>
      </c>
      <c r="H100" s="61">
        <v>38</v>
      </c>
      <c r="I100" s="62">
        <v>13</v>
      </c>
      <c r="J100" s="62">
        <v>18</v>
      </c>
      <c r="K100" s="55">
        <v>15</v>
      </c>
      <c r="L100" s="56">
        <v>25</v>
      </c>
      <c r="M100" s="56"/>
      <c r="N100" s="52">
        <f t="shared" si="23"/>
        <v>39.473684210526315</v>
      </c>
      <c r="O100" s="52">
        <v>18749.07</v>
      </c>
      <c r="P100" s="52">
        <f t="shared" si="17"/>
        <v>18749.07</v>
      </c>
      <c r="Q100" s="52">
        <f t="shared" si="19"/>
        <v>100</v>
      </c>
      <c r="R100" s="52">
        <v>18749.07</v>
      </c>
      <c r="S100" s="52">
        <f t="shared" si="21"/>
        <v>100</v>
      </c>
      <c r="T100" s="52">
        <f t="shared" si="22"/>
        <v>0</v>
      </c>
      <c r="U100" s="52">
        <f t="shared" si="20"/>
        <v>0</v>
      </c>
      <c r="V100" s="57">
        <v>0</v>
      </c>
      <c r="W100" s="57">
        <v>0</v>
      </c>
      <c r="X100" s="57">
        <v>0</v>
      </c>
      <c r="Y100" s="58">
        <f t="shared" si="18"/>
        <v>0</v>
      </c>
      <c r="Z100" s="58">
        <v>0</v>
      </c>
      <c r="AA100" s="59">
        <v>0</v>
      </c>
      <c r="AB100" s="59">
        <f t="shared" si="14"/>
        <v>0</v>
      </c>
      <c r="AC100" s="59">
        <v>0</v>
      </c>
      <c r="AD100" s="59">
        <f t="shared" si="15"/>
        <v>0</v>
      </c>
      <c r="AE100" s="59">
        <v>0</v>
      </c>
      <c r="AF100" s="59">
        <f t="shared" si="16"/>
        <v>0</v>
      </c>
      <c r="AG100" s="60"/>
    </row>
    <row r="101" spans="1:37" ht="15" customHeight="1" x14ac:dyDescent="0.25">
      <c r="A101" s="16">
        <v>95</v>
      </c>
      <c r="B101" s="11" t="s">
        <v>114</v>
      </c>
      <c r="C101" s="12"/>
      <c r="D101" s="12" t="s">
        <v>112</v>
      </c>
      <c r="E101" s="19" t="s">
        <v>118</v>
      </c>
      <c r="F101" s="48" t="s">
        <v>216</v>
      </c>
      <c r="G101" s="13">
        <v>30.45</v>
      </c>
      <c r="H101" s="61">
        <v>8</v>
      </c>
      <c r="I101" s="62">
        <v>2</v>
      </c>
      <c r="J101" s="62">
        <v>3</v>
      </c>
      <c r="K101" s="55">
        <v>1</v>
      </c>
      <c r="L101" s="56">
        <v>1</v>
      </c>
      <c r="M101" s="56"/>
      <c r="N101" s="52">
        <f t="shared" si="23"/>
        <v>12.5</v>
      </c>
      <c r="O101" s="52">
        <v>336.17</v>
      </c>
      <c r="P101" s="52">
        <f t="shared" si="17"/>
        <v>336.17</v>
      </c>
      <c r="Q101" s="52">
        <f t="shared" si="19"/>
        <v>100</v>
      </c>
      <c r="R101" s="52">
        <v>0</v>
      </c>
      <c r="S101" s="52">
        <v>0</v>
      </c>
      <c r="T101" s="52">
        <f t="shared" si="22"/>
        <v>336.17</v>
      </c>
      <c r="U101" s="52">
        <v>0</v>
      </c>
      <c r="V101" s="57">
        <v>0</v>
      </c>
      <c r="W101" s="57">
        <v>0</v>
      </c>
      <c r="X101" s="57">
        <v>0</v>
      </c>
      <c r="Y101" s="58">
        <f t="shared" si="18"/>
        <v>0</v>
      </c>
      <c r="Z101" s="58">
        <v>0</v>
      </c>
      <c r="AA101" s="59">
        <v>0</v>
      </c>
      <c r="AB101" s="59">
        <f t="shared" si="14"/>
        <v>0</v>
      </c>
      <c r="AC101" s="59">
        <v>0</v>
      </c>
      <c r="AD101" s="59">
        <f t="shared" si="15"/>
        <v>0</v>
      </c>
      <c r="AE101" s="59">
        <v>0</v>
      </c>
      <c r="AF101" s="59">
        <f t="shared" si="16"/>
        <v>0</v>
      </c>
      <c r="AG101" s="60"/>
    </row>
    <row r="102" spans="1:37" ht="15" customHeight="1" x14ac:dyDescent="0.25">
      <c r="A102" s="16">
        <v>96</v>
      </c>
      <c r="B102" s="11" t="s">
        <v>114</v>
      </c>
      <c r="C102" s="12"/>
      <c r="D102" s="12" t="s">
        <v>113</v>
      </c>
      <c r="E102" s="19" t="s">
        <v>118</v>
      </c>
      <c r="F102" s="48" t="s">
        <v>217</v>
      </c>
      <c r="G102" s="13">
        <v>30.45</v>
      </c>
      <c r="H102" s="61">
        <v>21</v>
      </c>
      <c r="I102" s="62">
        <v>1</v>
      </c>
      <c r="J102" s="62">
        <v>15</v>
      </c>
      <c r="K102" s="55">
        <v>13</v>
      </c>
      <c r="L102" s="56">
        <v>19</v>
      </c>
      <c r="M102" s="56"/>
      <c r="N102" s="52">
        <f t="shared" si="23"/>
        <v>61.904761904761905</v>
      </c>
      <c r="O102" s="52">
        <v>19670.13</v>
      </c>
      <c r="P102" s="52">
        <f>O102</f>
        <v>19670.13</v>
      </c>
      <c r="Q102" s="52">
        <f t="shared" si="19"/>
        <v>100</v>
      </c>
      <c r="R102" s="52">
        <v>19670.13</v>
      </c>
      <c r="S102" s="52">
        <f t="shared" si="21"/>
        <v>100</v>
      </c>
      <c r="T102" s="52">
        <f t="shared" si="22"/>
        <v>0</v>
      </c>
      <c r="U102" s="52">
        <f t="shared" si="20"/>
        <v>0</v>
      </c>
      <c r="V102" s="57">
        <v>0</v>
      </c>
      <c r="W102" s="57">
        <v>0</v>
      </c>
      <c r="X102" s="57">
        <v>0</v>
      </c>
      <c r="Y102" s="58">
        <f t="shared" si="18"/>
        <v>0</v>
      </c>
      <c r="Z102" s="58">
        <v>0</v>
      </c>
      <c r="AA102" s="59">
        <v>0</v>
      </c>
      <c r="AB102" s="59">
        <f t="shared" si="14"/>
        <v>0</v>
      </c>
      <c r="AC102" s="59">
        <v>0</v>
      </c>
      <c r="AD102" s="59">
        <f t="shared" si="15"/>
        <v>0</v>
      </c>
      <c r="AE102" s="59">
        <v>0</v>
      </c>
      <c r="AF102" s="59">
        <f t="shared" si="16"/>
        <v>0</v>
      </c>
      <c r="AG102" s="60"/>
    </row>
    <row r="103" spans="1:37" s="20" customFormat="1" ht="15" customHeight="1" x14ac:dyDescent="0.25">
      <c r="A103" s="141" t="s">
        <v>25</v>
      </c>
      <c r="B103" s="142"/>
      <c r="C103" s="142"/>
      <c r="D103" s="142"/>
      <c r="E103" s="142"/>
      <c r="F103" s="142"/>
      <c r="G103" s="143"/>
      <c r="H103" s="66">
        <f>SUM(H7:H102)</f>
        <v>2857</v>
      </c>
      <c r="I103" s="66">
        <v>653</v>
      </c>
      <c r="J103" s="66">
        <v>1305</v>
      </c>
      <c r="K103" s="67">
        <f>SUM(K7:K102)</f>
        <v>2009</v>
      </c>
      <c r="L103" s="67">
        <f>SUM(L7:L102)</f>
        <v>2413</v>
      </c>
      <c r="M103" s="67">
        <v>0</v>
      </c>
      <c r="N103" s="68">
        <f t="shared" si="23"/>
        <v>70.318515925796291</v>
      </c>
      <c r="O103" s="69">
        <f>SUM(O7:O102)</f>
        <v>1493882.5099999998</v>
      </c>
      <c r="P103" s="69">
        <f>SUM(P7:P102)</f>
        <v>1493882.5099999998</v>
      </c>
      <c r="Q103" s="68">
        <f>P103/O103*100</f>
        <v>100</v>
      </c>
      <c r="R103" s="69">
        <f>SUM(R7:R102)</f>
        <v>1030425.81</v>
      </c>
      <c r="S103" s="68">
        <f>R103/P103*100</f>
        <v>68.976362137073295</v>
      </c>
      <c r="T103" s="69">
        <f>SUM(T7:T102)</f>
        <v>463456.7</v>
      </c>
      <c r="U103" s="68">
        <f t="shared" si="20"/>
        <v>31.023637862926723</v>
      </c>
      <c r="V103" s="70">
        <f t="shared" ref="V103:AF103" si="25">SUM(V7:V102)</f>
        <v>107</v>
      </c>
      <c r="W103" s="70">
        <f t="shared" si="25"/>
        <v>116</v>
      </c>
      <c r="X103" s="70">
        <f t="shared" si="25"/>
        <v>8</v>
      </c>
      <c r="Y103" s="70">
        <f t="shared" si="25"/>
        <v>410.10658201632236</v>
      </c>
      <c r="Z103" s="71">
        <f t="shared" si="25"/>
        <v>82574.779999999984</v>
      </c>
      <c r="AA103" s="67">
        <f t="shared" si="25"/>
        <v>0</v>
      </c>
      <c r="AB103" s="67">
        <f t="shared" si="25"/>
        <v>0</v>
      </c>
      <c r="AC103" s="67">
        <f t="shared" si="25"/>
        <v>0</v>
      </c>
      <c r="AD103" s="67">
        <f t="shared" si="25"/>
        <v>0</v>
      </c>
      <c r="AE103" s="67">
        <f t="shared" si="25"/>
        <v>0</v>
      </c>
      <c r="AF103" s="67">
        <f t="shared" si="25"/>
        <v>0</v>
      </c>
      <c r="AG103" s="72"/>
      <c r="AH103" s="42"/>
      <c r="AI103" s="42"/>
      <c r="AJ103" s="42"/>
      <c r="AK103" s="42"/>
    </row>
    <row r="104" spans="1:37" ht="15" customHeight="1" x14ac:dyDescent="0.25"/>
    <row r="105" spans="1:37" ht="15" customHeight="1" x14ac:dyDescent="0.25"/>
    <row r="106" spans="1:37" ht="15" customHeight="1" x14ac:dyDescent="0.25"/>
    <row r="107" spans="1:37" ht="15" customHeight="1" x14ac:dyDescent="0.25"/>
    <row r="108" spans="1:37" ht="15" customHeight="1" x14ac:dyDescent="0.25"/>
    <row r="109" spans="1:37" ht="15" customHeight="1" x14ac:dyDescent="0.25"/>
    <row r="110" spans="1:37" ht="15" customHeight="1" x14ac:dyDescent="0.25"/>
  </sheetData>
  <sheetProtection password="C41F" sheet="1" objects="1" scenarios="1"/>
  <mergeCells count="35">
    <mergeCell ref="V2:AF2"/>
    <mergeCell ref="K3:O3"/>
    <mergeCell ref="A1:AF1"/>
    <mergeCell ref="Y4:Y5"/>
    <mergeCell ref="Z4:Z5"/>
    <mergeCell ref="AA4:AB4"/>
    <mergeCell ref="AC4:AD4"/>
    <mergeCell ref="AE4:AF4"/>
    <mergeCell ref="W4:W5"/>
    <mergeCell ref="X4:X5"/>
    <mergeCell ref="P3:U3"/>
    <mergeCell ref="V3:Z3"/>
    <mergeCell ref="AA3:AF3"/>
    <mergeCell ref="H4:H5"/>
    <mergeCell ref="I4:I5"/>
    <mergeCell ref="A2:A5"/>
    <mergeCell ref="V4:V5"/>
    <mergeCell ref="J4:J5"/>
    <mergeCell ref="K4:K5"/>
    <mergeCell ref="L4:L5"/>
    <mergeCell ref="M4:M5"/>
    <mergeCell ref="N4:N5"/>
    <mergeCell ref="O4:O5"/>
    <mergeCell ref="D2:D5"/>
    <mergeCell ref="E2:E5"/>
    <mergeCell ref="F2:F5"/>
    <mergeCell ref="A103:G103"/>
    <mergeCell ref="P4:Q4"/>
    <mergeCell ref="G2:G5"/>
    <mergeCell ref="H2:J3"/>
    <mergeCell ref="K2:U2"/>
    <mergeCell ref="B2:B5"/>
    <mergeCell ref="C2:C5"/>
    <mergeCell ref="R4:S4"/>
    <mergeCell ref="T4:U4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workbookViewId="0">
      <selection activeCell="E2" sqref="E2:E5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9" width="13.140625" style="93" customWidth="1"/>
    <col min="10" max="10" width="9.28515625" style="93" customWidth="1"/>
    <col min="11" max="13" width="6.7109375" style="106" customWidth="1"/>
    <col min="14" max="14" width="9.140625" style="106" customWidth="1"/>
    <col min="15" max="15" width="16.42578125" style="107" customWidth="1"/>
    <col min="16" max="16" width="13.7109375" style="107" customWidth="1"/>
    <col min="17" max="17" width="11" style="107" customWidth="1"/>
    <col min="18" max="18" width="12.85546875" style="107" customWidth="1"/>
    <col min="19" max="19" width="10.42578125" style="107" customWidth="1"/>
    <col min="20" max="20" width="12.28515625" style="107" customWidth="1"/>
    <col min="21" max="21" width="15.42578125" style="107" customWidth="1"/>
    <col min="22" max="24" width="9.28515625" style="106" customWidth="1"/>
    <col min="25" max="25" width="12.57031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2.85546875" style="106" customWidth="1"/>
    <col min="30" max="30" width="14" style="106" customWidth="1"/>
    <col min="31" max="31" width="11.85546875" style="106" customWidth="1"/>
    <col min="32" max="32" width="14.285156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277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30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34.25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 t="shared" si="0"/>
        <v>5</v>
      </c>
      <c r="F6" s="6">
        <f t="shared" si="0"/>
        <v>6</v>
      </c>
      <c r="G6" s="119"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121">
        <v>0</v>
      </c>
      <c r="W7" s="121">
        <v>0</v>
      </c>
      <c r="X7" s="121">
        <v>0</v>
      </c>
      <c r="Y7" s="122">
        <f t="shared" ref="Y7:Y70" si="2">IF(H7=0,0,V7/H7)*100</f>
        <v>0</v>
      </c>
      <c r="Z7" s="123">
        <v>0</v>
      </c>
      <c r="AA7" s="122">
        <f>Z7</f>
        <v>0</v>
      </c>
      <c r="AB7" s="122">
        <f>IF((Z7+T7)=0,0,AA7/(Z7+T7)*100)</f>
        <v>0</v>
      </c>
      <c r="AC7" s="122">
        <v>0</v>
      </c>
      <c r="AD7" s="122">
        <f>IF(AA7=0,0,AC7/AA7)*100</f>
        <v>0</v>
      </c>
      <c r="AE7" s="122">
        <v>0</v>
      </c>
      <c r="AF7" s="122">
        <f t="shared" ref="AF7:AF70" si="3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4">P8/O8*100</f>
        <v>100</v>
      </c>
      <c r="R8" s="100">
        <f t="shared" ref="R8:R20" si="5">P8</f>
        <v>8664.0299999999988</v>
      </c>
      <c r="S8" s="100">
        <f t="shared" ref="S8:S71" si="6">R8/P8*100</f>
        <v>100</v>
      </c>
      <c r="T8" s="100">
        <v>0</v>
      </c>
      <c r="U8" s="100">
        <v>0</v>
      </c>
      <c r="V8" s="121">
        <v>7</v>
      </c>
      <c r="W8" s="121">
        <v>9</v>
      </c>
      <c r="X8" s="121">
        <v>2</v>
      </c>
      <c r="Y8" s="122">
        <f t="shared" si="2"/>
        <v>35</v>
      </c>
      <c r="Z8" s="123">
        <v>7418.86</v>
      </c>
      <c r="AA8" s="122">
        <v>7418.86</v>
      </c>
      <c r="AB8" s="122">
        <f t="shared" ref="AB8:AB71" si="7">IF((Z8+T8)=0,0,AA8/(Z8+T8)*100)</f>
        <v>100</v>
      </c>
      <c r="AC8" s="122">
        <v>7418.86</v>
      </c>
      <c r="AD8" s="122">
        <f t="shared" ref="AD8:AD71" si="8">IF(AA8=0,0,AC8/AA8)*100</f>
        <v>100</v>
      </c>
      <c r="AE8" s="122">
        <v>0</v>
      </c>
      <c r="AF8" s="122">
        <f t="shared" si="3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4"/>
        <v>100</v>
      </c>
      <c r="R9" s="100">
        <f t="shared" si="5"/>
        <v>20412.350000000002</v>
      </c>
      <c r="S9" s="100">
        <f t="shared" si="6"/>
        <v>100</v>
      </c>
      <c r="T9" s="100">
        <v>0</v>
      </c>
      <c r="U9" s="100">
        <v>0</v>
      </c>
      <c r="V9" s="121">
        <v>1</v>
      </c>
      <c r="W9" s="121">
        <v>1</v>
      </c>
      <c r="X9" s="121">
        <v>1</v>
      </c>
      <c r="Y9" s="122">
        <f t="shared" si="2"/>
        <v>8.3333333333333321</v>
      </c>
      <c r="Z9" s="123">
        <v>1649.65</v>
      </c>
      <c r="AA9" s="122">
        <v>1649.65</v>
      </c>
      <c r="AB9" s="122">
        <f t="shared" si="7"/>
        <v>100</v>
      </c>
      <c r="AC9" s="122">
        <v>1649.65</v>
      </c>
      <c r="AD9" s="122">
        <f t="shared" si="8"/>
        <v>100</v>
      </c>
      <c r="AE9" s="122">
        <v>0</v>
      </c>
      <c r="AF9" s="122">
        <f t="shared" si="3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4"/>
        <v>100</v>
      </c>
      <c r="R10" s="100">
        <f t="shared" si="5"/>
        <v>58.36</v>
      </c>
      <c r="S10" s="100">
        <f t="shared" si="6"/>
        <v>100</v>
      </c>
      <c r="T10" s="100">
        <v>0</v>
      </c>
      <c r="U10" s="100">
        <v>0</v>
      </c>
      <c r="V10" s="121">
        <v>0</v>
      </c>
      <c r="W10" s="121">
        <v>0</v>
      </c>
      <c r="X10" s="121">
        <v>0</v>
      </c>
      <c r="Y10" s="122">
        <f t="shared" si="2"/>
        <v>0</v>
      </c>
      <c r="Z10" s="123">
        <v>0</v>
      </c>
      <c r="AA10" s="122">
        <v>0</v>
      </c>
      <c r="AB10" s="122">
        <f t="shared" si="7"/>
        <v>0</v>
      </c>
      <c r="AC10" s="122">
        <v>0</v>
      </c>
      <c r="AD10" s="122">
        <f t="shared" si="8"/>
        <v>0</v>
      </c>
      <c r="AE10" s="122">
        <v>0</v>
      </c>
      <c r="AF10" s="122">
        <f t="shared" si="3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4"/>
        <v>100</v>
      </c>
      <c r="R11" s="100">
        <f t="shared" si="5"/>
        <v>7226.18</v>
      </c>
      <c r="S11" s="100">
        <f t="shared" si="6"/>
        <v>100</v>
      </c>
      <c r="T11" s="100">
        <v>0</v>
      </c>
      <c r="U11" s="100">
        <v>0</v>
      </c>
      <c r="V11" s="121">
        <v>5</v>
      </c>
      <c r="W11" s="121">
        <v>5</v>
      </c>
      <c r="X11" s="121">
        <v>0</v>
      </c>
      <c r="Y11" s="122">
        <f t="shared" si="2"/>
        <v>29.411764705882355</v>
      </c>
      <c r="Z11" s="123">
        <v>9546.4500000000007</v>
      </c>
      <c r="AA11" s="122">
        <v>9546.4500000000007</v>
      </c>
      <c r="AB11" s="122">
        <f t="shared" si="7"/>
        <v>100</v>
      </c>
      <c r="AC11" s="122">
        <v>9546.4500000000007</v>
      </c>
      <c r="AD11" s="122">
        <f t="shared" si="8"/>
        <v>100</v>
      </c>
      <c r="AE11" s="122">
        <v>0</v>
      </c>
      <c r="AF11" s="122">
        <f t="shared" si="3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4"/>
        <v>100</v>
      </c>
      <c r="R12" s="100">
        <f t="shared" si="5"/>
        <v>10060.76</v>
      </c>
      <c r="S12" s="100">
        <f t="shared" si="6"/>
        <v>100</v>
      </c>
      <c r="T12" s="100">
        <v>0</v>
      </c>
      <c r="U12" s="100">
        <v>0</v>
      </c>
      <c r="V12" s="121">
        <v>3</v>
      </c>
      <c r="W12" s="121">
        <v>5</v>
      </c>
      <c r="X12" s="121">
        <v>0</v>
      </c>
      <c r="Y12" s="122">
        <f t="shared" si="2"/>
        <v>17.647058823529413</v>
      </c>
      <c r="Z12" s="123">
        <v>6504.44</v>
      </c>
      <c r="AA12" s="122">
        <v>6504.44</v>
      </c>
      <c r="AB12" s="122">
        <f t="shared" si="7"/>
        <v>100</v>
      </c>
      <c r="AC12" s="122">
        <v>6504.44</v>
      </c>
      <c r="AD12" s="122">
        <f t="shared" si="8"/>
        <v>100</v>
      </c>
      <c r="AE12" s="122">
        <v>0</v>
      </c>
      <c r="AF12" s="122">
        <f t="shared" si="3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4"/>
        <v>100</v>
      </c>
      <c r="R13" s="100">
        <f t="shared" si="5"/>
        <v>2679.6</v>
      </c>
      <c r="S13" s="100">
        <f t="shared" si="6"/>
        <v>100</v>
      </c>
      <c r="T13" s="100">
        <v>0</v>
      </c>
      <c r="U13" s="100">
        <v>0</v>
      </c>
      <c r="V13" s="121">
        <v>2</v>
      </c>
      <c r="W13" s="121">
        <v>2</v>
      </c>
      <c r="X13" s="121">
        <v>0</v>
      </c>
      <c r="Y13" s="122">
        <f t="shared" si="2"/>
        <v>66.666666666666657</v>
      </c>
      <c r="Z13" s="123">
        <v>10148.719999999999</v>
      </c>
      <c r="AA13" s="122">
        <v>10148.719999999999</v>
      </c>
      <c r="AB13" s="122">
        <f t="shared" si="7"/>
        <v>100</v>
      </c>
      <c r="AC13" s="122">
        <v>10148.719999999999</v>
      </c>
      <c r="AD13" s="122">
        <f t="shared" si="8"/>
        <v>100</v>
      </c>
      <c r="AE13" s="122">
        <v>0</v>
      </c>
      <c r="AF13" s="122">
        <f t="shared" si="3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5"/>
        <v>0</v>
      </c>
      <c r="S14" s="100">
        <v>0</v>
      </c>
      <c r="T14" s="100">
        <v>0</v>
      </c>
      <c r="U14" s="100">
        <v>0</v>
      </c>
      <c r="V14" s="121">
        <v>0</v>
      </c>
      <c r="W14" s="121">
        <v>0</v>
      </c>
      <c r="X14" s="121">
        <v>0</v>
      </c>
      <c r="Y14" s="122">
        <f t="shared" si="2"/>
        <v>0</v>
      </c>
      <c r="Z14" s="123">
        <v>0</v>
      </c>
      <c r="AA14" s="122">
        <v>0</v>
      </c>
      <c r="AB14" s="122">
        <f t="shared" si="7"/>
        <v>0</v>
      </c>
      <c r="AC14" s="122">
        <v>0</v>
      </c>
      <c r="AD14" s="122">
        <f t="shared" si="8"/>
        <v>0</v>
      </c>
      <c r="AE14" s="122">
        <v>0</v>
      </c>
      <c r="AF14" s="122">
        <f t="shared" si="3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9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5"/>
        <v>51732.32</v>
      </c>
      <c r="S15" s="100">
        <f t="shared" si="6"/>
        <v>100</v>
      </c>
      <c r="T15" s="100">
        <v>0</v>
      </c>
      <c r="U15" s="100">
        <v>0</v>
      </c>
      <c r="V15" s="121">
        <v>12</v>
      </c>
      <c r="W15" s="121">
        <v>14</v>
      </c>
      <c r="X15" s="121">
        <v>3</v>
      </c>
      <c r="Y15" s="122">
        <f t="shared" si="2"/>
        <v>14.457831325301203</v>
      </c>
      <c r="Z15" s="123">
        <v>15948.59</v>
      </c>
      <c r="AA15" s="122">
        <v>15948.59</v>
      </c>
      <c r="AB15" s="122">
        <f t="shared" si="7"/>
        <v>100</v>
      </c>
      <c r="AC15" s="122">
        <v>15948.59</v>
      </c>
      <c r="AD15" s="122">
        <f t="shared" si="8"/>
        <v>100</v>
      </c>
      <c r="AE15" s="122">
        <v>0</v>
      </c>
      <c r="AF15" s="122">
        <f t="shared" si="3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9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5"/>
        <v>12706.95</v>
      </c>
      <c r="S16" s="100">
        <f t="shared" si="6"/>
        <v>100</v>
      </c>
      <c r="T16" s="100">
        <v>0</v>
      </c>
      <c r="U16" s="100">
        <v>0</v>
      </c>
      <c r="V16" s="121">
        <v>0</v>
      </c>
      <c r="W16" s="121">
        <v>0</v>
      </c>
      <c r="X16" s="121">
        <v>0</v>
      </c>
      <c r="Y16" s="122">
        <f t="shared" si="2"/>
        <v>0</v>
      </c>
      <c r="Z16" s="123">
        <v>0</v>
      </c>
      <c r="AA16" s="122">
        <v>0</v>
      </c>
      <c r="AB16" s="122">
        <f t="shared" si="7"/>
        <v>0</v>
      </c>
      <c r="AC16" s="122">
        <v>0</v>
      </c>
      <c r="AD16" s="122">
        <f t="shared" si="8"/>
        <v>0</v>
      </c>
      <c r="AE16" s="122">
        <v>0</v>
      </c>
      <c r="AF16" s="122">
        <f t="shared" si="3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9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5"/>
        <v>32504.67</v>
      </c>
      <c r="S17" s="100">
        <f t="shared" si="6"/>
        <v>100</v>
      </c>
      <c r="T17" s="100">
        <v>0</v>
      </c>
      <c r="U17" s="100">
        <v>0</v>
      </c>
      <c r="V17" s="121">
        <v>11</v>
      </c>
      <c r="W17" s="121">
        <v>18</v>
      </c>
      <c r="X17" s="121">
        <v>1</v>
      </c>
      <c r="Y17" s="122">
        <f t="shared" si="2"/>
        <v>22.448979591836736</v>
      </c>
      <c r="Z17" s="123">
        <v>37062.15</v>
      </c>
      <c r="AA17" s="122">
        <v>37062.15</v>
      </c>
      <c r="AB17" s="122">
        <f t="shared" si="7"/>
        <v>100</v>
      </c>
      <c r="AC17" s="122">
        <v>37062.15</v>
      </c>
      <c r="AD17" s="122">
        <f t="shared" si="8"/>
        <v>100</v>
      </c>
      <c r="AE17" s="122">
        <v>0</v>
      </c>
      <c r="AF17" s="122">
        <f t="shared" si="3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9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5"/>
        <v>15821.75</v>
      </c>
      <c r="S18" s="100">
        <f t="shared" si="6"/>
        <v>100</v>
      </c>
      <c r="T18" s="100">
        <v>0</v>
      </c>
      <c r="U18" s="100">
        <v>0</v>
      </c>
      <c r="V18" s="121">
        <v>17</v>
      </c>
      <c r="W18" s="121">
        <v>14</v>
      </c>
      <c r="X18" s="121">
        <v>13</v>
      </c>
      <c r="Y18" s="122">
        <f t="shared" si="2"/>
        <v>65.384615384615387</v>
      </c>
      <c r="Z18" s="123">
        <v>4410.1000000000004</v>
      </c>
      <c r="AA18" s="122">
        <v>3679.3</v>
      </c>
      <c r="AB18" s="122">
        <f t="shared" si="7"/>
        <v>83.428947189406131</v>
      </c>
      <c r="AC18" s="122">
        <v>3679.3</v>
      </c>
      <c r="AD18" s="122">
        <f t="shared" si="8"/>
        <v>100</v>
      </c>
      <c r="AE18" s="122">
        <v>0</v>
      </c>
      <c r="AF18" s="122">
        <f t="shared" si="3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9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5"/>
        <v>46398.919999999991</v>
      </c>
      <c r="S19" s="100">
        <f t="shared" si="6"/>
        <v>100</v>
      </c>
      <c r="T19" s="100">
        <v>0</v>
      </c>
      <c r="U19" s="100">
        <v>0</v>
      </c>
      <c r="V19" s="121">
        <v>15</v>
      </c>
      <c r="W19" s="121">
        <v>18</v>
      </c>
      <c r="X19" s="121">
        <v>4</v>
      </c>
      <c r="Y19" s="122">
        <f t="shared" si="2"/>
        <v>25.862068965517242</v>
      </c>
      <c r="Z19" s="123">
        <v>25059.200000000001</v>
      </c>
      <c r="AA19" s="122">
        <f>Z19</f>
        <v>25059.200000000001</v>
      </c>
      <c r="AB19" s="122">
        <f t="shared" si="7"/>
        <v>100</v>
      </c>
      <c r="AC19" s="122">
        <v>24807.99</v>
      </c>
      <c r="AD19" s="122">
        <f t="shared" si="8"/>
        <v>98.997533839867202</v>
      </c>
      <c r="AE19" s="122">
        <f>AA19-AC19</f>
        <v>251.20999999999913</v>
      </c>
      <c r="AF19" s="122">
        <f t="shared" si="3"/>
        <v>1.002466160132802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9"/>
        <v>0</v>
      </c>
      <c r="O20" s="100">
        <v>0</v>
      </c>
      <c r="P20" s="100">
        <v>0</v>
      </c>
      <c r="Q20" s="100">
        <v>0</v>
      </c>
      <c r="R20" s="100">
        <f t="shared" si="5"/>
        <v>0</v>
      </c>
      <c r="S20" s="100">
        <v>0</v>
      </c>
      <c r="T20" s="100">
        <v>0</v>
      </c>
      <c r="U20" s="100">
        <v>0</v>
      </c>
      <c r="V20" s="121">
        <v>0</v>
      </c>
      <c r="W20" s="121">
        <v>0</v>
      </c>
      <c r="X20" s="121">
        <v>0</v>
      </c>
      <c r="Y20" s="122">
        <f t="shared" si="2"/>
        <v>0</v>
      </c>
      <c r="Z20" s="123">
        <v>0</v>
      </c>
      <c r="AA20" s="122">
        <v>0</v>
      </c>
      <c r="AB20" s="122">
        <f t="shared" si="7"/>
        <v>0</v>
      </c>
      <c r="AC20" s="122">
        <v>0</v>
      </c>
      <c r="AD20" s="122">
        <f t="shared" si="8"/>
        <v>0</v>
      </c>
      <c r="AE20" s="122">
        <v>0</v>
      </c>
      <c r="AF20" s="122">
        <f t="shared" si="3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9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 t="shared" si="6"/>
        <v>100</v>
      </c>
      <c r="T21" s="100">
        <v>0</v>
      </c>
      <c r="U21" s="100">
        <v>0</v>
      </c>
      <c r="V21" s="121">
        <v>2</v>
      </c>
      <c r="W21" s="121">
        <v>2</v>
      </c>
      <c r="X21" s="121">
        <v>0</v>
      </c>
      <c r="Y21" s="122">
        <f t="shared" si="2"/>
        <v>22.222222222222221</v>
      </c>
      <c r="Z21" s="123">
        <v>6960.17</v>
      </c>
      <c r="AA21" s="122">
        <v>0</v>
      </c>
      <c r="AB21" s="122">
        <f t="shared" si="7"/>
        <v>0</v>
      </c>
      <c r="AC21" s="122">
        <v>0</v>
      </c>
      <c r="AD21" s="122">
        <f t="shared" si="8"/>
        <v>0</v>
      </c>
      <c r="AE21" s="122">
        <v>0</v>
      </c>
      <c r="AF21" s="122">
        <f t="shared" si="3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9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0">P22</f>
        <v>19091.53</v>
      </c>
      <c r="S22" s="100">
        <f t="shared" si="6"/>
        <v>100</v>
      </c>
      <c r="T22" s="100">
        <v>0</v>
      </c>
      <c r="U22" s="100">
        <v>0</v>
      </c>
      <c r="V22" s="121">
        <v>2</v>
      </c>
      <c r="W22" s="121">
        <v>3</v>
      </c>
      <c r="X22" s="121">
        <v>0</v>
      </c>
      <c r="Y22" s="122">
        <f t="shared" si="2"/>
        <v>4.8780487804878048</v>
      </c>
      <c r="Z22" s="123">
        <v>6177.02</v>
      </c>
      <c r="AA22" s="122">
        <v>6177.02</v>
      </c>
      <c r="AB22" s="122">
        <f t="shared" si="7"/>
        <v>100</v>
      </c>
      <c r="AC22" s="122">
        <v>6177.02</v>
      </c>
      <c r="AD22" s="122">
        <f t="shared" si="8"/>
        <v>100</v>
      </c>
      <c r="AE22" s="122">
        <v>0</v>
      </c>
      <c r="AF22" s="122">
        <f t="shared" si="3"/>
        <v>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9"/>
        <v>0</v>
      </c>
      <c r="O23" s="100">
        <v>0</v>
      </c>
      <c r="P23" s="100">
        <v>0</v>
      </c>
      <c r="Q23" s="100">
        <v>0</v>
      </c>
      <c r="R23" s="100">
        <f t="shared" si="10"/>
        <v>0</v>
      </c>
      <c r="S23" s="100">
        <v>0</v>
      </c>
      <c r="T23" s="100">
        <v>0</v>
      </c>
      <c r="U23" s="100">
        <v>0</v>
      </c>
      <c r="V23" s="121">
        <v>0</v>
      </c>
      <c r="W23" s="121">
        <v>0</v>
      </c>
      <c r="X23" s="121">
        <v>0</v>
      </c>
      <c r="Y23" s="122">
        <f t="shared" si="2"/>
        <v>0</v>
      </c>
      <c r="Z23" s="123">
        <v>0</v>
      </c>
      <c r="AA23" s="122">
        <v>0</v>
      </c>
      <c r="AB23" s="122">
        <f t="shared" si="7"/>
        <v>0</v>
      </c>
      <c r="AC23" s="122">
        <v>0</v>
      </c>
      <c r="AD23" s="122">
        <f t="shared" si="8"/>
        <v>0</v>
      </c>
      <c r="AE23" s="122">
        <v>0</v>
      </c>
      <c r="AF23" s="122">
        <f t="shared" si="3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9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0"/>
        <v>31605.72</v>
      </c>
      <c r="S24" s="100">
        <f t="shared" si="6"/>
        <v>100</v>
      </c>
      <c r="T24" s="100">
        <v>0</v>
      </c>
      <c r="U24" s="100">
        <v>0</v>
      </c>
      <c r="V24" s="121">
        <v>31</v>
      </c>
      <c r="W24" s="121">
        <v>42</v>
      </c>
      <c r="X24" s="121">
        <v>21</v>
      </c>
      <c r="Y24" s="122">
        <f t="shared" si="2"/>
        <v>43.661971830985912</v>
      </c>
      <c r="Z24" s="123">
        <v>29450.03</v>
      </c>
      <c r="AA24" s="122">
        <f>Z24</f>
        <v>29450.03</v>
      </c>
      <c r="AB24" s="122">
        <f t="shared" si="7"/>
        <v>100</v>
      </c>
      <c r="AC24" s="122">
        <v>29450.03</v>
      </c>
      <c r="AD24" s="122">
        <f t="shared" si="8"/>
        <v>100</v>
      </c>
      <c r="AE24" s="122">
        <f>AA24-AC24</f>
        <v>0</v>
      </c>
      <c r="AF24" s="122">
        <f t="shared" si="3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9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0"/>
        <v>43809.06</v>
      </c>
      <c r="S25" s="100">
        <f t="shared" si="6"/>
        <v>100</v>
      </c>
      <c r="T25" s="100">
        <v>0</v>
      </c>
      <c r="U25" s="100">
        <v>0</v>
      </c>
      <c r="V25" s="121">
        <v>24</v>
      </c>
      <c r="W25" s="121">
        <v>35</v>
      </c>
      <c r="X25" s="121">
        <v>7</v>
      </c>
      <c r="Y25" s="122">
        <f t="shared" si="2"/>
        <v>11.650485436893204</v>
      </c>
      <c r="Z25" s="123">
        <f>3668.08+27767.72</f>
        <v>31435.800000000003</v>
      </c>
      <c r="AA25" s="122">
        <v>31435.800000000003</v>
      </c>
      <c r="AB25" s="122">
        <f t="shared" si="7"/>
        <v>100</v>
      </c>
      <c r="AC25" s="122">
        <v>31435.800000000003</v>
      </c>
      <c r="AD25" s="122">
        <f t="shared" si="8"/>
        <v>100</v>
      </c>
      <c r="AE25" s="122">
        <v>0</v>
      </c>
      <c r="AF25" s="122">
        <f t="shared" si="3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9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0"/>
        <v>13200.15</v>
      </c>
      <c r="S26" s="100">
        <f t="shared" si="6"/>
        <v>100</v>
      </c>
      <c r="T26" s="100">
        <v>0</v>
      </c>
      <c r="U26" s="100">
        <v>0</v>
      </c>
      <c r="V26" s="121">
        <v>12</v>
      </c>
      <c r="W26" s="121">
        <v>15</v>
      </c>
      <c r="X26" s="121">
        <v>6</v>
      </c>
      <c r="Y26" s="122">
        <f t="shared" si="2"/>
        <v>50</v>
      </c>
      <c r="Z26" s="123">
        <v>11237.51</v>
      </c>
      <c r="AA26" s="122">
        <v>9861.17</v>
      </c>
      <c r="AB26" s="122">
        <f t="shared" si="7"/>
        <v>87.752268963498139</v>
      </c>
      <c r="AC26" s="122">
        <v>9861.17</v>
      </c>
      <c r="AD26" s="122">
        <f t="shared" si="8"/>
        <v>100</v>
      </c>
      <c r="AE26" s="122">
        <v>0</v>
      </c>
      <c r="AF26" s="122">
        <f t="shared" si="3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9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0"/>
        <v>12723.78</v>
      </c>
      <c r="S27" s="100">
        <f t="shared" si="6"/>
        <v>100</v>
      </c>
      <c r="T27" s="100">
        <v>0</v>
      </c>
      <c r="U27" s="100">
        <v>0</v>
      </c>
      <c r="V27" s="121">
        <v>4</v>
      </c>
      <c r="W27" s="121">
        <v>6</v>
      </c>
      <c r="X27" s="121">
        <v>1</v>
      </c>
      <c r="Y27" s="122">
        <f t="shared" si="2"/>
        <v>25</v>
      </c>
      <c r="Z27" s="123">
        <v>3466.92</v>
      </c>
      <c r="AA27" s="122">
        <v>3466.92</v>
      </c>
      <c r="AB27" s="122">
        <f t="shared" si="7"/>
        <v>100</v>
      </c>
      <c r="AC27" s="122">
        <v>3466.92</v>
      </c>
      <c r="AD27" s="122">
        <f t="shared" si="8"/>
        <v>100</v>
      </c>
      <c r="AE27" s="122">
        <v>0</v>
      </c>
      <c r="AF27" s="122">
        <f t="shared" si="3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9"/>
        <v>0</v>
      </c>
      <c r="O28" s="100">
        <v>0</v>
      </c>
      <c r="P28" s="100">
        <v>0</v>
      </c>
      <c r="Q28" s="100">
        <v>0</v>
      </c>
      <c r="R28" s="100">
        <f t="shared" si="10"/>
        <v>0</v>
      </c>
      <c r="S28" s="100">
        <v>0</v>
      </c>
      <c r="T28" s="100">
        <v>0</v>
      </c>
      <c r="U28" s="100">
        <v>0</v>
      </c>
      <c r="V28" s="121">
        <v>5</v>
      </c>
      <c r="W28" s="121">
        <v>6</v>
      </c>
      <c r="X28" s="121">
        <v>4</v>
      </c>
      <c r="Y28" s="122">
        <f t="shared" si="2"/>
        <v>55.555555555555557</v>
      </c>
      <c r="Z28" s="123">
        <v>3007.13</v>
      </c>
      <c r="AA28" s="122">
        <v>3007.13</v>
      </c>
      <c r="AB28" s="122">
        <f t="shared" si="7"/>
        <v>100</v>
      </c>
      <c r="AC28" s="122">
        <v>3007.13</v>
      </c>
      <c r="AD28" s="122">
        <f t="shared" si="8"/>
        <v>100</v>
      </c>
      <c r="AE28" s="122">
        <v>0</v>
      </c>
      <c r="AF28" s="122">
        <f t="shared" si="3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9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0"/>
        <v>5460.41</v>
      </c>
      <c r="S29" s="100">
        <f t="shared" si="6"/>
        <v>100</v>
      </c>
      <c r="T29" s="100">
        <v>0</v>
      </c>
      <c r="U29" s="100">
        <v>0</v>
      </c>
      <c r="V29" s="121">
        <v>3</v>
      </c>
      <c r="W29" s="121">
        <v>5</v>
      </c>
      <c r="X29" s="121">
        <v>0</v>
      </c>
      <c r="Y29" s="122">
        <f t="shared" si="2"/>
        <v>37.5</v>
      </c>
      <c r="Z29" s="123">
        <v>2108.6999999999998</v>
      </c>
      <c r="AA29" s="122">
        <v>2108.6999999999998</v>
      </c>
      <c r="AB29" s="122">
        <f t="shared" si="7"/>
        <v>100</v>
      </c>
      <c r="AC29" s="122">
        <v>2108.6999999999998</v>
      </c>
      <c r="AD29" s="122">
        <f t="shared" si="8"/>
        <v>100</v>
      </c>
      <c r="AE29" s="122">
        <v>0</v>
      </c>
      <c r="AF29" s="122">
        <f t="shared" si="3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0"/>
        <v>0</v>
      </c>
      <c r="S30" s="100">
        <v>0</v>
      </c>
      <c r="T30" s="100">
        <v>0</v>
      </c>
      <c r="U30" s="100">
        <v>0</v>
      </c>
      <c r="V30" s="121">
        <v>0</v>
      </c>
      <c r="W30" s="121">
        <v>0</v>
      </c>
      <c r="X30" s="121">
        <v>0</v>
      </c>
      <c r="Y30" s="122">
        <f t="shared" si="2"/>
        <v>0</v>
      </c>
      <c r="Z30" s="123">
        <v>0</v>
      </c>
      <c r="AA30" s="122">
        <v>0</v>
      </c>
      <c r="AB30" s="122">
        <f t="shared" si="7"/>
        <v>0</v>
      </c>
      <c r="AC30" s="122">
        <v>0</v>
      </c>
      <c r="AD30" s="122">
        <f t="shared" si="8"/>
        <v>0</v>
      </c>
      <c r="AE30" s="122">
        <v>0</v>
      </c>
      <c r="AF30" s="122">
        <f t="shared" si="3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1">K31/H31*100</f>
        <v>88.043478260869563</v>
      </c>
      <c r="O31" s="100">
        <v>84151.14</v>
      </c>
      <c r="P31" s="100">
        <v>84151.14</v>
      </c>
      <c r="Q31" s="100">
        <f t="shared" ref="Q31:Q38" si="12">P31/O31*100</f>
        <v>100</v>
      </c>
      <c r="R31" s="100">
        <f t="shared" si="10"/>
        <v>84151.14</v>
      </c>
      <c r="S31" s="100">
        <f t="shared" si="6"/>
        <v>100</v>
      </c>
      <c r="T31" s="100">
        <v>0</v>
      </c>
      <c r="U31" s="100">
        <v>0</v>
      </c>
      <c r="V31" s="121">
        <v>19</v>
      </c>
      <c r="W31" s="121">
        <v>26</v>
      </c>
      <c r="X31" s="121">
        <v>3</v>
      </c>
      <c r="Y31" s="122">
        <f t="shared" si="2"/>
        <v>20.652173913043477</v>
      </c>
      <c r="Z31" s="123">
        <v>34384.54</v>
      </c>
      <c r="AA31" s="122">
        <v>34384.54</v>
      </c>
      <c r="AB31" s="122">
        <f t="shared" si="7"/>
        <v>100</v>
      </c>
      <c r="AC31" s="122">
        <v>34384.54</v>
      </c>
      <c r="AD31" s="122">
        <f t="shared" si="8"/>
        <v>100</v>
      </c>
      <c r="AE31" s="122">
        <v>0</v>
      </c>
      <c r="AF31" s="122">
        <f t="shared" si="3"/>
        <v>0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1"/>
        <v>45</v>
      </c>
      <c r="O32" s="100">
        <v>3061.7499999999995</v>
      </c>
      <c r="P32" s="100">
        <v>3061.7499999999995</v>
      </c>
      <c r="Q32" s="100">
        <f t="shared" si="12"/>
        <v>100</v>
      </c>
      <c r="R32" s="100">
        <f t="shared" si="10"/>
        <v>3061.7499999999995</v>
      </c>
      <c r="S32" s="100">
        <f t="shared" si="6"/>
        <v>100</v>
      </c>
      <c r="T32" s="100">
        <v>0</v>
      </c>
      <c r="U32" s="100">
        <v>0</v>
      </c>
      <c r="V32" s="121">
        <v>0</v>
      </c>
      <c r="W32" s="121">
        <v>0</v>
      </c>
      <c r="X32" s="121">
        <v>0</v>
      </c>
      <c r="Y32" s="122">
        <f t="shared" si="2"/>
        <v>0</v>
      </c>
      <c r="Z32" s="123">
        <v>0</v>
      </c>
      <c r="AA32" s="122">
        <v>0</v>
      </c>
      <c r="AB32" s="122">
        <f t="shared" si="7"/>
        <v>0</v>
      </c>
      <c r="AC32" s="122">
        <v>0</v>
      </c>
      <c r="AD32" s="122">
        <f t="shared" si="8"/>
        <v>0</v>
      </c>
      <c r="AE32" s="122">
        <v>0</v>
      </c>
      <c r="AF32" s="122">
        <f t="shared" si="3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1"/>
        <v>50</v>
      </c>
      <c r="O33" s="100">
        <v>215.69</v>
      </c>
      <c r="P33" s="100">
        <v>215.69</v>
      </c>
      <c r="Q33" s="100">
        <f t="shared" si="12"/>
        <v>100</v>
      </c>
      <c r="R33" s="100">
        <f t="shared" si="10"/>
        <v>215.69</v>
      </c>
      <c r="S33" s="100">
        <f t="shared" si="6"/>
        <v>100</v>
      </c>
      <c r="T33" s="100">
        <v>0</v>
      </c>
      <c r="U33" s="100">
        <v>0</v>
      </c>
      <c r="V33" s="121">
        <v>2</v>
      </c>
      <c r="W33" s="121">
        <v>4</v>
      </c>
      <c r="X33" s="121">
        <v>0</v>
      </c>
      <c r="Y33" s="122">
        <f t="shared" si="2"/>
        <v>50</v>
      </c>
      <c r="Z33" s="123">
        <v>3317.11</v>
      </c>
      <c r="AA33" s="122">
        <v>3317.11</v>
      </c>
      <c r="AB33" s="122">
        <f t="shared" si="7"/>
        <v>100</v>
      </c>
      <c r="AC33" s="122">
        <v>3317.11</v>
      </c>
      <c r="AD33" s="122">
        <f t="shared" si="8"/>
        <v>100</v>
      </c>
      <c r="AE33" s="122">
        <v>0</v>
      </c>
      <c r="AF33" s="122">
        <f t="shared" si="3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1"/>
        <v>80.769230769230774</v>
      </c>
      <c r="O34" s="100">
        <v>17458.7</v>
      </c>
      <c r="P34" s="100">
        <v>17458.7</v>
      </c>
      <c r="Q34" s="100">
        <f t="shared" si="12"/>
        <v>100</v>
      </c>
      <c r="R34" s="100">
        <f t="shared" si="10"/>
        <v>17458.7</v>
      </c>
      <c r="S34" s="100">
        <f t="shared" si="6"/>
        <v>100</v>
      </c>
      <c r="T34" s="100">
        <v>0</v>
      </c>
      <c r="U34" s="100">
        <v>0</v>
      </c>
      <c r="V34" s="121">
        <v>4</v>
      </c>
      <c r="W34" s="121">
        <v>4</v>
      </c>
      <c r="X34" s="121">
        <v>1</v>
      </c>
      <c r="Y34" s="122">
        <f t="shared" si="2"/>
        <v>7.6923076923076925</v>
      </c>
      <c r="Z34" s="123">
        <v>2442.38</v>
      </c>
      <c r="AA34" s="122">
        <v>2442.38</v>
      </c>
      <c r="AB34" s="122">
        <f t="shared" si="7"/>
        <v>100</v>
      </c>
      <c r="AC34" s="122">
        <v>2442.38</v>
      </c>
      <c r="AD34" s="122">
        <f t="shared" si="8"/>
        <v>100</v>
      </c>
      <c r="AE34" s="122">
        <v>0</v>
      </c>
      <c r="AF34" s="122">
        <f t="shared" si="3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1"/>
        <v>75.862068965517238</v>
      </c>
      <c r="O35" s="100">
        <v>31182.29</v>
      </c>
      <c r="P35" s="100">
        <v>31182.29</v>
      </c>
      <c r="Q35" s="100">
        <f t="shared" si="12"/>
        <v>100</v>
      </c>
      <c r="R35" s="100">
        <f t="shared" si="10"/>
        <v>31182.29</v>
      </c>
      <c r="S35" s="100">
        <f t="shared" si="6"/>
        <v>100</v>
      </c>
      <c r="T35" s="100">
        <v>0</v>
      </c>
      <c r="U35" s="100">
        <v>0</v>
      </c>
      <c r="V35" s="121">
        <v>14</v>
      </c>
      <c r="W35" s="121">
        <v>21</v>
      </c>
      <c r="X35" s="121">
        <v>2</v>
      </c>
      <c r="Y35" s="122">
        <f t="shared" si="2"/>
        <v>24.137931034482758</v>
      </c>
      <c r="Z35" s="123">
        <v>20128.939999999999</v>
      </c>
      <c r="AA35" s="122">
        <v>20128.939999999999</v>
      </c>
      <c r="AB35" s="122">
        <f t="shared" si="7"/>
        <v>100</v>
      </c>
      <c r="AC35" s="122">
        <v>20128.939999999999</v>
      </c>
      <c r="AD35" s="122">
        <f t="shared" si="8"/>
        <v>100</v>
      </c>
      <c r="AE35" s="122">
        <v>0</v>
      </c>
      <c r="AF35" s="122">
        <f t="shared" si="3"/>
        <v>0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1"/>
        <v>63.636363636363633</v>
      </c>
      <c r="O36" s="100">
        <v>837.48</v>
      </c>
      <c r="P36" s="100">
        <v>837.48</v>
      </c>
      <c r="Q36" s="100">
        <f t="shared" si="12"/>
        <v>100</v>
      </c>
      <c r="R36" s="100">
        <f t="shared" si="10"/>
        <v>837.48</v>
      </c>
      <c r="S36" s="100">
        <f t="shared" si="6"/>
        <v>100</v>
      </c>
      <c r="T36" s="100">
        <v>0</v>
      </c>
      <c r="U36" s="100">
        <v>0</v>
      </c>
      <c r="V36" s="121">
        <v>0</v>
      </c>
      <c r="W36" s="121">
        <v>0</v>
      </c>
      <c r="X36" s="121">
        <v>0</v>
      </c>
      <c r="Y36" s="122">
        <f t="shared" si="2"/>
        <v>0</v>
      </c>
      <c r="Z36" s="123">
        <v>0</v>
      </c>
      <c r="AA36" s="122">
        <v>0</v>
      </c>
      <c r="AB36" s="122">
        <f t="shared" si="7"/>
        <v>0</v>
      </c>
      <c r="AC36" s="122">
        <v>0</v>
      </c>
      <c r="AD36" s="122">
        <f t="shared" si="8"/>
        <v>0</v>
      </c>
      <c r="AE36" s="122">
        <v>0</v>
      </c>
      <c r="AF36" s="122">
        <f t="shared" si="3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1"/>
        <v>93.333333333333329</v>
      </c>
      <c r="O37" s="100">
        <v>8820.61</v>
      </c>
      <c r="P37" s="100">
        <v>8820.61</v>
      </c>
      <c r="Q37" s="100">
        <f t="shared" si="12"/>
        <v>100</v>
      </c>
      <c r="R37" s="100">
        <f t="shared" si="10"/>
        <v>8820.61</v>
      </c>
      <c r="S37" s="100">
        <f t="shared" si="6"/>
        <v>100</v>
      </c>
      <c r="T37" s="100">
        <v>0</v>
      </c>
      <c r="U37" s="100">
        <v>0</v>
      </c>
      <c r="V37" s="121">
        <v>2</v>
      </c>
      <c r="W37" s="121">
        <v>2</v>
      </c>
      <c r="X37" s="121">
        <v>0</v>
      </c>
      <c r="Y37" s="122">
        <f t="shared" si="2"/>
        <v>13.333333333333334</v>
      </c>
      <c r="Z37" s="123">
        <v>2791.99</v>
      </c>
      <c r="AA37" s="122">
        <v>2791.99</v>
      </c>
      <c r="AB37" s="122">
        <f t="shared" si="7"/>
        <v>100</v>
      </c>
      <c r="AC37" s="122">
        <v>2791.99</v>
      </c>
      <c r="AD37" s="122">
        <f t="shared" si="8"/>
        <v>100</v>
      </c>
      <c r="AE37" s="122">
        <v>0</v>
      </c>
      <c r="AF37" s="122">
        <f t="shared" si="3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1"/>
        <v>44.827586206896555</v>
      </c>
      <c r="O38" s="100">
        <v>17539.870000000003</v>
      </c>
      <c r="P38" s="100">
        <v>17539.870000000003</v>
      </c>
      <c r="Q38" s="100">
        <f t="shared" si="12"/>
        <v>100</v>
      </c>
      <c r="R38" s="100">
        <f t="shared" si="10"/>
        <v>17539.870000000003</v>
      </c>
      <c r="S38" s="100">
        <f t="shared" si="6"/>
        <v>100</v>
      </c>
      <c r="T38" s="100">
        <v>0</v>
      </c>
      <c r="U38" s="100">
        <v>0</v>
      </c>
      <c r="V38" s="121">
        <v>21</v>
      </c>
      <c r="W38" s="121">
        <v>26</v>
      </c>
      <c r="X38" s="121">
        <v>3</v>
      </c>
      <c r="Y38" s="122">
        <f t="shared" si="2"/>
        <v>72.41379310344827</v>
      </c>
      <c r="Z38" s="123">
        <v>30550.82</v>
      </c>
      <c r="AA38" s="122">
        <v>30550.82</v>
      </c>
      <c r="AB38" s="122">
        <f t="shared" si="7"/>
        <v>100</v>
      </c>
      <c r="AC38" s="122">
        <v>30550.82</v>
      </c>
      <c r="AD38" s="122">
        <f t="shared" si="8"/>
        <v>100</v>
      </c>
      <c r="AE38" s="122">
        <v>0</v>
      </c>
      <c r="AF38" s="122">
        <f t="shared" si="3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1"/>
        <v>0</v>
      </c>
      <c r="O39" s="100">
        <v>0</v>
      </c>
      <c r="P39" s="100">
        <v>0</v>
      </c>
      <c r="Q39" s="100">
        <v>0</v>
      </c>
      <c r="R39" s="100">
        <f t="shared" si="10"/>
        <v>0</v>
      </c>
      <c r="S39" s="100">
        <v>0</v>
      </c>
      <c r="T39" s="100">
        <v>0</v>
      </c>
      <c r="U39" s="100">
        <v>0</v>
      </c>
      <c r="V39" s="121">
        <v>0</v>
      </c>
      <c r="W39" s="121">
        <v>0</v>
      </c>
      <c r="X39" s="121">
        <v>0</v>
      </c>
      <c r="Y39" s="122">
        <f t="shared" si="2"/>
        <v>0</v>
      </c>
      <c r="Z39" s="123">
        <v>0</v>
      </c>
      <c r="AA39" s="122">
        <v>0</v>
      </c>
      <c r="AB39" s="122">
        <f t="shared" si="7"/>
        <v>0</v>
      </c>
      <c r="AC39" s="122">
        <v>0</v>
      </c>
      <c r="AD39" s="122">
        <f t="shared" si="8"/>
        <v>0</v>
      </c>
      <c r="AE39" s="122">
        <v>0</v>
      </c>
      <c r="AF39" s="122">
        <f t="shared" si="3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1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0"/>
        <v>81.2</v>
      </c>
      <c r="S40" s="100">
        <f t="shared" si="6"/>
        <v>100</v>
      </c>
      <c r="T40" s="100">
        <v>0</v>
      </c>
      <c r="U40" s="100">
        <v>0</v>
      </c>
      <c r="V40" s="121">
        <v>0</v>
      </c>
      <c r="W40" s="121">
        <v>0</v>
      </c>
      <c r="X40" s="121">
        <v>0</v>
      </c>
      <c r="Y40" s="122">
        <f t="shared" si="2"/>
        <v>0</v>
      </c>
      <c r="Z40" s="123">
        <v>0</v>
      </c>
      <c r="AA40" s="122">
        <v>0</v>
      </c>
      <c r="AB40" s="122">
        <f t="shared" si="7"/>
        <v>0</v>
      </c>
      <c r="AC40" s="122">
        <v>0</v>
      </c>
      <c r="AD40" s="122">
        <f t="shared" si="8"/>
        <v>0</v>
      </c>
      <c r="AE40" s="122">
        <v>0</v>
      </c>
      <c r="AF40" s="122">
        <f t="shared" si="3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1"/>
        <v>0</v>
      </c>
      <c r="O41" s="100">
        <v>0</v>
      </c>
      <c r="P41" s="100">
        <v>0</v>
      </c>
      <c r="Q41" s="100">
        <v>0</v>
      </c>
      <c r="R41" s="100">
        <f t="shared" si="10"/>
        <v>0</v>
      </c>
      <c r="S41" s="100">
        <v>0</v>
      </c>
      <c r="T41" s="100">
        <v>0</v>
      </c>
      <c r="U41" s="100">
        <v>0</v>
      </c>
      <c r="V41" s="121">
        <v>1</v>
      </c>
      <c r="W41" s="121">
        <v>1</v>
      </c>
      <c r="X41" s="121">
        <v>1</v>
      </c>
      <c r="Y41" s="122">
        <f t="shared" si="2"/>
        <v>50</v>
      </c>
      <c r="Z41" s="123">
        <v>570.94000000000005</v>
      </c>
      <c r="AA41" s="122">
        <v>570.94000000000005</v>
      </c>
      <c r="AB41" s="122">
        <f t="shared" si="7"/>
        <v>100</v>
      </c>
      <c r="AC41" s="122">
        <v>570.94000000000005</v>
      </c>
      <c r="AD41" s="122">
        <f t="shared" si="8"/>
        <v>100</v>
      </c>
      <c r="AE41" s="122">
        <v>0</v>
      </c>
      <c r="AF41" s="122">
        <f t="shared" si="3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1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0"/>
        <v>51486.1</v>
      </c>
      <c r="S42" s="100">
        <f t="shared" si="6"/>
        <v>100</v>
      </c>
      <c r="T42" s="100">
        <v>0</v>
      </c>
      <c r="U42" s="100">
        <v>0</v>
      </c>
      <c r="V42" s="121">
        <v>19</v>
      </c>
      <c r="W42" s="121">
        <v>36</v>
      </c>
      <c r="X42" s="121">
        <v>8</v>
      </c>
      <c r="Y42" s="122">
        <f t="shared" si="2"/>
        <v>35.849056603773583</v>
      </c>
      <c r="Z42" s="123">
        <v>43186.26</v>
      </c>
      <c r="AA42" s="122">
        <v>43186.26</v>
      </c>
      <c r="AB42" s="122">
        <f t="shared" si="7"/>
        <v>100</v>
      </c>
      <c r="AC42" s="122">
        <v>43186.26</v>
      </c>
      <c r="AD42" s="122">
        <f t="shared" si="8"/>
        <v>100</v>
      </c>
      <c r="AE42" s="122">
        <v>0</v>
      </c>
      <c r="AF42" s="122">
        <f t="shared" si="3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1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0"/>
        <v>16141.45</v>
      </c>
      <c r="S43" s="100">
        <f t="shared" si="6"/>
        <v>100</v>
      </c>
      <c r="T43" s="100">
        <v>0</v>
      </c>
      <c r="U43" s="100">
        <v>0</v>
      </c>
      <c r="V43" s="121">
        <v>8</v>
      </c>
      <c r="W43" s="121">
        <v>9</v>
      </c>
      <c r="X43" s="121">
        <v>3</v>
      </c>
      <c r="Y43" s="122">
        <f t="shared" si="2"/>
        <v>28.571428571428569</v>
      </c>
      <c r="Z43" s="123">
        <v>7515.68</v>
      </c>
      <c r="AA43" s="122">
        <v>7515.68</v>
      </c>
      <c r="AB43" s="122">
        <f t="shared" si="7"/>
        <v>100</v>
      </c>
      <c r="AC43" s="122">
        <v>7515.68</v>
      </c>
      <c r="AD43" s="122">
        <f t="shared" si="8"/>
        <v>100</v>
      </c>
      <c r="AE43" s="122">
        <v>0</v>
      </c>
      <c r="AF43" s="122">
        <f t="shared" si="3"/>
        <v>0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1"/>
        <v>0</v>
      </c>
      <c r="O44" s="100">
        <v>0</v>
      </c>
      <c r="P44" s="100">
        <v>0</v>
      </c>
      <c r="Q44" s="100">
        <v>0</v>
      </c>
      <c r="R44" s="100">
        <f t="shared" si="10"/>
        <v>0</v>
      </c>
      <c r="S44" s="100">
        <v>0</v>
      </c>
      <c r="T44" s="100">
        <v>0</v>
      </c>
      <c r="U44" s="100">
        <v>0</v>
      </c>
      <c r="V44" s="121">
        <v>0</v>
      </c>
      <c r="W44" s="121">
        <v>0</v>
      </c>
      <c r="X44" s="121">
        <v>0</v>
      </c>
      <c r="Y44" s="122">
        <f t="shared" si="2"/>
        <v>0</v>
      </c>
      <c r="Z44" s="123">
        <v>0</v>
      </c>
      <c r="AA44" s="122">
        <v>0</v>
      </c>
      <c r="AB44" s="122">
        <f t="shared" si="7"/>
        <v>0</v>
      </c>
      <c r="AC44" s="122">
        <v>0</v>
      </c>
      <c r="AD44" s="122">
        <f t="shared" si="8"/>
        <v>0</v>
      </c>
      <c r="AE44" s="122">
        <v>0</v>
      </c>
      <c r="AF44" s="122">
        <f t="shared" si="3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1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0"/>
        <v>18630.71</v>
      </c>
      <c r="S45" s="100">
        <f t="shared" si="6"/>
        <v>100</v>
      </c>
      <c r="T45" s="100">
        <v>0</v>
      </c>
      <c r="U45" s="100">
        <v>0</v>
      </c>
      <c r="V45" s="121">
        <v>9</v>
      </c>
      <c r="W45" s="121">
        <v>9</v>
      </c>
      <c r="X45" s="121">
        <v>9</v>
      </c>
      <c r="Y45" s="122">
        <f t="shared" si="2"/>
        <v>42.857142857142854</v>
      </c>
      <c r="Z45" s="123">
        <v>12540.16</v>
      </c>
      <c r="AA45" s="122">
        <v>12540.16</v>
      </c>
      <c r="AB45" s="122">
        <f t="shared" si="7"/>
        <v>100</v>
      </c>
      <c r="AC45" s="122">
        <v>12540.16</v>
      </c>
      <c r="AD45" s="122">
        <f t="shared" si="8"/>
        <v>100</v>
      </c>
      <c r="AE45" s="122">
        <v>0</v>
      </c>
      <c r="AF45" s="122">
        <f t="shared" si="3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1"/>
        <v>0</v>
      </c>
      <c r="O46" s="100">
        <v>0</v>
      </c>
      <c r="P46" s="100">
        <v>0</v>
      </c>
      <c r="Q46" s="100">
        <v>0</v>
      </c>
      <c r="R46" s="100">
        <f t="shared" si="10"/>
        <v>0</v>
      </c>
      <c r="S46" s="100">
        <v>0</v>
      </c>
      <c r="T46" s="100">
        <v>0</v>
      </c>
      <c r="U46" s="100">
        <v>0</v>
      </c>
      <c r="V46" s="121">
        <v>1</v>
      </c>
      <c r="W46" s="121">
        <v>1</v>
      </c>
      <c r="X46" s="121">
        <v>1</v>
      </c>
      <c r="Y46" s="122">
        <f t="shared" si="2"/>
        <v>100</v>
      </c>
      <c r="Z46" s="123">
        <v>121.8</v>
      </c>
      <c r="AA46" s="122">
        <v>121.8</v>
      </c>
      <c r="AB46" s="122">
        <f t="shared" si="7"/>
        <v>100</v>
      </c>
      <c r="AC46" s="122">
        <v>121.8</v>
      </c>
      <c r="AD46" s="122">
        <f t="shared" si="8"/>
        <v>100</v>
      </c>
      <c r="AE46" s="122">
        <v>0</v>
      </c>
      <c r="AF46" s="122">
        <f t="shared" si="3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1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0"/>
        <v>29395.079999999998</v>
      </c>
      <c r="S47" s="100">
        <f t="shared" si="6"/>
        <v>100</v>
      </c>
      <c r="T47" s="100">
        <v>0</v>
      </c>
      <c r="U47" s="100">
        <v>0</v>
      </c>
      <c r="V47" s="121">
        <v>9</v>
      </c>
      <c r="W47" s="121">
        <v>13</v>
      </c>
      <c r="X47" s="121">
        <v>5</v>
      </c>
      <c r="Y47" s="122">
        <f t="shared" si="2"/>
        <v>24.324324324324326</v>
      </c>
      <c r="Z47" s="123">
        <v>7644.4</v>
      </c>
      <c r="AA47" s="122">
        <f>Z47</f>
        <v>7644.4</v>
      </c>
      <c r="AB47" s="122">
        <f t="shared" si="7"/>
        <v>100</v>
      </c>
      <c r="AC47" s="122">
        <v>7141.97</v>
      </c>
      <c r="AD47" s="122">
        <f t="shared" si="8"/>
        <v>93.427476322536762</v>
      </c>
      <c r="AE47" s="122">
        <f>AA47-AC47</f>
        <v>502.42999999999938</v>
      </c>
      <c r="AF47" s="122">
        <f t="shared" si="3"/>
        <v>6.5725236774632334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1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0"/>
        <v>13283.6</v>
      </c>
      <c r="S48" s="100">
        <f t="shared" si="6"/>
        <v>100</v>
      </c>
      <c r="T48" s="100">
        <v>0</v>
      </c>
      <c r="U48" s="100">
        <v>0</v>
      </c>
      <c r="V48" s="121">
        <v>9</v>
      </c>
      <c r="W48" s="121">
        <v>11</v>
      </c>
      <c r="X48" s="121">
        <v>11</v>
      </c>
      <c r="Y48" s="122">
        <f t="shared" si="2"/>
        <v>14.0625</v>
      </c>
      <c r="Z48" s="123">
        <v>16877.34</v>
      </c>
      <c r="AA48" s="122">
        <v>16877.34</v>
      </c>
      <c r="AB48" s="122">
        <f t="shared" si="7"/>
        <v>100</v>
      </c>
      <c r="AC48" s="122">
        <v>16877.34</v>
      </c>
      <c r="AD48" s="122">
        <f t="shared" si="8"/>
        <v>100</v>
      </c>
      <c r="AE48" s="122">
        <v>0</v>
      </c>
      <c r="AF48" s="122">
        <f t="shared" si="3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1"/>
        <v>0</v>
      </c>
      <c r="O49" s="100">
        <v>0</v>
      </c>
      <c r="P49" s="100">
        <v>0</v>
      </c>
      <c r="Q49" s="100">
        <v>0</v>
      </c>
      <c r="R49" s="100">
        <f t="shared" si="10"/>
        <v>0</v>
      </c>
      <c r="S49" s="100">
        <v>0</v>
      </c>
      <c r="T49" s="100">
        <v>0</v>
      </c>
      <c r="U49" s="100">
        <v>0</v>
      </c>
      <c r="V49" s="121">
        <v>1</v>
      </c>
      <c r="W49" s="121">
        <v>1</v>
      </c>
      <c r="X49" s="121">
        <v>0</v>
      </c>
      <c r="Y49" s="122">
        <f t="shared" si="2"/>
        <v>33.333333333333329</v>
      </c>
      <c r="Z49" s="123">
        <v>1501.79</v>
      </c>
      <c r="AA49" s="122">
        <v>1501.79</v>
      </c>
      <c r="AB49" s="122">
        <f t="shared" si="7"/>
        <v>100</v>
      </c>
      <c r="AC49" s="122">
        <v>1501.79</v>
      </c>
      <c r="AD49" s="122">
        <f t="shared" si="8"/>
        <v>100</v>
      </c>
      <c r="AE49" s="122">
        <v>0</v>
      </c>
      <c r="AF49" s="122">
        <f t="shared" si="3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1"/>
        <v>93.333333333333329</v>
      </c>
      <c r="O50" s="100">
        <v>28019.85</v>
      </c>
      <c r="P50" s="100">
        <v>28019.85</v>
      </c>
      <c r="Q50" s="100">
        <f t="shared" ref="Q50:Q61" si="13">P50/O50*100</f>
        <v>100</v>
      </c>
      <c r="R50" s="100">
        <f t="shared" si="10"/>
        <v>28019.85</v>
      </c>
      <c r="S50" s="100">
        <f t="shared" si="6"/>
        <v>100</v>
      </c>
      <c r="T50" s="100">
        <v>0</v>
      </c>
      <c r="U50" s="100">
        <v>0</v>
      </c>
      <c r="V50" s="121">
        <v>5</v>
      </c>
      <c r="W50" s="121">
        <v>6</v>
      </c>
      <c r="X50" s="121">
        <v>0</v>
      </c>
      <c r="Y50" s="122">
        <f t="shared" si="2"/>
        <v>11.111111111111111</v>
      </c>
      <c r="Z50" s="123">
        <v>9696.89</v>
      </c>
      <c r="AA50" s="122">
        <f>Z50</f>
        <v>9696.89</v>
      </c>
      <c r="AB50" s="122">
        <f t="shared" si="7"/>
        <v>100</v>
      </c>
      <c r="AC50" s="122">
        <v>9696.89</v>
      </c>
      <c r="AD50" s="122">
        <f t="shared" si="8"/>
        <v>100</v>
      </c>
      <c r="AE50" s="122">
        <f>AA50-AC50</f>
        <v>0</v>
      </c>
      <c r="AF50" s="122">
        <f t="shared" si="3"/>
        <v>0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1"/>
        <v>74.285714285714292</v>
      </c>
      <c r="O51" s="100">
        <v>24374.81</v>
      </c>
      <c r="P51" s="100">
        <v>24374.81</v>
      </c>
      <c r="Q51" s="100">
        <f t="shared" si="13"/>
        <v>100</v>
      </c>
      <c r="R51" s="100">
        <f t="shared" si="10"/>
        <v>24374.81</v>
      </c>
      <c r="S51" s="100">
        <f t="shared" si="6"/>
        <v>100</v>
      </c>
      <c r="T51" s="100">
        <v>0</v>
      </c>
      <c r="U51" s="100">
        <v>0</v>
      </c>
      <c r="V51" s="121">
        <v>10</v>
      </c>
      <c r="W51" s="121">
        <v>15</v>
      </c>
      <c r="X51" s="121">
        <v>3</v>
      </c>
      <c r="Y51" s="122">
        <f t="shared" si="2"/>
        <v>28.571428571428569</v>
      </c>
      <c r="Z51" s="123">
        <v>10543.6</v>
      </c>
      <c r="AA51" s="122">
        <v>10543.6</v>
      </c>
      <c r="AB51" s="122">
        <f t="shared" si="7"/>
        <v>100</v>
      </c>
      <c r="AC51" s="122">
        <v>10543.6</v>
      </c>
      <c r="AD51" s="122">
        <f t="shared" si="8"/>
        <v>100</v>
      </c>
      <c r="AE51" s="122">
        <v>0</v>
      </c>
      <c r="AF51" s="122">
        <f t="shared" si="3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1"/>
        <v>80.952380952380949</v>
      </c>
      <c r="O52" s="100">
        <v>15413.759999999998</v>
      </c>
      <c r="P52" s="100">
        <v>15413.759999999998</v>
      </c>
      <c r="Q52" s="100">
        <f t="shared" si="13"/>
        <v>100</v>
      </c>
      <c r="R52" s="100">
        <f t="shared" si="10"/>
        <v>15413.759999999998</v>
      </c>
      <c r="S52" s="100">
        <f t="shared" si="6"/>
        <v>100</v>
      </c>
      <c r="T52" s="100">
        <v>0</v>
      </c>
      <c r="U52" s="100">
        <v>0</v>
      </c>
      <c r="V52" s="121">
        <v>3</v>
      </c>
      <c r="W52" s="121">
        <v>4</v>
      </c>
      <c r="X52" s="121">
        <v>0</v>
      </c>
      <c r="Y52" s="122">
        <f t="shared" si="2"/>
        <v>14.285714285714285</v>
      </c>
      <c r="Z52" s="123">
        <v>8087.98</v>
      </c>
      <c r="AA52" s="122">
        <v>8087.98</v>
      </c>
      <c r="AB52" s="122">
        <f t="shared" si="7"/>
        <v>100</v>
      </c>
      <c r="AC52" s="122">
        <v>8087.98</v>
      </c>
      <c r="AD52" s="122">
        <f t="shared" si="8"/>
        <v>100</v>
      </c>
      <c r="AE52" s="122">
        <v>0</v>
      </c>
      <c r="AF52" s="122">
        <f t="shared" si="3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1"/>
        <v>74.468085106382972</v>
      </c>
      <c r="O53" s="100">
        <v>42972.38</v>
      </c>
      <c r="P53" s="100">
        <v>42972.38</v>
      </c>
      <c r="Q53" s="100">
        <f t="shared" si="13"/>
        <v>100</v>
      </c>
      <c r="R53" s="100">
        <f t="shared" si="10"/>
        <v>42972.38</v>
      </c>
      <c r="S53" s="100">
        <f t="shared" si="6"/>
        <v>100</v>
      </c>
      <c r="T53" s="100">
        <v>0</v>
      </c>
      <c r="U53" s="100">
        <v>0</v>
      </c>
      <c r="V53" s="121">
        <v>10</v>
      </c>
      <c r="W53" s="121">
        <v>17</v>
      </c>
      <c r="X53" s="121">
        <v>2</v>
      </c>
      <c r="Y53" s="122">
        <f t="shared" si="2"/>
        <v>21.276595744680851</v>
      </c>
      <c r="Z53" s="123">
        <v>32996.230000000003</v>
      </c>
      <c r="AA53" s="122">
        <f>Z53</f>
        <v>32996.230000000003</v>
      </c>
      <c r="AB53" s="122">
        <f t="shared" si="7"/>
        <v>100</v>
      </c>
      <c r="AC53" s="122">
        <v>32996.230000000003</v>
      </c>
      <c r="AD53" s="122">
        <f t="shared" si="8"/>
        <v>100</v>
      </c>
      <c r="AE53" s="122">
        <f>AA53-AC53</f>
        <v>0</v>
      </c>
      <c r="AF53" s="122">
        <f t="shared" si="3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1"/>
        <v>87.5</v>
      </c>
      <c r="O54" s="100">
        <v>11942.29</v>
      </c>
      <c r="P54" s="100">
        <v>11942.29</v>
      </c>
      <c r="Q54" s="100">
        <f t="shared" si="13"/>
        <v>100</v>
      </c>
      <c r="R54" s="100">
        <f t="shared" si="10"/>
        <v>11942.29</v>
      </c>
      <c r="S54" s="100">
        <f t="shared" si="6"/>
        <v>100</v>
      </c>
      <c r="T54" s="100">
        <v>0</v>
      </c>
      <c r="U54" s="100">
        <v>0</v>
      </c>
      <c r="V54" s="121">
        <v>5</v>
      </c>
      <c r="W54" s="121">
        <v>6</v>
      </c>
      <c r="X54" s="121">
        <v>1</v>
      </c>
      <c r="Y54" s="122">
        <f t="shared" si="2"/>
        <v>31.25</v>
      </c>
      <c r="Z54" s="123">
        <v>5155.3999999999996</v>
      </c>
      <c r="AA54" s="122">
        <v>5155.3999999999996</v>
      </c>
      <c r="AB54" s="122">
        <f t="shared" si="7"/>
        <v>100</v>
      </c>
      <c r="AC54" s="122">
        <v>5155.3999999999996</v>
      </c>
      <c r="AD54" s="122">
        <f t="shared" si="8"/>
        <v>100</v>
      </c>
      <c r="AE54" s="122">
        <v>0</v>
      </c>
      <c r="AF54" s="122">
        <f t="shared" si="3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1"/>
        <v>50</v>
      </c>
      <c r="O55" s="100">
        <v>2319.79</v>
      </c>
      <c r="P55" s="100">
        <v>2319.79</v>
      </c>
      <c r="Q55" s="100">
        <f t="shared" si="13"/>
        <v>100</v>
      </c>
      <c r="R55" s="100">
        <f t="shared" si="10"/>
        <v>2319.79</v>
      </c>
      <c r="S55" s="100">
        <f t="shared" si="6"/>
        <v>100</v>
      </c>
      <c r="T55" s="100">
        <v>0</v>
      </c>
      <c r="U55" s="100">
        <v>0</v>
      </c>
      <c r="V55" s="121">
        <v>7</v>
      </c>
      <c r="W55" s="121">
        <v>10</v>
      </c>
      <c r="X55" s="121">
        <v>4</v>
      </c>
      <c r="Y55" s="122">
        <f t="shared" si="2"/>
        <v>50</v>
      </c>
      <c r="Z55" s="123">
        <v>15932.29</v>
      </c>
      <c r="AA55" s="122">
        <f>Z55</f>
        <v>15932.29</v>
      </c>
      <c r="AB55" s="122">
        <f t="shared" si="7"/>
        <v>100</v>
      </c>
      <c r="AC55" s="122">
        <f>AA55</f>
        <v>15932.29</v>
      </c>
      <c r="AD55" s="122">
        <f t="shared" si="8"/>
        <v>100</v>
      </c>
      <c r="AE55" s="122">
        <v>0</v>
      </c>
      <c r="AF55" s="122">
        <f t="shared" si="3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1"/>
        <v>69.642857142857139</v>
      </c>
      <c r="O56" s="100">
        <v>33646.5</v>
      </c>
      <c r="P56" s="100">
        <v>33646.5</v>
      </c>
      <c r="Q56" s="100">
        <f t="shared" si="13"/>
        <v>100</v>
      </c>
      <c r="R56" s="100">
        <f t="shared" si="10"/>
        <v>33646.5</v>
      </c>
      <c r="S56" s="100">
        <f t="shared" si="6"/>
        <v>100</v>
      </c>
      <c r="T56" s="100">
        <v>0</v>
      </c>
      <c r="U56" s="100">
        <v>0</v>
      </c>
      <c r="V56" s="121">
        <v>15</v>
      </c>
      <c r="W56" s="121">
        <v>22</v>
      </c>
      <c r="X56" s="121">
        <v>4</v>
      </c>
      <c r="Y56" s="122">
        <f t="shared" si="2"/>
        <v>26.785714285714285</v>
      </c>
      <c r="Z56" s="123">
        <v>14293.98</v>
      </c>
      <c r="AA56" s="122">
        <v>14293.98</v>
      </c>
      <c r="AB56" s="122">
        <f t="shared" si="7"/>
        <v>100</v>
      </c>
      <c r="AC56" s="122">
        <v>14293.98</v>
      </c>
      <c r="AD56" s="122">
        <f t="shared" si="8"/>
        <v>100</v>
      </c>
      <c r="AE56" s="122">
        <v>0</v>
      </c>
      <c r="AF56" s="122">
        <f t="shared" si="3"/>
        <v>0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1"/>
        <v>94.117647058823522</v>
      </c>
      <c r="O57" s="100">
        <v>5389.26</v>
      </c>
      <c r="P57" s="100">
        <v>5389.26</v>
      </c>
      <c r="Q57" s="100">
        <f t="shared" si="13"/>
        <v>100</v>
      </c>
      <c r="R57" s="100">
        <f t="shared" si="10"/>
        <v>5389.26</v>
      </c>
      <c r="S57" s="100">
        <f t="shared" si="6"/>
        <v>100</v>
      </c>
      <c r="T57" s="100">
        <v>0</v>
      </c>
      <c r="U57" s="100">
        <v>0</v>
      </c>
      <c r="V57" s="121">
        <v>2</v>
      </c>
      <c r="W57" s="121">
        <v>2</v>
      </c>
      <c r="X57" s="121">
        <v>0</v>
      </c>
      <c r="Y57" s="122">
        <f t="shared" si="2"/>
        <v>11.76470588235294</v>
      </c>
      <c r="Z57" s="123">
        <v>1403.51</v>
      </c>
      <c r="AA57" s="122">
        <v>1403.51</v>
      </c>
      <c r="AB57" s="122">
        <f t="shared" si="7"/>
        <v>100</v>
      </c>
      <c r="AC57" s="122">
        <v>1403.51</v>
      </c>
      <c r="AD57" s="122">
        <f t="shared" si="8"/>
        <v>100</v>
      </c>
      <c r="AE57" s="122">
        <v>0</v>
      </c>
      <c r="AF57" s="122">
        <f t="shared" si="3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1"/>
        <v>76.271186440677965</v>
      </c>
      <c r="O58" s="100">
        <v>51157.919999999998</v>
      </c>
      <c r="P58" s="100">
        <v>51157.919999999998</v>
      </c>
      <c r="Q58" s="100">
        <f t="shared" si="13"/>
        <v>100</v>
      </c>
      <c r="R58" s="100">
        <f t="shared" si="10"/>
        <v>51157.919999999998</v>
      </c>
      <c r="S58" s="100">
        <f t="shared" si="6"/>
        <v>100</v>
      </c>
      <c r="T58" s="100">
        <v>0</v>
      </c>
      <c r="U58" s="100">
        <v>0</v>
      </c>
      <c r="V58" s="121">
        <v>16</v>
      </c>
      <c r="W58" s="121">
        <v>21</v>
      </c>
      <c r="X58" s="121">
        <v>9</v>
      </c>
      <c r="Y58" s="122">
        <f t="shared" si="2"/>
        <v>27.118644067796609</v>
      </c>
      <c r="Z58" s="123">
        <v>35954.089999999997</v>
      </c>
      <c r="AA58" s="122">
        <v>35954.089999999997</v>
      </c>
      <c r="AB58" s="122">
        <f t="shared" si="7"/>
        <v>100</v>
      </c>
      <c r="AC58" s="122">
        <v>35954.089999999997</v>
      </c>
      <c r="AD58" s="122">
        <f t="shared" si="8"/>
        <v>100</v>
      </c>
      <c r="AE58" s="122">
        <v>0</v>
      </c>
      <c r="AF58" s="122">
        <f t="shared" si="3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1"/>
        <v>51.724137931034484</v>
      </c>
      <c r="O59" s="100">
        <v>2869.51</v>
      </c>
      <c r="P59" s="100">
        <v>2869.51</v>
      </c>
      <c r="Q59" s="100">
        <f t="shared" si="13"/>
        <v>100</v>
      </c>
      <c r="R59" s="100">
        <f t="shared" si="10"/>
        <v>2869.51</v>
      </c>
      <c r="S59" s="100">
        <f t="shared" si="6"/>
        <v>100</v>
      </c>
      <c r="T59" s="100">
        <v>0</v>
      </c>
      <c r="U59" s="100">
        <v>0</v>
      </c>
      <c r="V59" s="121">
        <v>8</v>
      </c>
      <c r="W59" s="121">
        <v>12</v>
      </c>
      <c r="X59" s="121">
        <v>3</v>
      </c>
      <c r="Y59" s="122">
        <f t="shared" si="2"/>
        <v>27.586206896551722</v>
      </c>
      <c r="Z59" s="123">
        <v>9392.68</v>
      </c>
      <c r="AA59" s="122">
        <v>9392.68</v>
      </c>
      <c r="AB59" s="122">
        <f t="shared" si="7"/>
        <v>100</v>
      </c>
      <c r="AC59" s="122">
        <v>9392.68</v>
      </c>
      <c r="AD59" s="122">
        <f t="shared" si="8"/>
        <v>100</v>
      </c>
      <c r="AE59" s="122">
        <v>0</v>
      </c>
      <c r="AF59" s="122">
        <f t="shared" si="3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1"/>
        <v>91.525423728813564</v>
      </c>
      <c r="O60" s="100">
        <v>15158.790000000003</v>
      </c>
      <c r="P60" s="100">
        <v>15158.790000000003</v>
      </c>
      <c r="Q60" s="100">
        <f t="shared" si="13"/>
        <v>100</v>
      </c>
      <c r="R60" s="100">
        <f t="shared" si="10"/>
        <v>15158.790000000003</v>
      </c>
      <c r="S60" s="100">
        <f t="shared" si="6"/>
        <v>100</v>
      </c>
      <c r="T60" s="100">
        <v>0</v>
      </c>
      <c r="U60" s="100">
        <v>0</v>
      </c>
      <c r="V60" s="121">
        <v>0</v>
      </c>
      <c r="W60" s="121">
        <v>0</v>
      </c>
      <c r="X60" s="121">
        <v>0</v>
      </c>
      <c r="Y60" s="122">
        <f t="shared" si="2"/>
        <v>0</v>
      </c>
      <c r="Z60" s="123">
        <v>0</v>
      </c>
      <c r="AA60" s="122">
        <v>0</v>
      </c>
      <c r="AB60" s="122">
        <f t="shared" si="7"/>
        <v>0</v>
      </c>
      <c r="AC60" s="122">
        <v>0</v>
      </c>
      <c r="AD60" s="122">
        <f t="shared" si="8"/>
        <v>0</v>
      </c>
      <c r="AE60" s="122">
        <v>0</v>
      </c>
      <c r="AF60" s="122">
        <f t="shared" si="3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1"/>
        <v>67.901234567901241</v>
      </c>
      <c r="O61" s="100">
        <v>71249.460000000036</v>
      </c>
      <c r="P61" s="100">
        <v>71249.460000000036</v>
      </c>
      <c r="Q61" s="100">
        <f t="shared" si="13"/>
        <v>100</v>
      </c>
      <c r="R61" s="100">
        <f t="shared" si="10"/>
        <v>71249.460000000036</v>
      </c>
      <c r="S61" s="100">
        <f t="shared" si="6"/>
        <v>100</v>
      </c>
      <c r="T61" s="100">
        <v>0</v>
      </c>
      <c r="U61" s="100">
        <v>0</v>
      </c>
      <c r="V61" s="121">
        <v>34</v>
      </c>
      <c r="W61" s="121">
        <v>48</v>
      </c>
      <c r="X61" s="121">
        <v>18</v>
      </c>
      <c r="Y61" s="122">
        <f t="shared" si="2"/>
        <v>20.987654320987652</v>
      </c>
      <c r="Z61" s="123">
        <v>30397.06</v>
      </c>
      <c r="AA61" s="122">
        <v>30397.06</v>
      </c>
      <c r="AB61" s="122">
        <f t="shared" si="7"/>
        <v>100</v>
      </c>
      <c r="AC61" s="122">
        <v>30397.06</v>
      </c>
      <c r="AD61" s="122">
        <f t="shared" si="8"/>
        <v>100</v>
      </c>
      <c r="AE61" s="122">
        <v>0</v>
      </c>
      <c r="AF61" s="122">
        <f t="shared" si="3"/>
        <v>0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0"/>
        <v>0</v>
      </c>
      <c r="S62" s="100">
        <v>0</v>
      </c>
      <c r="T62" s="100">
        <v>0</v>
      </c>
      <c r="U62" s="100">
        <v>0</v>
      </c>
      <c r="V62" s="121">
        <v>0</v>
      </c>
      <c r="W62" s="121">
        <v>0</v>
      </c>
      <c r="X62" s="121">
        <v>0</v>
      </c>
      <c r="Y62" s="122">
        <f t="shared" si="2"/>
        <v>0</v>
      </c>
      <c r="Z62" s="123">
        <v>0</v>
      </c>
      <c r="AA62" s="122">
        <v>0</v>
      </c>
      <c r="AB62" s="122">
        <f t="shared" si="7"/>
        <v>0</v>
      </c>
      <c r="AC62" s="122">
        <v>0</v>
      </c>
      <c r="AD62" s="122">
        <f t="shared" si="8"/>
        <v>0</v>
      </c>
      <c r="AE62" s="122">
        <v>0</v>
      </c>
      <c r="AF62" s="122">
        <f t="shared" si="3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4">K63/H63*100</f>
        <v>0</v>
      </c>
      <c r="O63" s="100">
        <v>0</v>
      </c>
      <c r="P63" s="100">
        <v>0</v>
      </c>
      <c r="Q63" s="100">
        <v>0</v>
      </c>
      <c r="R63" s="100">
        <f t="shared" si="10"/>
        <v>0</v>
      </c>
      <c r="S63" s="100">
        <v>0</v>
      </c>
      <c r="T63" s="100">
        <v>0</v>
      </c>
      <c r="U63" s="100">
        <v>0</v>
      </c>
      <c r="V63" s="121">
        <v>1</v>
      </c>
      <c r="W63" s="121">
        <v>2</v>
      </c>
      <c r="X63" s="121">
        <v>0</v>
      </c>
      <c r="Y63" s="122">
        <f t="shared" si="2"/>
        <v>3.5714285714285712</v>
      </c>
      <c r="Z63" s="123">
        <v>6711.8899999999994</v>
      </c>
      <c r="AA63" s="122">
        <f>Z63</f>
        <v>6711.8899999999994</v>
      </c>
      <c r="AB63" s="122">
        <f t="shared" si="7"/>
        <v>100</v>
      </c>
      <c r="AC63" s="122">
        <v>6711.8899999999994</v>
      </c>
      <c r="AD63" s="122">
        <f t="shared" si="8"/>
        <v>100</v>
      </c>
      <c r="AE63" s="122">
        <f>AA63-AC63</f>
        <v>0</v>
      </c>
      <c r="AF63" s="122">
        <f t="shared" si="3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4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0"/>
        <v>8254.4500000000007</v>
      </c>
      <c r="S64" s="100">
        <f t="shared" si="6"/>
        <v>100</v>
      </c>
      <c r="T64" s="100">
        <v>0</v>
      </c>
      <c r="U64" s="100">
        <v>0</v>
      </c>
      <c r="V64" s="121">
        <v>0</v>
      </c>
      <c r="W64" s="121">
        <v>0</v>
      </c>
      <c r="X64" s="121">
        <v>0</v>
      </c>
      <c r="Y64" s="122">
        <f t="shared" si="2"/>
        <v>0</v>
      </c>
      <c r="Z64" s="123">
        <v>0</v>
      </c>
      <c r="AA64" s="122">
        <v>0</v>
      </c>
      <c r="AB64" s="122">
        <f t="shared" si="7"/>
        <v>0</v>
      </c>
      <c r="AC64" s="122">
        <v>0</v>
      </c>
      <c r="AD64" s="122">
        <f t="shared" si="8"/>
        <v>0</v>
      </c>
      <c r="AE64" s="122">
        <v>0</v>
      </c>
      <c r="AF64" s="122">
        <f t="shared" si="3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4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0"/>
        <v>16142.51</v>
      </c>
      <c r="S65" s="100">
        <f t="shared" si="6"/>
        <v>100</v>
      </c>
      <c r="T65" s="100">
        <v>0</v>
      </c>
      <c r="U65" s="100">
        <v>0</v>
      </c>
      <c r="V65" s="121">
        <v>10</v>
      </c>
      <c r="W65" s="121">
        <v>11</v>
      </c>
      <c r="X65" s="121">
        <v>2</v>
      </c>
      <c r="Y65" s="122">
        <f t="shared" si="2"/>
        <v>28.571428571428569</v>
      </c>
      <c r="Z65" s="123">
        <v>9973.3799999999992</v>
      </c>
      <c r="AA65" s="122">
        <v>9973.3799999999992</v>
      </c>
      <c r="AB65" s="122">
        <f t="shared" si="7"/>
        <v>100</v>
      </c>
      <c r="AC65" s="122">
        <v>9973.3799999999992</v>
      </c>
      <c r="AD65" s="122">
        <f t="shared" si="8"/>
        <v>100</v>
      </c>
      <c r="AE65" s="122">
        <v>0</v>
      </c>
      <c r="AF65" s="122">
        <f t="shared" si="3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4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0"/>
        <v>94844.19</v>
      </c>
      <c r="S66" s="100">
        <f t="shared" si="6"/>
        <v>100</v>
      </c>
      <c r="T66" s="100">
        <v>0</v>
      </c>
      <c r="U66" s="100">
        <v>0</v>
      </c>
      <c r="V66" s="121">
        <v>15</v>
      </c>
      <c r="W66" s="121">
        <v>20</v>
      </c>
      <c r="X66" s="121">
        <v>5</v>
      </c>
      <c r="Y66" s="122">
        <f t="shared" si="2"/>
        <v>17.045454545454543</v>
      </c>
      <c r="Z66" s="123">
        <v>21849.14</v>
      </c>
      <c r="AA66" s="122">
        <v>19583.16</v>
      </c>
      <c r="AB66" s="122">
        <f t="shared" si="7"/>
        <v>89.628973955038958</v>
      </c>
      <c r="AC66" s="122">
        <v>19583.16</v>
      </c>
      <c r="AD66" s="122">
        <f t="shared" si="8"/>
        <v>100</v>
      </c>
      <c r="AE66" s="122">
        <v>0</v>
      </c>
      <c r="AF66" s="122">
        <f t="shared" si="3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4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0"/>
        <v>1370.25</v>
      </c>
      <c r="S67" s="100">
        <f t="shared" si="6"/>
        <v>100</v>
      </c>
      <c r="T67" s="100">
        <v>0</v>
      </c>
      <c r="U67" s="100">
        <v>0</v>
      </c>
      <c r="V67" s="121">
        <v>0</v>
      </c>
      <c r="W67" s="121">
        <v>0</v>
      </c>
      <c r="X67" s="121">
        <v>0</v>
      </c>
      <c r="Y67" s="122">
        <f t="shared" si="2"/>
        <v>0</v>
      </c>
      <c r="Z67" s="123">
        <v>0</v>
      </c>
      <c r="AA67" s="122">
        <v>0</v>
      </c>
      <c r="AB67" s="122">
        <f t="shared" si="7"/>
        <v>0</v>
      </c>
      <c r="AC67" s="122">
        <v>0</v>
      </c>
      <c r="AD67" s="122">
        <f t="shared" si="8"/>
        <v>0</v>
      </c>
      <c r="AE67" s="122">
        <v>0</v>
      </c>
      <c r="AF67" s="122">
        <f t="shared" si="3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4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0"/>
        <v>62158.37</v>
      </c>
      <c r="S68" s="100">
        <f t="shared" si="6"/>
        <v>100</v>
      </c>
      <c r="T68" s="100">
        <v>0</v>
      </c>
      <c r="U68" s="100">
        <v>0</v>
      </c>
      <c r="V68" s="121">
        <v>14</v>
      </c>
      <c r="W68" s="121">
        <v>15</v>
      </c>
      <c r="X68" s="121">
        <v>2</v>
      </c>
      <c r="Y68" s="122">
        <f t="shared" si="2"/>
        <v>29.787234042553191</v>
      </c>
      <c r="Z68" s="123">
        <v>29432.28</v>
      </c>
      <c r="AA68" s="122">
        <v>29432.28</v>
      </c>
      <c r="AB68" s="122">
        <f t="shared" si="7"/>
        <v>100</v>
      </c>
      <c r="AC68" s="122">
        <v>29432.28</v>
      </c>
      <c r="AD68" s="122">
        <f t="shared" si="8"/>
        <v>100</v>
      </c>
      <c r="AE68" s="122">
        <v>0</v>
      </c>
      <c r="AF68" s="122">
        <f t="shared" si="3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4"/>
        <v>0</v>
      </c>
      <c r="O69" s="100">
        <v>0</v>
      </c>
      <c r="P69" s="100">
        <v>0</v>
      </c>
      <c r="Q69" s="100">
        <v>0</v>
      </c>
      <c r="R69" s="100">
        <f t="shared" si="10"/>
        <v>0</v>
      </c>
      <c r="S69" s="100">
        <v>0</v>
      </c>
      <c r="T69" s="100">
        <v>0</v>
      </c>
      <c r="U69" s="100">
        <v>0</v>
      </c>
      <c r="V69" s="121">
        <v>0</v>
      </c>
      <c r="W69" s="121">
        <v>0</v>
      </c>
      <c r="X69" s="121">
        <v>0</v>
      </c>
      <c r="Y69" s="122">
        <f t="shared" si="2"/>
        <v>0</v>
      </c>
      <c r="Z69" s="123">
        <v>0</v>
      </c>
      <c r="AA69" s="122">
        <v>0</v>
      </c>
      <c r="AB69" s="122">
        <f t="shared" si="7"/>
        <v>0</v>
      </c>
      <c r="AC69" s="122">
        <v>0</v>
      </c>
      <c r="AD69" s="122">
        <f t="shared" si="8"/>
        <v>0</v>
      </c>
      <c r="AE69" s="122">
        <v>0</v>
      </c>
      <c r="AF69" s="122">
        <f t="shared" si="3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4"/>
        <v>79.411764705882348</v>
      </c>
      <c r="O70" s="100">
        <v>27386.58</v>
      </c>
      <c r="P70" s="100">
        <v>27386.58</v>
      </c>
      <c r="Q70" s="100">
        <f t="shared" ref="Q70:Q75" si="15">P70/O70*100</f>
        <v>100</v>
      </c>
      <c r="R70" s="100">
        <f t="shared" si="10"/>
        <v>27386.58</v>
      </c>
      <c r="S70" s="100">
        <f t="shared" si="6"/>
        <v>100</v>
      </c>
      <c r="T70" s="100">
        <v>0</v>
      </c>
      <c r="U70" s="100">
        <v>0</v>
      </c>
      <c r="V70" s="121">
        <v>11</v>
      </c>
      <c r="W70" s="121">
        <v>14</v>
      </c>
      <c r="X70" s="121">
        <v>2</v>
      </c>
      <c r="Y70" s="122">
        <f t="shared" si="2"/>
        <v>32.352941176470587</v>
      </c>
      <c r="Z70" s="123">
        <v>10671.74</v>
      </c>
      <c r="AA70" s="122">
        <v>10671.74</v>
      </c>
      <c r="AB70" s="122">
        <f t="shared" si="7"/>
        <v>100</v>
      </c>
      <c r="AC70" s="122">
        <v>10671.74</v>
      </c>
      <c r="AD70" s="122">
        <f t="shared" si="8"/>
        <v>100</v>
      </c>
      <c r="AE70" s="122">
        <v>0</v>
      </c>
      <c r="AF70" s="122">
        <f t="shared" si="3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4"/>
        <v>61.904761904761905</v>
      </c>
      <c r="O71" s="100">
        <v>7195.07</v>
      </c>
      <c r="P71" s="100">
        <v>7195.07</v>
      </c>
      <c r="Q71" s="100">
        <f t="shared" si="15"/>
        <v>100</v>
      </c>
      <c r="R71" s="100">
        <f t="shared" si="10"/>
        <v>7195.07</v>
      </c>
      <c r="S71" s="100">
        <f t="shared" si="6"/>
        <v>100</v>
      </c>
      <c r="T71" s="100">
        <v>0</v>
      </c>
      <c r="U71" s="100">
        <v>0</v>
      </c>
      <c r="V71" s="121">
        <v>7</v>
      </c>
      <c r="W71" s="121">
        <v>11</v>
      </c>
      <c r="X71" s="121">
        <v>2</v>
      </c>
      <c r="Y71" s="122">
        <f t="shared" ref="Y71:Y102" si="16">IF(H71=0,0,V71/H71)*100</f>
        <v>33.333333333333329</v>
      </c>
      <c r="Z71" s="123">
        <v>13028.06</v>
      </c>
      <c r="AA71" s="122">
        <v>12906.26</v>
      </c>
      <c r="AB71" s="122">
        <f t="shared" si="7"/>
        <v>99.065094879820947</v>
      </c>
      <c r="AC71" s="122">
        <v>12906.26</v>
      </c>
      <c r="AD71" s="122">
        <f t="shared" si="8"/>
        <v>100</v>
      </c>
      <c r="AE71" s="122">
        <v>0</v>
      </c>
      <c r="AF71" s="122">
        <f t="shared" ref="AF71:AF102" si="17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4"/>
        <v>77.89473684210526</v>
      </c>
      <c r="O72" s="100">
        <v>52440.76</v>
      </c>
      <c r="P72" s="100">
        <v>52440.76</v>
      </c>
      <c r="Q72" s="100">
        <f t="shared" si="15"/>
        <v>100</v>
      </c>
      <c r="R72" s="100">
        <f t="shared" si="10"/>
        <v>52440.76</v>
      </c>
      <c r="S72" s="100">
        <f t="shared" ref="S72:S102" si="18">R72/P72*100</f>
        <v>100</v>
      </c>
      <c r="T72" s="100">
        <v>0</v>
      </c>
      <c r="U72" s="100">
        <v>0</v>
      </c>
      <c r="V72" s="121">
        <v>21</v>
      </c>
      <c r="W72" s="121">
        <v>37</v>
      </c>
      <c r="X72" s="121">
        <v>3</v>
      </c>
      <c r="Y72" s="122">
        <f t="shared" si="16"/>
        <v>22.105263157894736</v>
      </c>
      <c r="Z72" s="123">
        <v>58312.480000000003</v>
      </c>
      <c r="AA72" s="122">
        <v>58312.480000000003</v>
      </c>
      <c r="AB72" s="122">
        <f t="shared" ref="AB72:AB102" si="19">IF((Z72+T72)=0,0,AA72/(Z72+T72)*100)</f>
        <v>100</v>
      </c>
      <c r="AC72" s="122">
        <v>58312.480000000003</v>
      </c>
      <c r="AD72" s="122">
        <f t="shared" ref="AD72:AD102" si="20">IF(AA72=0,0,AC72/AA72)*100</f>
        <v>100</v>
      </c>
      <c r="AE72" s="122">
        <v>0</v>
      </c>
      <c r="AF72" s="122">
        <f t="shared" si="17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4"/>
        <v>78.94736842105263</v>
      </c>
      <c r="O73" s="100">
        <v>26374.26</v>
      </c>
      <c r="P73" s="100">
        <v>26374.26</v>
      </c>
      <c r="Q73" s="100">
        <f t="shared" si="15"/>
        <v>100</v>
      </c>
      <c r="R73" s="100">
        <f t="shared" si="10"/>
        <v>26374.26</v>
      </c>
      <c r="S73" s="100">
        <f t="shared" si="18"/>
        <v>100</v>
      </c>
      <c r="T73" s="100">
        <v>0</v>
      </c>
      <c r="U73" s="100">
        <v>0</v>
      </c>
      <c r="V73" s="121">
        <v>7</v>
      </c>
      <c r="W73" s="121">
        <v>11</v>
      </c>
      <c r="X73" s="121">
        <v>1</v>
      </c>
      <c r="Y73" s="122">
        <f t="shared" si="16"/>
        <v>18.421052631578945</v>
      </c>
      <c r="Z73" s="123">
        <v>6709.56</v>
      </c>
      <c r="AA73" s="122">
        <v>6709.56</v>
      </c>
      <c r="AB73" s="122">
        <f t="shared" si="19"/>
        <v>100</v>
      </c>
      <c r="AC73" s="122">
        <v>6709.56</v>
      </c>
      <c r="AD73" s="122">
        <f t="shared" si="20"/>
        <v>100</v>
      </c>
      <c r="AE73" s="122">
        <v>0</v>
      </c>
      <c r="AF73" s="122">
        <f t="shared" si="17"/>
        <v>0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4"/>
        <v>96.875</v>
      </c>
      <c r="O74" s="100">
        <v>28592.3</v>
      </c>
      <c r="P74" s="100">
        <v>28592.3</v>
      </c>
      <c r="Q74" s="100">
        <f t="shared" si="15"/>
        <v>100</v>
      </c>
      <c r="R74" s="100">
        <f t="shared" si="10"/>
        <v>28592.3</v>
      </c>
      <c r="S74" s="100">
        <f t="shared" si="18"/>
        <v>100</v>
      </c>
      <c r="T74" s="100">
        <v>0</v>
      </c>
      <c r="U74" s="100">
        <v>0</v>
      </c>
      <c r="V74" s="121">
        <v>6</v>
      </c>
      <c r="W74" s="121">
        <v>8</v>
      </c>
      <c r="X74" s="121">
        <v>1</v>
      </c>
      <c r="Y74" s="122">
        <f t="shared" si="16"/>
        <v>18.75</v>
      </c>
      <c r="Z74" s="123">
        <v>12418.06</v>
      </c>
      <c r="AA74" s="122">
        <v>12418.06</v>
      </c>
      <c r="AB74" s="122">
        <f t="shared" si="19"/>
        <v>100</v>
      </c>
      <c r="AC74" s="122">
        <v>12418.06</v>
      </c>
      <c r="AD74" s="122">
        <f t="shared" si="20"/>
        <v>100</v>
      </c>
      <c r="AE74" s="122">
        <v>0</v>
      </c>
      <c r="AF74" s="122">
        <f t="shared" si="17"/>
        <v>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4"/>
        <v>66.666666666666657</v>
      </c>
      <c r="O75" s="100">
        <v>1981.3</v>
      </c>
      <c r="P75" s="100">
        <v>1981.3</v>
      </c>
      <c r="Q75" s="100">
        <f t="shared" si="15"/>
        <v>100</v>
      </c>
      <c r="R75" s="100">
        <f t="shared" si="10"/>
        <v>1981.3</v>
      </c>
      <c r="S75" s="100">
        <f t="shared" si="18"/>
        <v>100</v>
      </c>
      <c r="T75" s="100">
        <v>0</v>
      </c>
      <c r="U75" s="100">
        <v>0</v>
      </c>
      <c r="V75" s="121">
        <v>0</v>
      </c>
      <c r="W75" s="121">
        <v>0</v>
      </c>
      <c r="X75" s="121">
        <v>0</v>
      </c>
      <c r="Y75" s="122">
        <f t="shared" si="16"/>
        <v>0</v>
      </c>
      <c r="Z75" s="123">
        <v>0</v>
      </c>
      <c r="AA75" s="122">
        <v>0</v>
      </c>
      <c r="AB75" s="122">
        <f t="shared" si="19"/>
        <v>0</v>
      </c>
      <c r="AC75" s="122">
        <v>0</v>
      </c>
      <c r="AD75" s="122">
        <f t="shared" si="20"/>
        <v>0</v>
      </c>
      <c r="AE75" s="122">
        <v>0</v>
      </c>
      <c r="AF75" s="122">
        <f t="shared" si="17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4"/>
        <v>0</v>
      </c>
      <c r="O76" s="100">
        <v>0</v>
      </c>
      <c r="P76" s="100">
        <v>0</v>
      </c>
      <c r="Q76" s="100">
        <v>0</v>
      </c>
      <c r="R76" s="100">
        <f t="shared" si="10"/>
        <v>0</v>
      </c>
      <c r="S76" s="100">
        <v>0</v>
      </c>
      <c r="T76" s="100">
        <v>0</v>
      </c>
      <c r="U76" s="100">
        <v>0</v>
      </c>
      <c r="V76" s="121">
        <v>2</v>
      </c>
      <c r="W76" s="121">
        <v>3</v>
      </c>
      <c r="X76" s="121">
        <v>1</v>
      </c>
      <c r="Y76" s="122">
        <f t="shared" si="16"/>
        <v>66.666666666666657</v>
      </c>
      <c r="Z76" s="123">
        <v>916.43000000000006</v>
      </c>
      <c r="AA76" s="122">
        <v>916.43000000000006</v>
      </c>
      <c r="AB76" s="122">
        <f t="shared" si="19"/>
        <v>100</v>
      </c>
      <c r="AC76" s="122">
        <v>916.43000000000006</v>
      </c>
      <c r="AD76" s="122">
        <f t="shared" si="20"/>
        <v>100</v>
      </c>
      <c r="AE76" s="122">
        <v>0</v>
      </c>
      <c r="AF76" s="122">
        <f t="shared" si="17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4"/>
        <v>0</v>
      </c>
      <c r="O77" s="100">
        <v>0</v>
      </c>
      <c r="P77" s="100">
        <v>0</v>
      </c>
      <c r="Q77" s="100">
        <v>0</v>
      </c>
      <c r="R77" s="100">
        <f t="shared" si="10"/>
        <v>0</v>
      </c>
      <c r="S77" s="100">
        <v>0</v>
      </c>
      <c r="T77" s="100">
        <v>0</v>
      </c>
      <c r="U77" s="100">
        <v>0</v>
      </c>
      <c r="V77" s="121">
        <v>0</v>
      </c>
      <c r="W77" s="121">
        <v>0</v>
      </c>
      <c r="X77" s="121">
        <v>0</v>
      </c>
      <c r="Y77" s="122">
        <f t="shared" si="16"/>
        <v>0</v>
      </c>
      <c r="Z77" s="123">
        <v>0</v>
      </c>
      <c r="AA77" s="122">
        <v>0</v>
      </c>
      <c r="AB77" s="122">
        <f t="shared" si="19"/>
        <v>0</v>
      </c>
      <c r="AC77" s="122">
        <v>0</v>
      </c>
      <c r="AD77" s="122">
        <f t="shared" si="20"/>
        <v>0</v>
      </c>
      <c r="AE77" s="122">
        <v>0</v>
      </c>
      <c r="AF77" s="122">
        <f t="shared" si="17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4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0"/>
        <v>3715.8299999999995</v>
      </c>
      <c r="S78" s="100">
        <f t="shared" si="18"/>
        <v>100</v>
      </c>
      <c r="T78" s="100">
        <v>0</v>
      </c>
      <c r="U78" s="100">
        <v>0</v>
      </c>
      <c r="V78" s="121">
        <v>4</v>
      </c>
      <c r="W78" s="121">
        <v>6</v>
      </c>
      <c r="X78" s="121">
        <v>2</v>
      </c>
      <c r="Y78" s="122">
        <f t="shared" si="16"/>
        <v>30.76923076923077</v>
      </c>
      <c r="Z78" s="123">
        <v>7352.29</v>
      </c>
      <c r="AA78" s="122">
        <f>Z78</f>
        <v>7352.29</v>
      </c>
      <c r="AB78" s="122">
        <f t="shared" si="19"/>
        <v>100</v>
      </c>
      <c r="AC78" s="122">
        <v>6047.81</v>
      </c>
      <c r="AD78" s="122">
        <f t="shared" si="20"/>
        <v>82.257500724264148</v>
      </c>
      <c r="AE78" s="122">
        <f>AA78-AC78</f>
        <v>1304.4799999999996</v>
      </c>
      <c r="AF78" s="122">
        <f t="shared" si="17"/>
        <v>17.742499275735852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0"/>
        <v>0</v>
      </c>
      <c r="S79" s="100">
        <v>0</v>
      </c>
      <c r="T79" s="100">
        <v>0</v>
      </c>
      <c r="U79" s="100">
        <v>0</v>
      </c>
      <c r="V79" s="121">
        <v>0</v>
      </c>
      <c r="W79" s="121">
        <v>0</v>
      </c>
      <c r="X79" s="121">
        <v>0</v>
      </c>
      <c r="Y79" s="122">
        <f t="shared" si="16"/>
        <v>0</v>
      </c>
      <c r="Z79" s="123">
        <v>0</v>
      </c>
      <c r="AA79" s="122">
        <v>0</v>
      </c>
      <c r="AB79" s="122">
        <f t="shared" si="19"/>
        <v>0</v>
      </c>
      <c r="AC79" s="122">
        <v>0</v>
      </c>
      <c r="AD79" s="122">
        <f t="shared" si="20"/>
        <v>0</v>
      </c>
      <c r="AE79" s="122">
        <v>0</v>
      </c>
      <c r="AF79" s="122">
        <f t="shared" si="17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1">K80/H80*100</f>
        <v>0</v>
      </c>
      <c r="O80" s="100">
        <v>0</v>
      </c>
      <c r="P80" s="100">
        <v>0</v>
      </c>
      <c r="Q80" s="100">
        <v>0</v>
      </c>
      <c r="R80" s="100">
        <f t="shared" si="10"/>
        <v>0</v>
      </c>
      <c r="S80" s="100">
        <v>0</v>
      </c>
      <c r="T80" s="100">
        <v>0</v>
      </c>
      <c r="U80" s="100">
        <v>0</v>
      </c>
      <c r="V80" s="121">
        <v>0</v>
      </c>
      <c r="W80" s="121">
        <v>0</v>
      </c>
      <c r="X80" s="121">
        <v>0</v>
      </c>
      <c r="Y80" s="122">
        <f t="shared" si="16"/>
        <v>0</v>
      </c>
      <c r="Z80" s="123">
        <v>0</v>
      </c>
      <c r="AA80" s="122">
        <v>0</v>
      </c>
      <c r="AB80" s="122">
        <f t="shared" si="19"/>
        <v>0</v>
      </c>
      <c r="AC80" s="122">
        <v>0</v>
      </c>
      <c r="AD80" s="122">
        <f t="shared" si="20"/>
        <v>0</v>
      </c>
      <c r="AE80" s="122">
        <v>0</v>
      </c>
      <c r="AF80" s="122">
        <f t="shared" si="17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1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0"/>
        <v>2194.65</v>
      </c>
      <c r="S81" s="100">
        <f t="shared" si="18"/>
        <v>100</v>
      </c>
      <c r="T81" s="100">
        <v>0</v>
      </c>
      <c r="U81" s="100">
        <v>0</v>
      </c>
      <c r="V81" s="121">
        <v>10</v>
      </c>
      <c r="W81" s="121">
        <v>15</v>
      </c>
      <c r="X81" s="121">
        <v>5</v>
      </c>
      <c r="Y81" s="122">
        <f t="shared" si="16"/>
        <v>71.428571428571431</v>
      </c>
      <c r="Z81" s="123">
        <v>12274.16</v>
      </c>
      <c r="AA81" s="122">
        <f>Z81</f>
        <v>12274.16</v>
      </c>
      <c r="AB81" s="122">
        <f t="shared" si="19"/>
        <v>100</v>
      </c>
      <c r="AC81" s="122">
        <v>11409.02</v>
      </c>
      <c r="AD81" s="122">
        <f t="shared" si="20"/>
        <v>92.95153395425838</v>
      </c>
      <c r="AE81" s="122">
        <f>AA81-AC81</f>
        <v>865.13999999999942</v>
      </c>
      <c r="AF81" s="122">
        <f t="shared" si="17"/>
        <v>7.0484660457416179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1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0"/>
        <v>2991.8400000000006</v>
      </c>
      <c r="S82" s="100">
        <f t="shared" si="18"/>
        <v>100</v>
      </c>
      <c r="T82" s="100">
        <v>0</v>
      </c>
      <c r="U82" s="100">
        <v>0</v>
      </c>
      <c r="V82" s="121">
        <v>0</v>
      </c>
      <c r="W82" s="121">
        <v>0</v>
      </c>
      <c r="X82" s="121">
        <v>0</v>
      </c>
      <c r="Y82" s="122">
        <f t="shared" si="16"/>
        <v>0</v>
      </c>
      <c r="Z82" s="123">
        <v>0</v>
      </c>
      <c r="AA82" s="122">
        <v>0</v>
      </c>
      <c r="AB82" s="122">
        <f t="shared" si="19"/>
        <v>0</v>
      </c>
      <c r="AC82" s="122">
        <v>0</v>
      </c>
      <c r="AD82" s="122">
        <f t="shared" si="20"/>
        <v>0</v>
      </c>
      <c r="AE82" s="122">
        <v>0</v>
      </c>
      <c r="AF82" s="122">
        <f t="shared" si="17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1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0"/>
        <v>2291.38</v>
      </c>
      <c r="S83" s="100">
        <f t="shared" si="18"/>
        <v>100</v>
      </c>
      <c r="T83" s="100">
        <v>0</v>
      </c>
      <c r="U83" s="100">
        <v>0</v>
      </c>
      <c r="V83" s="121">
        <v>4</v>
      </c>
      <c r="W83" s="121">
        <v>5</v>
      </c>
      <c r="X83" s="121">
        <v>2</v>
      </c>
      <c r="Y83" s="122">
        <f t="shared" si="16"/>
        <v>33.333333333333329</v>
      </c>
      <c r="Z83" s="123">
        <v>2361.4</v>
      </c>
      <c r="AA83" s="122">
        <f t="shared" ref="AA83:AA84" si="22">Z83</f>
        <v>2361.4</v>
      </c>
      <c r="AB83" s="122">
        <f t="shared" si="19"/>
        <v>100</v>
      </c>
      <c r="AC83" s="122">
        <v>2361.4</v>
      </c>
      <c r="AD83" s="122">
        <f t="shared" si="20"/>
        <v>100</v>
      </c>
      <c r="AE83" s="122">
        <f t="shared" ref="AE83:AE84" si="23">AA83-AC83</f>
        <v>0</v>
      </c>
      <c r="AF83" s="122">
        <f t="shared" si="17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1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0"/>
        <v>48671.73</v>
      </c>
      <c r="S84" s="100">
        <f t="shared" si="18"/>
        <v>100</v>
      </c>
      <c r="T84" s="100">
        <v>0</v>
      </c>
      <c r="U84" s="100">
        <v>0</v>
      </c>
      <c r="V84" s="121">
        <v>11</v>
      </c>
      <c r="W84" s="121">
        <v>17</v>
      </c>
      <c r="X84" s="121">
        <v>1</v>
      </c>
      <c r="Y84" s="122">
        <f t="shared" si="16"/>
        <v>16.417910447761194</v>
      </c>
      <c r="Z84" s="123">
        <v>33017.14</v>
      </c>
      <c r="AA84" s="122">
        <f t="shared" si="22"/>
        <v>33017.14</v>
      </c>
      <c r="AB84" s="122">
        <f t="shared" si="19"/>
        <v>100</v>
      </c>
      <c r="AC84" s="122">
        <v>33017.14</v>
      </c>
      <c r="AD84" s="122">
        <f t="shared" si="20"/>
        <v>100</v>
      </c>
      <c r="AE84" s="122">
        <f t="shared" si="23"/>
        <v>0</v>
      </c>
      <c r="AF84" s="122">
        <f t="shared" si="17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1"/>
        <v>0</v>
      </c>
      <c r="O85" s="100">
        <v>0</v>
      </c>
      <c r="P85" s="100">
        <v>0</v>
      </c>
      <c r="Q85" s="100">
        <v>0</v>
      </c>
      <c r="R85" s="100">
        <f t="shared" si="10"/>
        <v>0</v>
      </c>
      <c r="S85" s="100">
        <v>0</v>
      </c>
      <c r="T85" s="100">
        <v>0</v>
      </c>
      <c r="U85" s="100">
        <v>0</v>
      </c>
      <c r="V85" s="121">
        <v>0</v>
      </c>
      <c r="W85" s="121">
        <v>0</v>
      </c>
      <c r="X85" s="121">
        <v>0</v>
      </c>
      <c r="Y85" s="122">
        <f t="shared" si="16"/>
        <v>0</v>
      </c>
      <c r="Z85" s="123">
        <v>0</v>
      </c>
      <c r="AA85" s="122">
        <v>0</v>
      </c>
      <c r="AB85" s="122">
        <f t="shared" si="19"/>
        <v>0</v>
      </c>
      <c r="AC85" s="122">
        <v>0</v>
      </c>
      <c r="AD85" s="122">
        <f t="shared" si="20"/>
        <v>0</v>
      </c>
      <c r="AE85" s="122">
        <v>0</v>
      </c>
      <c r="AF85" s="122">
        <f t="shared" si="17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1"/>
        <v>0</v>
      </c>
      <c r="O86" s="100">
        <v>0</v>
      </c>
      <c r="P86" s="100">
        <v>0</v>
      </c>
      <c r="Q86" s="100">
        <v>0</v>
      </c>
      <c r="R86" s="100">
        <f t="shared" ref="R86:R102" si="24">P86</f>
        <v>0</v>
      </c>
      <c r="S86" s="100">
        <v>0</v>
      </c>
      <c r="T86" s="100">
        <v>0</v>
      </c>
      <c r="U86" s="100">
        <v>0</v>
      </c>
      <c r="V86" s="121">
        <v>0</v>
      </c>
      <c r="W86" s="121">
        <v>0</v>
      </c>
      <c r="X86" s="121">
        <v>0</v>
      </c>
      <c r="Y86" s="122">
        <f t="shared" si="16"/>
        <v>0</v>
      </c>
      <c r="Z86" s="123">
        <v>0</v>
      </c>
      <c r="AA86" s="122">
        <v>0</v>
      </c>
      <c r="AB86" s="122">
        <f t="shared" si="19"/>
        <v>0</v>
      </c>
      <c r="AC86" s="122">
        <v>0</v>
      </c>
      <c r="AD86" s="122">
        <f t="shared" si="20"/>
        <v>0</v>
      </c>
      <c r="AE86" s="122">
        <v>0</v>
      </c>
      <c r="AF86" s="122">
        <f t="shared" si="17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1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24"/>
        <v>27394.17</v>
      </c>
      <c r="S87" s="100">
        <f t="shared" si="18"/>
        <v>100</v>
      </c>
      <c r="T87" s="100">
        <v>0</v>
      </c>
      <c r="U87" s="100">
        <v>0</v>
      </c>
      <c r="V87" s="121">
        <v>9</v>
      </c>
      <c r="W87" s="121">
        <v>9</v>
      </c>
      <c r="X87" s="121">
        <v>3</v>
      </c>
      <c r="Y87" s="122">
        <f t="shared" si="16"/>
        <v>27.27272727272727</v>
      </c>
      <c r="Z87" s="123">
        <v>5929.48</v>
      </c>
      <c r="AA87" s="122">
        <v>5929.48</v>
      </c>
      <c r="AB87" s="122">
        <f t="shared" si="19"/>
        <v>100</v>
      </c>
      <c r="AC87" s="122">
        <v>5929.48</v>
      </c>
      <c r="AD87" s="122">
        <f t="shared" si="20"/>
        <v>100</v>
      </c>
      <c r="AE87" s="122">
        <v>0</v>
      </c>
      <c r="AF87" s="122">
        <f t="shared" si="17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1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24"/>
        <v>7948</v>
      </c>
      <c r="S88" s="100">
        <f t="shared" si="18"/>
        <v>100</v>
      </c>
      <c r="T88" s="100">
        <v>0</v>
      </c>
      <c r="U88" s="100">
        <v>0</v>
      </c>
      <c r="V88" s="121">
        <v>3</v>
      </c>
      <c r="W88" s="121">
        <v>3</v>
      </c>
      <c r="X88" s="121">
        <v>0</v>
      </c>
      <c r="Y88" s="122">
        <f t="shared" si="16"/>
        <v>25</v>
      </c>
      <c r="Z88" s="123">
        <v>1033.47</v>
      </c>
      <c r="AA88" s="122">
        <f t="shared" ref="AA88:AA89" si="25">Z88</f>
        <v>1033.47</v>
      </c>
      <c r="AB88" s="122">
        <f t="shared" si="19"/>
        <v>100</v>
      </c>
      <c r="AC88" s="122">
        <v>301.45999999999998</v>
      </c>
      <c r="AD88" s="122">
        <f t="shared" si="20"/>
        <v>29.169690460293957</v>
      </c>
      <c r="AE88" s="122">
        <f t="shared" ref="AE88:AE89" si="26">AA88-AC88</f>
        <v>732.01</v>
      </c>
      <c r="AF88" s="122">
        <f t="shared" si="17"/>
        <v>70.830309539706036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1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24"/>
        <v>25249.41</v>
      </c>
      <c r="S89" s="100">
        <f t="shared" si="18"/>
        <v>100</v>
      </c>
      <c r="T89" s="100">
        <v>0</v>
      </c>
      <c r="U89" s="100">
        <v>0</v>
      </c>
      <c r="V89" s="121">
        <v>12</v>
      </c>
      <c r="W89" s="121">
        <v>15</v>
      </c>
      <c r="X89" s="121">
        <v>5</v>
      </c>
      <c r="Y89" s="122">
        <f t="shared" si="16"/>
        <v>24</v>
      </c>
      <c r="Z89" s="123">
        <f>934.51+8956.71</f>
        <v>9891.2199999999993</v>
      </c>
      <c r="AA89" s="122">
        <f t="shared" si="25"/>
        <v>9891.2199999999993</v>
      </c>
      <c r="AB89" s="122">
        <f t="shared" si="19"/>
        <v>100</v>
      </c>
      <c r="AC89" s="122">
        <v>9891.2199999999993</v>
      </c>
      <c r="AD89" s="122">
        <f t="shared" si="20"/>
        <v>100</v>
      </c>
      <c r="AE89" s="122">
        <f t="shared" si="26"/>
        <v>0</v>
      </c>
      <c r="AF89" s="122">
        <f t="shared" si="17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1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24"/>
        <v>16467.23</v>
      </c>
      <c r="S90" s="100">
        <f t="shared" si="18"/>
        <v>100</v>
      </c>
      <c r="T90" s="100">
        <v>0</v>
      </c>
      <c r="U90" s="100">
        <v>0</v>
      </c>
      <c r="V90" s="121">
        <v>12</v>
      </c>
      <c r="W90" s="121">
        <v>15</v>
      </c>
      <c r="X90" s="121">
        <v>5</v>
      </c>
      <c r="Y90" s="122">
        <f t="shared" si="16"/>
        <v>50</v>
      </c>
      <c r="Z90" s="123">
        <v>12679.38</v>
      </c>
      <c r="AA90" s="122">
        <v>12679.38</v>
      </c>
      <c r="AB90" s="122">
        <f t="shared" si="19"/>
        <v>100</v>
      </c>
      <c r="AC90" s="122">
        <v>12679.38</v>
      </c>
      <c r="AD90" s="122">
        <f t="shared" si="20"/>
        <v>100</v>
      </c>
      <c r="AE90" s="122">
        <v>0</v>
      </c>
      <c r="AF90" s="122">
        <f t="shared" si="17"/>
        <v>0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1"/>
        <v>0</v>
      </c>
      <c r="O91" s="100">
        <v>0</v>
      </c>
      <c r="P91" s="100">
        <v>0</v>
      </c>
      <c r="Q91" s="100">
        <v>0</v>
      </c>
      <c r="R91" s="100">
        <f t="shared" si="24"/>
        <v>0</v>
      </c>
      <c r="S91" s="100">
        <v>0</v>
      </c>
      <c r="T91" s="100">
        <v>0</v>
      </c>
      <c r="U91" s="100">
        <v>0</v>
      </c>
      <c r="V91" s="121">
        <v>4</v>
      </c>
      <c r="W91" s="121">
        <v>5</v>
      </c>
      <c r="X91" s="121">
        <v>3</v>
      </c>
      <c r="Y91" s="122">
        <f t="shared" si="16"/>
        <v>100</v>
      </c>
      <c r="Z91" s="123">
        <f>1302.43+839.08</f>
        <v>2141.5100000000002</v>
      </c>
      <c r="AA91" s="122">
        <v>2141.5100000000002</v>
      </c>
      <c r="AB91" s="122">
        <f t="shared" si="19"/>
        <v>100</v>
      </c>
      <c r="AC91" s="122">
        <v>2141.5100000000002</v>
      </c>
      <c r="AD91" s="122">
        <f t="shared" si="20"/>
        <v>100</v>
      </c>
      <c r="AE91" s="122">
        <v>0</v>
      </c>
      <c r="AF91" s="122">
        <f t="shared" si="17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1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24"/>
        <v>9389.1600000000017</v>
      </c>
      <c r="S92" s="100">
        <f t="shared" si="18"/>
        <v>100</v>
      </c>
      <c r="T92" s="100">
        <v>0</v>
      </c>
      <c r="U92" s="100">
        <v>0</v>
      </c>
      <c r="V92" s="121">
        <v>3</v>
      </c>
      <c r="W92" s="121">
        <v>6</v>
      </c>
      <c r="X92" s="121">
        <v>6</v>
      </c>
      <c r="Y92" s="122">
        <f t="shared" si="16"/>
        <v>6.25</v>
      </c>
      <c r="Z92" s="123">
        <v>8718.14</v>
      </c>
      <c r="AA92" s="122">
        <v>8718.14</v>
      </c>
      <c r="AB92" s="122">
        <f t="shared" si="19"/>
        <v>100</v>
      </c>
      <c r="AC92" s="122">
        <v>8718.14</v>
      </c>
      <c r="AD92" s="122">
        <f t="shared" si="20"/>
        <v>100</v>
      </c>
      <c r="AE92" s="122">
        <v>0</v>
      </c>
      <c r="AF92" s="122">
        <f t="shared" si="17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1"/>
        <v>0</v>
      </c>
      <c r="O93" s="100">
        <v>0</v>
      </c>
      <c r="P93" s="100">
        <v>0</v>
      </c>
      <c r="Q93" s="100">
        <v>0</v>
      </c>
      <c r="R93" s="100">
        <f t="shared" si="24"/>
        <v>0</v>
      </c>
      <c r="S93" s="100">
        <v>0</v>
      </c>
      <c r="T93" s="100">
        <v>0</v>
      </c>
      <c r="U93" s="100">
        <v>0</v>
      </c>
      <c r="V93" s="121">
        <v>0</v>
      </c>
      <c r="W93" s="121">
        <v>0</v>
      </c>
      <c r="X93" s="121">
        <v>0</v>
      </c>
      <c r="Y93" s="122">
        <f t="shared" si="16"/>
        <v>0</v>
      </c>
      <c r="Z93" s="123">
        <v>0</v>
      </c>
      <c r="AA93" s="122">
        <v>0</v>
      </c>
      <c r="AB93" s="122">
        <f t="shared" si="19"/>
        <v>0</v>
      </c>
      <c r="AC93" s="122">
        <v>0</v>
      </c>
      <c r="AD93" s="122">
        <f t="shared" si="20"/>
        <v>0</v>
      </c>
      <c r="AE93" s="122">
        <v>0</v>
      </c>
      <c r="AF93" s="122">
        <f t="shared" si="17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1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24"/>
        <v>12376.46</v>
      </c>
      <c r="S94" s="100">
        <f t="shared" si="18"/>
        <v>100</v>
      </c>
      <c r="T94" s="100">
        <v>0</v>
      </c>
      <c r="U94" s="100">
        <v>0</v>
      </c>
      <c r="V94" s="121">
        <v>5</v>
      </c>
      <c r="W94" s="121">
        <v>7</v>
      </c>
      <c r="X94" s="121">
        <v>1</v>
      </c>
      <c r="Y94" s="122">
        <f t="shared" si="16"/>
        <v>25</v>
      </c>
      <c r="Z94" s="123">
        <v>6937.44</v>
      </c>
      <c r="AA94" s="122">
        <v>6937.44</v>
      </c>
      <c r="AB94" s="122">
        <f t="shared" si="19"/>
        <v>100</v>
      </c>
      <c r="AC94" s="122">
        <v>6937.44</v>
      </c>
      <c r="AD94" s="122">
        <f t="shared" si="20"/>
        <v>100</v>
      </c>
      <c r="AE94" s="122">
        <v>0</v>
      </c>
      <c r="AF94" s="122">
        <f t="shared" si="17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1"/>
        <v>0</v>
      </c>
      <c r="O95" s="100">
        <v>0</v>
      </c>
      <c r="P95" s="100">
        <v>0</v>
      </c>
      <c r="Q95" s="100">
        <v>0</v>
      </c>
      <c r="R95" s="100">
        <f t="shared" si="24"/>
        <v>0</v>
      </c>
      <c r="S95" s="100">
        <v>0</v>
      </c>
      <c r="T95" s="100">
        <v>0</v>
      </c>
      <c r="U95" s="100">
        <v>0</v>
      </c>
      <c r="V95" s="121">
        <v>0</v>
      </c>
      <c r="W95" s="121">
        <v>0</v>
      </c>
      <c r="X95" s="121">
        <v>0</v>
      </c>
      <c r="Y95" s="122">
        <f t="shared" si="16"/>
        <v>0</v>
      </c>
      <c r="Z95" s="123">
        <v>0</v>
      </c>
      <c r="AA95" s="122">
        <v>0</v>
      </c>
      <c r="AB95" s="122">
        <f t="shared" si="19"/>
        <v>0</v>
      </c>
      <c r="AC95" s="122">
        <v>0</v>
      </c>
      <c r="AD95" s="122">
        <f t="shared" si="20"/>
        <v>0</v>
      </c>
      <c r="AE95" s="122">
        <v>0</v>
      </c>
      <c r="AF95" s="122">
        <f t="shared" si="17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1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24"/>
        <v>24507.16</v>
      </c>
      <c r="S96" s="100">
        <f t="shared" si="18"/>
        <v>100</v>
      </c>
      <c r="T96" s="100">
        <v>0</v>
      </c>
      <c r="U96" s="100">
        <v>0</v>
      </c>
      <c r="V96" s="121">
        <v>0</v>
      </c>
      <c r="W96" s="121">
        <v>0</v>
      </c>
      <c r="X96" s="121">
        <v>0</v>
      </c>
      <c r="Y96" s="122">
        <f t="shared" si="16"/>
        <v>0</v>
      </c>
      <c r="Z96" s="123">
        <v>0</v>
      </c>
      <c r="AA96" s="122">
        <v>0</v>
      </c>
      <c r="AB96" s="122">
        <f t="shared" si="19"/>
        <v>0</v>
      </c>
      <c r="AC96" s="122">
        <v>0</v>
      </c>
      <c r="AD96" s="122">
        <f t="shared" si="20"/>
        <v>0</v>
      </c>
      <c r="AE96" s="122">
        <v>0</v>
      </c>
      <c r="AF96" s="122">
        <f t="shared" si="17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1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24"/>
        <v>5946.55</v>
      </c>
      <c r="S97" s="100">
        <f t="shared" si="18"/>
        <v>100</v>
      </c>
      <c r="T97" s="100">
        <v>0</v>
      </c>
      <c r="U97" s="100">
        <v>0</v>
      </c>
      <c r="V97" s="121">
        <v>2</v>
      </c>
      <c r="W97" s="121">
        <v>2</v>
      </c>
      <c r="X97" s="121">
        <v>0</v>
      </c>
      <c r="Y97" s="122">
        <f t="shared" si="16"/>
        <v>22.222222222222221</v>
      </c>
      <c r="Z97" s="123">
        <v>1930.88</v>
      </c>
      <c r="AA97" s="122">
        <v>1930.88</v>
      </c>
      <c r="AB97" s="122">
        <f t="shared" si="19"/>
        <v>100</v>
      </c>
      <c r="AC97" s="122">
        <v>1930.88</v>
      </c>
      <c r="AD97" s="122">
        <f t="shared" si="20"/>
        <v>100</v>
      </c>
      <c r="AE97" s="122">
        <v>0</v>
      </c>
      <c r="AF97" s="122">
        <f t="shared" si="17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1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24"/>
        <v>3487.89</v>
      </c>
      <c r="S98" s="100">
        <f t="shared" si="18"/>
        <v>100</v>
      </c>
      <c r="T98" s="100">
        <v>0</v>
      </c>
      <c r="U98" s="100">
        <v>0</v>
      </c>
      <c r="V98" s="121">
        <v>0</v>
      </c>
      <c r="W98" s="121">
        <v>0</v>
      </c>
      <c r="X98" s="121">
        <v>0</v>
      </c>
      <c r="Y98" s="122">
        <f t="shared" si="16"/>
        <v>0</v>
      </c>
      <c r="Z98" s="123">
        <v>0</v>
      </c>
      <c r="AA98" s="122">
        <v>0</v>
      </c>
      <c r="AB98" s="122">
        <f t="shared" si="19"/>
        <v>0</v>
      </c>
      <c r="AC98" s="122">
        <v>0</v>
      </c>
      <c r="AD98" s="122">
        <f t="shared" si="20"/>
        <v>0</v>
      </c>
      <c r="AE98" s="122">
        <v>0</v>
      </c>
      <c r="AF98" s="122">
        <f t="shared" si="17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1"/>
        <v>0</v>
      </c>
      <c r="O99" s="100">
        <v>0</v>
      </c>
      <c r="P99" s="100">
        <v>0</v>
      </c>
      <c r="Q99" s="100">
        <v>0</v>
      </c>
      <c r="R99" s="100">
        <f t="shared" si="24"/>
        <v>0</v>
      </c>
      <c r="S99" s="100">
        <v>0</v>
      </c>
      <c r="T99" s="100">
        <v>0</v>
      </c>
      <c r="U99" s="100">
        <v>0</v>
      </c>
      <c r="V99" s="121">
        <v>3</v>
      </c>
      <c r="W99" s="121">
        <v>3</v>
      </c>
      <c r="X99" s="121">
        <v>2</v>
      </c>
      <c r="Y99" s="122">
        <f t="shared" si="16"/>
        <v>100</v>
      </c>
      <c r="Z99" s="123">
        <v>4662.01</v>
      </c>
      <c r="AA99" s="122">
        <v>4662.01</v>
      </c>
      <c r="AB99" s="122">
        <f t="shared" si="19"/>
        <v>100</v>
      </c>
      <c r="AC99" s="122">
        <v>4662.01</v>
      </c>
      <c r="AD99" s="122">
        <f t="shared" si="20"/>
        <v>100</v>
      </c>
      <c r="AE99" s="122">
        <v>0</v>
      </c>
      <c r="AF99" s="122">
        <f t="shared" si="17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1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24"/>
        <v>18749.07</v>
      </c>
      <c r="S100" s="100">
        <f t="shared" si="18"/>
        <v>100</v>
      </c>
      <c r="T100" s="100">
        <v>0</v>
      </c>
      <c r="U100" s="100">
        <v>0</v>
      </c>
      <c r="V100" s="121">
        <v>13</v>
      </c>
      <c r="W100" s="121">
        <v>18</v>
      </c>
      <c r="X100" s="121">
        <v>8</v>
      </c>
      <c r="Y100" s="122">
        <f t="shared" si="16"/>
        <v>34.210526315789473</v>
      </c>
      <c r="Z100" s="123">
        <v>13065.46</v>
      </c>
      <c r="AA100" s="122">
        <v>13065.46</v>
      </c>
      <c r="AB100" s="122">
        <f t="shared" si="19"/>
        <v>100</v>
      </c>
      <c r="AC100" s="122">
        <v>13065.46</v>
      </c>
      <c r="AD100" s="122">
        <f t="shared" si="20"/>
        <v>100</v>
      </c>
      <c r="AE100" s="122">
        <v>0</v>
      </c>
      <c r="AF100" s="122">
        <f t="shared" si="17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1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24"/>
        <v>336.17</v>
      </c>
      <c r="S101" s="100">
        <f t="shared" si="18"/>
        <v>100</v>
      </c>
      <c r="T101" s="100">
        <v>0</v>
      </c>
      <c r="U101" s="100">
        <v>0</v>
      </c>
      <c r="V101" s="121">
        <v>2</v>
      </c>
      <c r="W101" s="121">
        <v>2</v>
      </c>
      <c r="X101" s="121">
        <v>1</v>
      </c>
      <c r="Y101" s="122">
        <f t="shared" si="16"/>
        <v>25</v>
      </c>
      <c r="Z101" s="123">
        <v>4147.71</v>
      </c>
      <c r="AA101" s="122">
        <v>4147.71</v>
      </c>
      <c r="AB101" s="122">
        <f t="shared" si="19"/>
        <v>100</v>
      </c>
      <c r="AC101" s="122">
        <v>4147.71</v>
      </c>
      <c r="AD101" s="122">
        <f t="shared" si="20"/>
        <v>100</v>
      </c>
      <c r="AE101" s="122">
        <v>0</v>
      </c>
      <c r="AF101" s="122">
        <f t="shared" si="17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1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24"/>
        <v>19670.13</v>
      </c>
      <c r="S102" s="100">
        <f t="shared" si="18"/>
        <v>100</v>
      </c>
      <c r="T102" s="100">
        <v>0</v>
      </c>
      <c r="U102" s="100">
        <v>0</v>
      </c>
      <c r="V102" s="121">
        <v>0</v>
      </c>
      <c r="W102" s="121">
        <v>0</v>
      </c>
      <c r="X102" s="121">
        <v>0</v>
      </c>
      <c r="Y102" s="122">
        <f t="shared" si="16"/>
        <v>0</v>
      </c>
      <c r="Z102" s="123">
        <v>0</v>
      </c>
      <c r="AA102" s="122">
        <v>0</v>
      </c>
      <c r="AB102" s="122">
        <f t="shared" si="19"/>
        <v>0</v>
      </c>
      <c r="AC102" s="122">
        <v>0</v>
      </c>
      <c r="AD102" s="122">
        <f t="shared" si="20"/>
        <v>0</v>
      </c>
      <c r="AE102" s="122">
        <v>0</v>
      </c>
      <c r="AF102" s="122">
        <f t="shared" si="17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1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27">T103/P103*100</f>
        <v>0</v>
      </c>
      <c r="V103" s="89">
        <f t="shared" ref="V103:AC103" si="28">SUM(V7:V102)</f>
        <v>581</v>
      </c>
      <c r="W103" s="89">
        <f t="shared" si="28"/>
        <v>787</v>
      </c>
      <c r="X103" s="89">
        <f>SUM(X7:X102)</f>
        <v>217</v>
      </c>
      <c r="Y103" s="91">
        <f>X103/H103*100</f>
        <v>7.5953797689884501</v>
      </c>
      <c r="Z103" s="91">
        <f>SUM(Z7:Z102)</f>
        <v>865184.01000000024</v>
      </c>
      <c r="AA103" s="91">
        <f t="shared" si="28"/>
        <v>853728.92000000016</v>
      </c>
      <c r="AB103" s="90">
        <f t="shared" ref="AB103" si="29">IF((Z103+T103)=0,0,AA103/(Z103+T103)*100)</f>
        <v>98.675993792349431</v>
      </c>
      <c r="AC103" s="91">
        <f t="shared" si="28"/>
        <v>850073.65000000014</v>
      </c>
      <c r="AD103" s="90">
        <f t="shared" ref="AD103" si="30">IF(AA103=0,0,AC103/AA103)*100</f>
        <v>99.571846529458085</v>
      </c>
      <c r="AE103" s="91">
        <f>SUM(AE7:AE102)</f>
        <v>3655.2699999999977</v>
      </c>
      <c r="AF103" s="90">
        <f t="shared" ref="AF103" si="31">IF(AA103=0,0,AE103/AA103)*100</f>
        <v>0.42815347054191355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topLeftCell="H88" workbookViewId="0">
      <selection activeCell="Q101" sqref="Q101:Q102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9" width="13.140625" style="93" customWidth="1"/>
    <col min="10" max="10" width="9.28515625" style="93" customWidth="1"/>
    <col min="11" max="13" width="6.7109375" style="106" customWidth="1"/>
    <col min="14" max="14" width="9.140625" style="106" customWidth="1"/>
    <col min="15" max="15" width="16.42578125" style="107" customWidth="1"/>
    <col min="16" max="16" width="13.7109375" style="107" customWidth="1"/>
    <col min="17" max="17" width="11" style="107" customWidth="1"/>
    <col min="18" max="18" width="12.85546875" style="107" customWidth="1"/>
    <col min="19" max="19" width="10.42578125" style="107" customWidth="1"/>
    <col min="20" max="20" width="12.28515625" style="107" customWidth="1"/>
    <col min="21" max="21" width="15.42578125" style="107" customWidth="1"/>
    <col min="22" max="24" width="9.28515625" style="106" customWidth="1"/>
    <col min="25" max="25" width="12.57031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2.85546875" style="106" customWidth="1"/>
    <col min="30" max="30" width="14" style="106" customWidth="1"/>
    <col min="31" max="31" width="11.85546875" style="106" customWidth="1"/>
    <col min="32" max="32" width="14.285156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278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30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34.25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 t="shared" si="0"/>
        <v>5</v>
      </c>
      <c r="F6" s="6">
        <f t="shared" si="0"/>
        <v>6</v>
      </c>
      <c r="G6" s="119"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121">
        <v>0</v>
      </c>
      <c r="W7" s="121">
        <v>0</v>
      </c>
      <c r="X7" s="121">
        <v>0</v>
      </c>
      <c r="Y7" s="122">
        <f t="shared" ref="Y7:Y70" si="2">IF(H7=0,0,V7/H7)*100</f>
        <v>0</v>
      </c>
      <c r="Z7" s="123">
        <v>0</v>
      </c>
      <c r="AA7" s="122">
        <f>Z7</f>
        <v>0</v>
      </c>
      <c r="AB7" s="122">
        <f>IF((Z7+T7)=0,0,AA7/(Z7+T7)*100)</f>
        <v>0</v>
      </c>
      <c r="AC7" s="122">
        <v>0</v>
      </c>
      <c r="AD7" s="122">
        <f>IF(AA7=0,0,AC7/AA7)*100</f>
        <v>0</v>
      </c>
      <c r="AE7" s="122">
        <v>0</v>
      </c>
      <c r="AF7" s="122">
        <f t="shared" ref="AF7:AF70" si="3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4">P8/O8*100</f>
        <v>100</v>
      </c>
      <c r="R8" s="100">
        <f t="shared" ref="R8:R20" si="5">P8</f>
        <v>8664.0299999999988</v>
      </c>
      <c r="S8" s="100">
        <f t="shared" ref="S8:S71" si="6">R8/P8*100</f>
        <v>100</v>
      </c>
      <c r="T8" s="100">
        <v>0</v>
      </c>
      <c r="U8" s="100">
        <v>0</v>
      </c>
      <c r="V8" s="121">
        <v>7</v>
      </c>
      <c r="W8" s="121">
        <v>9</v>
      </c>
      <c r="X8" s="121">
        <v>2</v>
      </c>
      <c r="Y8" s="122">
        <f t="shared" si="2"/>
        <v>35</v>
      </c>
      <c r="Z8" s="123">
        <v>7418.86</v>
      </c>
      <c r="AA8" s="122">
        <v>7418.86</v>
      </c>
      <c r="AB8" s="122">
        <f t="shared" ref="AB8:AB71" si="7">IF((Z8+T8)=0,0,AA8/(Z8+T8)*100)</f>
        <v>100</v>
      </c>
      <c r="AC8" s="122">
        <v>7418.86</v>
      </c>
      <c r="AD8" s="122">
        <f t="shared" ref="AD8:AD71" si="8">IF(AA8=0,0,AC8/AA8)*100</f>
        <v>100</v>
      </c>
      <c r="AE8" s="122">
        <v>0</v>
      </c>
      <c r="AF8" s="122">
        <f t="shared" si="3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4"/>
        <v>100</v>
      </c>
      <c r="R9" s="100">
        <f t="shared" si="5"/>
        <v>20412.350000000002</v>
      </c>
      <c r="S9" s="100">
        <f t="shared" si="6"/>
        <v>100</v>
      </c>
      <c r="T9" s="100">
        <v>0</v>
      </c>
      <c r="U9" s="100">
        <v>0</v>
      </c>
      <c r="V9" s="121">
        <v>1</v>
      </c>
      <c r="W9" s="121">
        <v>1</v>
      </c>
      <c r="X9" s="121">
        <v>1</v>
      </c>
      <c r="Y9" s="122">
        <f t="shared" si="2"/>
        <v>8.3333333333333321</v>
      </c>
      <c r="Z9" s="123">
        <v>1649.65</v>
      </c>
      <c r="AA9" s="122">
        <v>1649.65</v>
      </c>
      <c r="AB9" s="122">
        <f t="shared" si="7"/>
        <v>100</v>
      </c>
      <c r="AC9" s="122">
        <v>1649.65</v>
      </c>
      <c r="AD9" s="122">
        <f t="shared" si="8"/>
        <v>100</v>
      </c>
      <c r="AE9" s="122">
        <v>0</v>
      </c>
      <c r="AF9" s="122">
        <f t="shared" si="3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4"/>
        <v>100</v>
      </c>
      <c r="R10" s="100">
        <f t="shared" si="5"/>
        <v>58.36</v>
      </c>
      <c r="S10" s="100">
        <f t="shared" si="6"/>
        <v>100</v>
      </c>
      <c r="T10" s="100">
        <v>0</v>
      </c>
      <c r="U10" s="100">
        <v>0</v>
      </c>
      <c r="V10" s="121">
        <v>0</v>
      </c>
      <c r="W10" s="121">
        <v>0</v>
      </c>
      <c r="X10" s="121">
        <v>0</v>
      </c>
      <c r="Y10" s="122">
        <f t="shared" si="2"/>
        <v>0</v>
      </c>
      <c r="Z10" s="123">
        <v>0</v>
      </c>
      <c r="AA10" s="122">
        <v>0</v>
      </c>
      <c r="AB10" s="122">
        <f t="shared" si="7"/>
        <v>0</v>
      </c>
      <c r="AC10" s="122">
        <v>0</v>
      </c>
      <c r="AD10" s="122">
        <f t="shared" si="8"/>
        <v>0</v>
      </c>
      <c r="AE10" s="122">
        <v>0</v>
      </c>
      <c r="AF10" s="122">
        <f t="shared" si="3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4"/>
        <v>100</v>
      </c>
      <c r="R11" s="100">
        <f t="shared" si="5"/>
        <v>7226.18</v>
      </c>
      <c r="S11" s="100">
        <f t="shared" si="6"/>
        <v>100</v>
      </c>
      <c r="T11" s="100">
        <v>0</v>
      </c>
      <c r="U11" s="100">
        <v>0</v>
      </c>
      <c r="V11" s="121">
        <v>5</v>
      </c>
      <c r="W11" s="121">
        <v>6</v>
      </c>
      <c r="X11" s="121">
        <v>0</v>
      </c>
      <c r="Y11" s="122">
        <f t="shared" si="2"/>
        <v>29.411764705882355</v>
      </c>
      <c r="Z11" s="123">
        <v>10415.98</v>
      </c>
      <c r="AA11" s="122">
        <v>9546.4500000000007</v>
      </c>
      <c r="AB11" s="122">
        <f t="shared" si="7"/>
        <v>91.651961697315102</v>
      </c>
      <c r="AC11" s="122">
        <v>9546.4500000000007</v>
      </c>
      <c r="AD11" s="122">
        <f t="shared" si="8"/>
        <v>100</v>
      </c>
      <c r="AE11" s="122">
        <v>0</v>
      </c>
      <c r="AF11" s="122">
        <f t="shared" si="3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4"/>
        <v>100</v>
      </c>
      <c r="R12" s="100">
        <f t="shared" si="5"/>
        <v>10060.76</v>
      </c>
      <c r="S12" s="100">
        <f t="shared" si="6"/>
        <v>100</v>
      </c>
      <c r="T12" s="100">
        <v>0</v>
      </c>
      <c r="U12" s="100">
        <v>0</v>
      </c>
      <c r="V12" s="121">
        <v>3</v>
      </c>
      <c r="W12" s="121">
        <v>5</v>
      </c>
      <c r="X12" s="121">
        <v>0</v>
      </c>
      <c r="Y12" s="122">
        <f t="shared" si="2"/>
        <v>17.647058823529413</v>
      </c>
      <c r="Z12" s="123">
        <v>6504.44</v>
      </c>
      <c r="AA12" s="122">
        <v>6504.44</v>
      </c>
      <c r="AB12" s="122">
        <f t="shared" si="7"/>
        <v>100</v>
      </c>
      <c r="AC12" s="122">
        <v>6504.44</v>
      </c>
      <c r="AD12" s="122">
        <f t="shared" si="8"/>
        <v>100</v>
      </c>
      <c r="AE12" s="122">
        <v>0</v>
      </c>
      <c r="AF12" s="122">
        <f t="shared" si="3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4"/>
        <v>100</v>
      </c>
      <c r="R13" s="100">
        <f t="shared" si="5"/>
        <v>2679.6</v>
      </c>
      <c r="S13" s="100">
        <f t="shared" si="6"/>
        <v>100</v>
      </c>
      <c r="T13" s="100">
        <v>0</v>
      </c>
      <c r="U13" s="100">
        <v>0</v>
      </c>
      <c r="V13" s="121">
        <v>2</v>
      </c>
      <c r="W13" s="121">
        <v>2</v>
      </c>
      <c r="X13" s="121">
        <v>0</v>
      </c>
      <c r="Y13" s="122">
        <f t="shared" si="2"/>
        <v>66.666666666666657</v>
      </c>
      <c r="Z13" s="123">
        <v>10148.719999999999</v>
      </c>
      <c r="AA13" s="122">
        <v>10148.719999999999</v>
      </c>
      <c r="AB13" s="122">
        <f t="shared" si="7"/>
        <v>100</v>
      </c>
      <c r="AC13" s="122">
        <v>10148.719999999999</v>
      </c>
      <c r="AD13" s="122">
        <f t="shared" si="8"/>
        <v>100</v>
      </c>
      <c r="AE13" s="122">
        <v>0</v>
      </c>
      <c r="AF13" s="122">
        <f t="shared" si="3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5"/>
        <v>0</v>
      </c>
      <c r="S14" s="100">
        <v>0</v>
      </c>
      <c r="T14" s="100">
        <v>0</v>
      </c>
      <c r="U14" s="100">
        <v>0</v>
      </c>
      <c r="V14" s="121">
        <v>0</v>
      </c>
      <c r="W14" s="121">
        <v>0</v>
      </c>
      <c r="X14" s="121">
        <v>0</v>
      </c>
      <c r="Y14" s="122">
        <f t="shared" si="2"/>
        <v>0</v>
      </c>
      <c r="Z14" s="123">
        <v>0</v>
      </c>
      <c r="AA14" s="122">
        <v>0</v>
      </c>
      <c r="AB14" s="122">
        <f t="shared" si="7"/>
        <v>0</v>
      </c>
      <c r="AC14" s="122">
        <v>0</v>
      </c>
      <c r="AD14" s="122">
        <f t="shared" si="8"/>
        <v>0</v>
      </c>
      <c r="AE14" s="122">
        <v>0</v>
      </c>
      <c r="AF14" s="122">
        <f t="shared" si="3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9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5"/>
        <v>51732.32</v>
      </c>
      <c r="S15" s="100">
        <f t="shared" si="6"/>
        <v>100</v>
      </c>
      <c r="T15" s="100">
        <v>0</v>
      </c>
      <c r="U15" s="100">
        <v>0</v>
      </c>
      <c r="V15" s="121">
        <v>12</v>
      </c>
      <c r="W15" s="121">
        <v>14</v>
      </c>
      <c r="X15" s="121">
        <v>3</v>
      </c>
      <c r="Y15" s="122">
        <f t="shared" si="2"/>
        <v>14.457831325301203</v>
      </c>
      <c r="Z15" s="123">
        <v>15948.59</v>
      </c>
      <c r="AA15" s="122">
        <v>15948.59</v>
      </c>
      <c r="AB15" s="122">
        <f t="shared" si="7"/>
        <v>100</v>
      </c>
      <c r="AC15" s="122">
        <v>15948.59</v>
      </c>
      <c r="AD15" s="122">
        <f t="shared" si="8"/>
        <v>100</v>
      </c>
      <c r="AE15" s="122">
        <v>0</v>
      </c>
      <c r="AF15" s="122">
        <f t="shared" si="3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9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5"/>
        <v>12706.95</v>
      </c>
      <c r="S16" s="100">
        <f t="shared" si="6"/>
        <v>100</v>
      </c>
      <c r="T16" s="100">
        <v>0</v>
      </c>
      <c r="U16" s="100">
        <v>0</v>
      </c>
      <c r="V16" s="121">
        <v>0</v>
      </c>
      <c r="W16" s="121">
        <v>0</v>
      </c>
      <c r="X16" s="121">
        <v>0</v>
      </c>
      <c r="Y16" s="122">
        <f t="shared" si="2"/>
        <v>0</v>
      </c>
      <c r="Z16" s="123">
        <v>0</v>
      </c>
      <c r="AA16" s="122">
        <v>0</v>
      </c>
      <c r="AB16" s="122">
        <f t="shared" si="7"/>
        <v>0</v>
      </c>
      <c r="AC16" s="122">
        <v>0</v>
      </c>
      <c r="AD16" s="122">
        <f t="shared" si="8"/>
        <v>0</v>
      </c>
      <c r="AE16" s="122">
        <v>0</v>
      </c>
      <c r="AF16" s="122">
        <f t="shared" si="3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9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5"/>
        <v>32504.67</v>
      </c>
      <c r="S17" s="100">
        <f t="shared" si="6"/>
        <v>100</v>
      </c>
      <c r="T17" s="100">
        <v>0</v>
      </c>
      <c r="U17" s="100">
        <v>0</v>
      </c>
      <c r="V17" s="121">
        <v>11</v>
      </c>
      <c r="W17" s="121">
        <v>18</v>
      </c>
      <c r="X17" s="121">
        <v>1</v>
      </c>
      <c r="Y17" s="122">
        <f t="shared" si="2"/>
        <v>22.448979591836736</v>
      </c>
      <c r="Z17" s="123">
        <v>37062.15</v>
      </c>
      <c r="AA17" s="122">
        <v>37062.15</v>
      </c>
      <c r="AB17" s="122">
        <f t="shared" si="7"/>
        <v>100</v>
      </c>
      <c r="AC17" s="122">
        <v>37062.15</v>
      </c>
      <c r="AD17" s="122">
        <f t="shared" si="8"/>
        <v>100</v>
      </c>
      <c r="AE17" s="122">
        <v>0</v>
      </c>
      <c r="AF17" s="122">
        <f t="shared" si="3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9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5"/>
        <v>15821.75</v>
      </c>
      <c r="S18" s="100">
        <f t="shared" si="6"/>
        <v>100</v>
      </c>
      <c r="T18" s="100">
        <v>0</v>
      </c>
      <c r="U18" s="100">
        <v>0</v>
      </c>
      <c r="V18" s="121">
        <v>17</v>
      </c>
      <c r="W18" s="121">
        <v>14</v>
      </c>
      <c r="X18" s="121">
        <v>13</v>
      </c>
      <c r="Y18" s="122">
        <f t="shared" si="2"/>
        <v>65.384615384615387</v>
      </c>
      <c r="Z18" s="123">
        <v>4410.1000000000004</v>
      </c>
      <c r="AA18" s="122">
        <v>4410.1000000000004</v>
      </c>
      <c r="AB18" s="122">
        <f t="shared" si="7"/>
        <v>100</v>
      </c>
      <c r="AC18" s="122">
        <v>4410.1000000000004</v>
      </c>
      <c r="AD18" s="122">
        <f t="shared" si="8"/>
        <v>100</v>
      </c>
      <c r="AE18" s="122">
        <v>0</v>
      </c>
      <c r="AF18" s="122">
        <f t="shared" si="3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9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5"/>
        <v>46398.919999999991</v>
      </c>
      <c r="S19" s="100">
        <f t="shared" si="6"/>
        <v>100</v>
      </c>
      <c r="T19" s="100">
        <v>0</v>
      </c>
      <c r="U19" s="100">
        <v>0</v>
      </c>
      <c r="V19" s="121">
        <v>16</v>
      </c>
      <c r="W19" s="121">
        <v>19</v>
      </c>
      <c r="X19" s="121">
        <v>4</v>
      </c>
      <c r="Y19" s="122">
        <f t="shared" si="2"/>
        <v>27.586206896551722</v>
      </c>
      <c r="Z19" s="123">
        <v>26688.28</v>
      </c>
      <c r="AA19" s="122">
        <f>Z19</f>
        <v>26688.28</v>
      </c>
      <c r="AB19" s="122">
        <f t="shared" si="7"/>
        <v>100</v>
      </c>
      <c r="AC19" s="122">
        <v>26688.28</v>
      </c>
      <c r="AD19" s="122">
        <f t="shared" si="8"/>
        <v>100</v>
      </c>
      <c r="AE19" s="122">
        <f>AA19-AC19</f>
        <v>0</v>
      </c>
      <c r="AF19" s="122">
        <f t="shared" si="3"/>
        <v>0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9"/>
        <v>0</v>
      </c>
      <c r="O20" s="100">
        <v>0</v>
      </c>
      <c r="P20" s="100">
        <v>0</v>
      </c>
      <c r="Q20" s="100">
        <v>0</v>
      </c>
      <c r="R20" s="100">
        <f t="shared" si="5"/>
        <v>0</v>
      </c>
      <c r="S20" s="100">
        <v>0</v>
      </c>
      <c r="T20" s="100">
        <v>0</v>
      </c>
      <c r="U20" s="100">
        <v>0</v>
      </c>
      <c r="V20" s="121">
        <v>0</v>
      </c>
      <c r="W20" s="121">
        <v>0</v>
      </c>
      <c r="X20" s="121">
        <v>0</v>
      </c>
      <c r="Y20" s="122">
        <f t="shared" si="2"/>
        <v>0</v>
      </c>
      <c r="Z20" s="123">
        <v>0</v>
      </c>
      <c r="AA20" s="122">
        <v>0</v>
      </c>
      <c r="AB20" s="122">
        <f t="shared" si="7"/>
        <v>0</v>
      </c>
      <c r="AC20" s="122">
        <v>0</v>
      </c>
      <c r="AD20" s="122">
        <f t="shared" si="8"/>
        <v>0</v>
      </c>
      <c r="AE20" s="122">
        <v>0</v>
      </c>
      <c r="AF20" s="122">
        <f t="shared" si="3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9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 t="shared" si="6"/>
        <v>100</v>
      </c>
      <c r="T21" s="100">
        <v>0</v>
      </c>
      <c r="U21" s="100">
        <v>0</v>
      </c>
      <c r="V21" s="121">
        <v>2</v>
      </c>
      <c r="W21" s="121">
        <v>3</v>
      </c>
      <c r="X21" s="121">
        <v>0</v>
      </c>
      <c r="Y21" s="122">
        <f t="shared" si="2"/>
        <v>22.222222222222221</v>
      </c>
      <c r="Z21" s="123">
        <v>10021.58</v>
      </c>
      <c r="AA21" s="122">
        <v>10021.58</v>
      </c>
      <c r="AB21" s="122">
        <f t="shared" si="7"/>
        <v>100</v>
      </c>
      <c r="AC21" s="122">
        <v>10021.58</v>
      </c>
      <c r="AD21" s="122">
        <f t="shared" si="8"/>
        <v>100</v>
      </c>
      <c r="AE21" s="122">
        <v>0</v>
      </c>
      <c r="AF21" s="122">
        <f t="shared" si="3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9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0">P22</f>
        <v>19091.53</v>
      </c>
      <c r="S22" s="100">
        <f t="shared" si="6"/>
        <v>100</v>
      </c>
      <c r="T22" s="100">
        <v>0</v>
      </c>
      <c r="U22" s="100">
        <v>0</v>
      </c>
      <c r="V22" s="121">
        <v>2</v>
      </c>
      <c r="W22" s="121">
        <v>3</v>
      </c>
      <c r="X22" s="121">
        <v>0</v>
      </c>
      <c r="Y22" s="122">
        <f t="shared" si="2"/>
        <v>4.8780487804878048</v>
      </c>
      <c r="Z22" s="123">
        <v>6177.02</v>
      </c>
      <c r="AA22" s="122">
        <v>6177.02</v>
      </c>
      <c r="AB22" s="122">
        <f t="shared" si="7"/>
        <v>100</v>
      </c>
      <c r="AC22" s="122">
        <v>6177.02</v>
      </c>
      <c r="AD22" s="122">
        <f t="shared" si="8"/>
        <v>100</v>
      </c>
      <c r="AE22" s="122">
        <v>0</v>
      </c>
      <c r="AF22" s="122">
        <f t="shared" si="3"/>
        <v>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9"/>
        <v>0</v>
      </c>
      <c r="O23" s="100">
        <v>0</v>
      </c>
      <c r="P23" s="100">
        <v>0</v>
      </c>
      <c r="Q23" s="100">
        <v>0</v>
      </c>
      <c r="R23" s="100">
        <f t="shared" si="10"/>
        <v>0</v>
      </c>
      <c r="S23" s="100">
        <v>0</v>
      </c>
      <c r="T23" s="100">
        <v>0</v>
      </c>
      <c r="U23" s="100">
        <v>0</v>
      </c>
      <c r="V23" s="121">
        <v>0</v>
      </c>
      <c r="W23" s="121">
        <v>0</v>
      </c>
      <c r="X23" s="121">
        <v>0</v>
      </c>
      <c r="Y23" s="122">
        <f t="shared" si="2"/>
        <v>0</v>
      </c>
      <c r="Z23" s="123">
        <v>0</v>
      </c>
      <c r="AA23" s="122">
        <v>0</v>
      </c>
      <c r="AB23" s="122">
        <f t="shared" si="7"/>
        <v>0</v>
      </c>
      <c r="AC23" s="122">
        <v>0</v>
      </c>
      <c r="AD23" s="122">
        <f t="shared" si="8"/>
        <v>0</v>
      </c>
      <c r="AE23" s="122">
        <v>0</v>
      </c>
      <c r="AF23" s="122">
        <f t="shared" si="3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9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0"/>
        <v>31605.72</v>
      </c>
      <c r="S24" s="100">
        <f t="shared" si="6"/>
        <v>100</v>
      </c>
      <c r="T24" s="100">
        <v>0</v>
      </c>
      <c r="U24" s="100">
        <v>0</v>
      </c>
      <c r="V24" s="121">
        <v>31</v>
      </c>
      <c r="W24" s="121">
        <v>42</v>
      </c>
      <c r="X24" s="121">
        <v>21</v>
      </c>
      <c r="Y24" s="122">
        <f t="shared" si="2"/>
        <v>43.661971830985912</v>
      </c>
      <c r="Z24" s="123">
        <v>29450.03</v>
      </c>
      <c r="AA24" s="122">
        <f>Z24</f>
        <v>29450.03</v>
      </c>
      <c r="AB24" s="122">
        <f t="shared" si="7"/>
        <v>100</v>
      </c>
      <c r="AC24" s="122">
        <v>29450.03</v>
      </c>
      <c r="AD24" s="122">
        <f t="shared" si="8"/>
        <v>100</v>
      </c>
      <c r="AE24" s="122">
        <f>AA24-AC24</f>
        <v>0</v>
      </c>
      <c r="AF24" s="122">
        <f t="shared" si="3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9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0"/>
        <v>43809.06</v>
      </c>
      <c r="S25" s="100">
        <f t="shared" si="6"/>
        <v>100</v>
      </c>
      <c r="T25" s="100">
        <v>0</v>
      </c>
      <c r="U25" s="100">
        <v>0</v>
      </c>
      <c r="V25" s="121">
        <v>24</v>
      </c>
      <c r="W25" s="121">
        <v>35</v>
      </c>
      <c r="X25" s="121">
        <v>7</v>
      </c>
      <c r="Y25" s="122">
        <f t="shared" si="2"/>
        <v>11.650485436893204</v>
      </c>
      <c r="Z25" s="123">
        <f>3668.08+27767.72</f>
        <v>31435.800000000003</v>
      </c>
      <c r="AA25" s="122">
        <v>31435.800000000003</v>
      </c>
      <c r="AB25" s="122">
        <f t="shared" si="7"/>
        <v>100</v>
      </c>
      <c r="AC25" s="122">
        <v>31435.800000000003</v>
      </c>
      <c r="AD25" s="122">
        <f t="shared" si="8"/>
        <v>100</v>
      </c>
      <c r="AE25" s="122">
        <v>0</v>
      </c>
      <c r="AF25" s="122">
        <f t="shared" si="3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9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0"/>
        <v>13200.15</v>
      </c>
      <c r="S26" s="100">
        <f t="shared" si="6"/>
        <v>100</v>
      </c>
      <c r="T26" s="100">
        <v>0</v>
      </c>
      <c r="U26" s="100">
        <v>0</v>
      </c>
      <c r="V26" s="121">
        <v>12</v>
      </c>
      <c r="W26" s="121">
        <v>15</v>
      </c>
      <c r="X26" s="121">
        <v>6</v>
      </c>
      <c r="Y26" s="122">
        <f t="shared" si="2"/>
        <v>50</v>
      </c>
      <c r="Z26" s="123">
        <v>11237.51</v>
      </c>
      <c r="AA26" s="122">
        <v>11237.51</v>
      </c>
      <c r="AB26" s="122">
        <f t="shared" si="7"/>
        <v>100</v>
      </c>
      <c r="AC26" s="122">
        <v>11237.51</v>
      </c>
      <c r="AD26" s="122">
        <f t="shared" si="8"/>
        <v>100</v>
      </c>
      <c r="AE26" s="122">
        <v>0</v>
      </c>
      <c r="AF26" s="122">
        <f t="shared" si="3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9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0"/>
        <v>12723.78</v>
      </c>
      <c r="S27" s="100">
        <f t="shared" si="6"/>
        <v>100</v>
      </c>
      <c r="T27" s="100">
        <v>0</v>
      </c>
      <c r="U27" s="100">
        <v>0</v>
      </c>
      <c r="V27" s="121">
        <v>4</v>
      </c>
      <c r="W27" s="121">
        <v>6</v>
      </c>
      <c r="X27" s="121">
        <v>1</v>
      </c>
      <c r="Y27" s="122">
        <f t="shared" si="2"/>
        <v>25</v>
      </c>
      <c r="Z27" s="123">
        <v>3466.92</v>
      </c>
      <c r="AA27" s="122">
        <v>3466.92</v>
      </c>
      <c r="AB27" s="122">
        <f t="shared" si="7"/>
        <v>100</v>
      </c>
      <c r="AC27" s="122">
        <v>3466.92</v>
      </c>
      <c r="AD27" s="122">
        <f t="shared" si="8"/>
        <v>100</v>
      </c>
      <c r="AE27" s="122">
        <v>0</v>
      </c>
      <c r="AF27" s="122">
        <f t="shared" si="3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9"/>
        <v>0</v>
      </c>
      <c r="O28" s="100">
        <v>0</v>
      </c>
      <c r="P28" s="100">
        <v>0</v>
      </c>
      <c r="Q28" s="100">
        <v>0</v>
      </c>
      <c r="R28" s="100">
        <f t="shared" si="10"/>
        <v>0</v>
      </c>
      <c r="S28" s="100">
        <v>0</v>
      </c>
      <c r="T28" s="100">
        <v>0</v>
      </c>
      <c r="U28" s="100">
        <v>0</v>
      </c>
      <c r="V28" s="121">
        <v>5</v>
      </c>
      <c r="W28" s="121">
        <v>6</v>
      </c>
      <c r="X28" s="121">
        <v>4</v>
      </c>
      <c r="Y28" s="122">
        <f t="shared" si="2"/>
        <v>55.555555555555557</v>
      </c>
      <c r="Z28" s="123">
        <v>3007.13</v>
      </c>
      <c r="AA28" s="122">
        <v>3007.13</v>
      </c>
      <c r="AB28" s="122">
        <f t="shared" si="7"/>
        <v>100</v>
      </c>
      <c r="AC28" s="122">
        <v>3007.13</v>
      </c>
      <c r="AD28" s="122">
        <f t="shared" si="8"/>
        <v>100</v>
      </c>
      <c r="AE28" s="122">
        <v>0</v>
      </c>
      <c r="AF28" s="122">
        <f t="shared" si="3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9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0"/>
        <v>5460.41</v>
      </c>
      <c r="S29" s="100">
        <f t="shared" si="6"/>
        <v>100</v>
      </c>
      <c r="T29" s="100">
        <v>0</v>
      </c>
      <c r="U29" s="100">
        <v>0</v>
      </c>
      <c r="V29" s="121">
        <v>3</v>
      </c>
      <c r="W29" s="121">
        <v>5</v>
      </c>
      <c r="X29" s="121">
        <v>0</v>
      </c>
      <c r="Y29" s="122">
        <f t="shared" si="2"/>
        <v>37.5</v>
      </c>
      <c r="Z29" s="123">
        <v>2108.6999999999998</v>
      </c>
      <c r="AA29" s="122">
        <v>2108.6999999999998</v>
      </c>
      <c r="AB29" s="122">
        <f t="shared" si="7"/>
        <v>100</v>
      </c>
      <c r="AC29" s="122">
        <v>2108.6999999999998</v>
      </c>
      <c r="AD29" s="122">
        <f t="shared" si="8"/>
        <v>100</v>
      </c>
      <c r="AE29" s="122">
        <v>0</v>
      </c>
      <c r="AF29" s="122">
        <f t="shared" si="3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0"/>
        <v>0</v>
      </c>
      <c r="S30" s="100">
        <v>0</v>
      </c>
      <c r="T30" s="100">
        <v>0</v>
      </c>
      <c r="U30" s="100">
        <v>0</v>
      </c>
      <c r="V30" s="121">
        <v>0</v>
      </c>
      <c r="W30" s="121">
        <v>0</v>
      </c>
      <c r="X30" s="121">
        <v>0</v>
      </c>
      <c r="Y30" s="122">
        <f t="shared" si="2"/>
        <v>0</v>
      </c>
      <c r="Z30" s="123">
        <v>0</v>
      </c>
      <c r="AA30" s="122">
        <v>0</v>
      </c>
      <c r="AB30" s="122">
        <f t="shared" si="7"/>
        <v>0</v>
      </c>
      <c r="AC30" s="122">
        <v>0</v>
      </c>
      <c r="AD30" s="122">
        <f t="shared" si="8"/>
        <v>0</v>
      </c>
      <c r="AE30" s="122">
        <v>0</v>
      </c>
      <c r="AF30" s="122">
        <f t="shared" si="3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1">K31/H31*100</f>
        <v>88.043478260869563</v>
      </c>
      <c r="O31" s="100">
        <v>84151.14</v>
      </c>
      <c r="P31" s="100">
        <v>84151.14</v>
      </c>
      <c r="Q31" s="100">
        <f t="shared" ref="Q31:Q38" si="12">P31/O31*100</f>
        <v>100</v>
      </c>
      <c r="R31" s="100">
        <f t="shared" si="10"/>
        <v>84151.14</v>
      </c>
      <c r="S31" s="100">
        <f t="shared" si="6"/>
        <v>100</v>
      </c>
      <c r="T31" s="100">
        <v>0</v>
      </c>
      <c r="U31" s="100">
        <v>0</v>
      </c>
      <c r="V31" s="121">
        <v>19</v>
      </c>
      <c r="W31" s="121">
        <v>26</v>
      </c>
      <c r="X31" s="121">
        <v>3</v>
      </c>
      <c r="Y31" s="122">
        <f t="shared" si="2"/>
        <v>20.652173913043477</v>
      </c>
      <c r="Z31" s="123">
        <v>34384.54</v>
      </c>
      <c r="AA31" s="122">
        <v>34384.54</v>
      </c>
      <c r="AB31" s="122">
        <f t="shared" si="7"/>
        <v>100</v>
      </c>
      <c r="AC31" s="122">
        <v>34384.54</v>
      </c>
      <c r="AD31" s="122">
        <f t="shared" si="8"/>
        <v>100</v>
      </c>
      <c r="AE31" s="122">
        <v>0</v>
      </c>
      <c r="AF31" s="122">
        <f t="shared" si="3"/>
        <v>0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1"/>
        <v>45</v>
      </c>
      <c r="O32" s="100">
        <v>3061.7499999999995</v>
      </c>
      <c r="P32" s="100">
        <v>3061.7499999999995</v>
      </c>
      <c r="Q32" s="100">
        <f t="shared" si="12"/>
        <v>100</v>
      </c>
      <c r="R32" s="100">
        <f t="shared" si="10"/>
        <v>3061.7499999999995</v>
      </c>
      <c r="S32" s="100">
        <f t="shared" si="6"/>
        <v>100</v>
      </c>
      <c r="T32" s="100">
        <v>0</v>
      </c>
      <c r="U32" s="100">
        <v>0</v>
      </c>
      <c r="V32" s="121">
        <v>0</v>
      </c>
      <c r="W32" s="121">
        <v>0</v>
      </c>
      <c r="X32" s="121">
        <v>0</v>
      </c>
      <c r="Y32" s="122">
        <f t="shared" si="2"/>
        <v>0</v>
      </c>
      <c r="Z32" s="123">
        <v>0</v>
      </c>
      <c r="AA32" s="122">
        <v>0</v>
      </c>
      <c r="AB32" s="122">
        <f t="shared" si="7"/>
        <v>0</v>
      </c>
      <c r="AC32" s="122">
        <v>0</v>
      </c>
      <c r="AD32" s="122">
        <f t="shared" si="8"/>
        <v>0</v>
      </c>
      <c r="AE32" s="122">
        <v>0</v>
      </c>
      <c r="AF32" s="122">
        <f t="shared" si="3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1"/>
        <v>50</v>
      </c>
      <c r="O33" s="100">
        <v>215.69</v>
      </c>
      <c r="P33" s="100">
        <v>215.69</v>
      </c>
      <c r="Q33" s="100">
        <f t="shared" si="12"/>
        <v>100</v>
      </c>
      <c r="R33" s="100">
        <f t="shared" si="10"/>
        <v>215.69</v>
      </c>
      <c r="S33" s="100">
        <f t="shared" si="6"/>
        <v>100</v>
      </c>
      <c r="T33" s="100">
        <v>0</v>
      </c>
      <c r="U33" s="100">
        <v>0</v>
      </c>
      <c r="V33" s="121">
        <v>2</v>
      </c>
      <c r="W33" s="121">
        <v>4</v>
      </c>
      <c r="X33" s="121">
        <v>0</v>
      </c>
      <c r="Y33" s="122">
        <f t="shared" si="2"/>
        <v>50</v>
      </c>
      <c r="Z33" s="123">
        <v>3317.11</v>
      </c>
      <c r="AA33" s="122">
        <v>3317.11</v>
      </c>
      <c r="AB33" s="122">
        <f t="shared" si="7"/>
        <v>100</v>
      </c>
      <c r="AC33" s="122">
        <v>3317.11</v>
      </c>
      <c r="AD33" s="122">
        <f t="shared" si="8"/>
        <v>100</v>
      </c>
      <c r="AE33" s="122">
        <v>0</v>
      </c>
      <c r="AF33" s="122">
        <f t="shared" si="3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1"/>
        <v>80.769230769230774</v>
      </c>
      <c r="O34" s="100">
        <v>17458.7</v>
      </c>
      <c r="P34" s="100">
        <v>17458.7</v>
      </c>
      <c r="Q34" s="100">
        <f t="shared" si="12"/>
        <v>100</v>
      </c>
      <c r="R34" s="100">
        <f t="shared" si="10"/>
        <v>17458.7</v>
      </c>
      <c r="S34" s="100">
        <f t="shared" si="6"/>
        <v>100</v>
      </c>
      <c r="T34" s="100">
        <v>0</v>
      </c>
      <c r="U34" s="100">
        <v>0</v>
      </c>
      <c r="V34" s="121">
        <v>8</v>
      </c>
      <c r="W34" s="121">
        <v>10</v>
      </c>
      <c r="X34" s="121">
        <v>3</v>
      </c>
      <c r="Y34" s="122">
        <f t="shared" si="2"/>
        <v>15.384615384615385</v>
      </c>
      <c r="Z34" s="123">
        <v>8813.86</v>
      </c>
      <c r="AA34" s="122">
        <v>4430.68</v>
      </c>
      <c r="AB34" s="122">
        <f t="shared" si="7"/>
        <v>50.26946196104771</v>
      </c>
      <c r="AC34" s="122">
        <v>2442.38</v>
      </c>
      <c r="AD34" s="122">
        <f t="shared" si="8"/>
        <v>55.124269863768092</v>
      </c>
      <c r="AE34" s="122">
        <f>AA34-AC34</f>
        <v>1988.3000000000002</v>
      </c>
      <c r="AF34" s="122">
        <f t="shared" si="3"/>
        <v>44.875730136231908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1"/>
        <v>75.862068965517238</v>
      </c>
      <c r="O35" s="100">
        <v>31182.29</v>
      </c>
      <c r="P35" s="100">
        <v>31182.29</v>
      </c>
      <c r="Q35" s="100">
        <f t="shared" si="12"/>
        <v>100</v>
      </c>
      <c r="R35" s="100">
        <f t="shared" si="10"/>
        <v>31182.29</v>
      </c>
      <c r="S35" s="100">
        <f t="shared" si="6"/>
        <v>100</v>
      </c>
      <c r="T35" s="100">
        <v>0</v>
      </c>
      <c r="U35" s="100">
        <v>0</v>
      </c>
      <c r="V35" s="121">
        <v>14</v>
      </c>
      <c r="W35" s="121">
        <v>21</v>
      </c>
      <c r="X35" s="121">
        <v>2</v>
      </c>
      <c r="Y35" s="122">
        <f t="shared" si="2"/>
        <v>24.137931034482758</v>
      </c>
      <c r="Z35" s="123">
        <v>20128.939999999999</v>
      </c>
      <c r="AA35" s="122">
        <v>20128.939999999999</v>
      </c>
      <c r="AB35" s="122">
        <f t="shared" si="7"/>
        <v>100</v>
      </c>
      <c r="AC35" s="122">
        <v>20128.939999999999</v>
      </c>
      <c r="AD35" s="122">
        <f t="shared" si="8"/>
        <v>100</v>
      </c>
      <c r="AE35" s="122">
        <f t="shared" ref="AE35:AE98" si="13">AA35-AC35</f>
        <v>0</v>
      </c>
      <c r="AF35" s="122">
        <f t="shared" si="3"/>
        <v>0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1"/>
        <v>63.636363636363633</v>
      </c>
      <c r="O36" s="100">
        <v>837.48</v>
      </c>
      <c r="P36" s="100">
        <v>837.48</v>
      </c>
      <c r="Q36" s="100">
        <f t="shared" si="12"/>
        <v>100</v>
      </c>
      <c r="R36" s="100">
        <f t="shared" si="10"/>
        <v>837.48</v>
      </c>
      <c r="S36" s="100">
        <f t="shared" si="6"/>
        <v>100</v>
      </c>
      <c r="T36" s="100">
        <v>0</v>
      </c>
      <c r="U36" s="100">
        <v>0</v>
      </c>
      <c r="V36" s="121">
        <v>0</v>
      </c>
      <c r="W36" s="121">
        <v>0</v>
      </c>
      <c r="X36" s="121">
        <v>0</v>
      </c>
      <c r="Y36" s="122">
        <f t="shared" si="2"/>
        <v>0</v>
      </c>
      <c r="Z36" s="123">
        <v>0</v>
      </c>
      <c r="AA36" s="122">
        <v>0</v>
      </c>
      <c r="AB36" s="122">
        <f t="shared" si="7"/>
        <v>0</v>
      </c>
      <c r="AC36" s="122">
        <v>0</v>
      </c>
      <c r="AD36" s="122">
        <f t="shared" si="8"/>
        <v>0</v>
      </c>
      <c r="AE36" s="122">
        <f t="shared" si="13"/>
        <v>0</v>
      </c>
      <c r="AF36" s="122">
        <f t="shared" si="3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1"/>
        <v>93.333333333333329</v>
      </c>
      <c r="O37" s="100">
        <v>8820.61</v>
      </c>
      <c r="P37" s="100">
        <v>8820.61</v>
      </c>
      <c r="Q37" s="100">
        <f t="shared" si="12"/>
        <v>100</v>
      </c>
      <c r="R37" s="100">
        <f t="shared" si="10"/>
        <v>8820.61</v>
      </c>
      <c r="S37" s="100">
        <f t="shared" si="6"/>
        <v>100</v>
      </c>
      <c r="T37" s="100">
        <v>0</v>
      </c>
      <c r="U37" s="100">
        <v>0</v>
      </c>
      <c r="V37" s="121">
        <v>2</v>
      </c>
      <c r="W37" s="121">
        <v>2</v>
      </c>
      <c r="X37" s="121">
        <v>0</v>
      </c>
      <c r="Y37" s="122">
        <f t="shared" si="2"/>
        <v>13.333333333333334</v>
      </c>
      <c r="Z37" s="123">
        <v>2791.99</v>
      </c>
      <c r="AA37" s="122">
        <v>2791.99</v>
      </c>
      <c r="AB37" s="122">
        <f t="shared" si="7"/>
        <v>100</v>
      </c>
      <c r="AC37" s="122">
        <v>2791.99</v>
      </c>
      <c r="AD37" s="122">
        <f t="shared" si="8"/>
        <v>100</v>
      </c>
      <c r="AE37" s="122">
        <f t="shared" si="13"/>
        <v>0</v>
      </c>
      <c r="AF37" s="122">
        <f t="shared" si="3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1"/>
        <v>44.827586206896555</v>
      </c>
      <c r="O38" s="100">
        <v>17539.870000000003</v>
      </c>
      <c r="P38" s="100">
        <v>17539.870000000003</v>
      </c>
      <c r="Q38" s="100">
        <f t="shared" si="12"/>
        <v>100</v>
      </c>
      <c r="R38" s="100">
        <f t="shared" si="10"/>
        <v>17539.870000000003</v>
      </c>
      <c r="S38" s="100">
        <f t="shared" si="6"/>
        <v>100</v>
      </c>
      <c r="T38" s="100">
        <v>0</v>
      </c>
      <c r="U38" s="100">
        <v>0</v>
      </c>
      <c r="V38" s="121">
        <v>23</v>
      </c>
      <c r="W38" s="121">
        <v>29</v>
      </c>
      <c r="X38" s="121">
        <v>4</v>
      </c>
      <c r="Y38" s="122">
        <f t="shared" si="2"/>
        <v>79.310344827586206</v>
      </c>
      <c r="Z38" s="123">
        <v>31529.03</v>
      </c>
      <c r="AA38" s="122">
        <v>31346.33</v>
      </c>
      <c r="AB38" s="122">
        <f t="shared" si="7"/>
        <v>99.420534028481072</v>
      </c>
      <c r="AC38" s="122">
        <v>31346.33</v>
      </c>
      <c r="AD38" s="122">
        <f t="shared" si="8"/>
        <v>100</v>
      </c>
      <c r="AE38" s="122">
        <f t="shared" si="13"/>
        <v>0</v>
      </c>
      <c r="AF38" s="122">
        <f t="shared" si="3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1"/>
        <v>0</v>
      </c>
      <c r="O39" s="100">
        <v>0</v>
      </c>
      <c r="P39" s="100">
        <v>0</v>
      </c>
      <c r="Q39" s="100">
        <v>0</v>
      </c>
      <c r="R39" s="100">
        <f t="shared" si="10"/>
        <v>0</v>
      </c>
      <c r="S39" s="100">
        <v>0</v>
      </c>
      <c r="T39" s="100">
        <v>0</v>
      </c>
      <c r="U39" s="100">
        <v>0</v>
      </c>
      <c r="V39" s="121">
        <v>0</v>
      </c>
      <c r="W39" s="121">
        <v>0</v>
      </c>
      <c r="X39" s="121">
        <v>0</v>
      </c>
      <c r="Y39" s="122">
        <f t="shared" si="2"/>
        <v>0</v>
      </c>
      <c r="Z39" s="123">
        <v>0</v>
      </c>
      <c r="AA39" s="122">
        <v>0</v>
      </c>
      <c r="AB39" s="122">
        <f t="shared" si="7"/>
        <v>0</v>
      </c>
      <c r="AC39" s="122">
        <v>0</v>
      </c>
      <c r="AD39" s="122">
        <f t="shared" si="8"/>
        <v>0</v>
      </c>
      <c r="AE39" s="122">
        <f t="shared" si="13"/>
        <v>0</v>
      </c>
      <c r="AF39" s="122">
        <f t="shared" si="3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1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0"/>
        <v>81.2</v>
      </c>
      <c r="S40" s="100">
        <f t="shared" si="6"/>
        <v>100</v>
      </c>
      <c r="T40" s="100">
        <v>0</v>
      </c>
      <c r="U40" s="100">
        <v>0</v>
      </c>
      <c r="V40" s="121">
        <v>0</v>
      </c>
      <c r="W40" s="121">
        <v>0</v>
      </c>
      <c r="X40" s="121">
        <v>0</v>
      </c>
      <c r="Y40" s="122">
        <f t="shared" si="2"/>
        <v>0</v>
      </c>
      <c r="Z40" s="123">
        <v>0</v>
      </c>
      <c r="AA40" s="122">
        <v>0</v>
      </c>
      <c r="AB40" s="122">
        <f t="shared" si="7"/>
        <v>0</v>
      </c>
      <c r="AC40" s="122">
        <v>0</v>
      </c>
      <c r="AD40" s="122">
        <f t="shared" si="8"/>
        <v>0</v>
      </c>
      <c r="AE40" s="122">
        <f t="shared" si="13"/>
        <v>0</v>
      </c>
      <c r="AF40" s="122">
        <f t="shared" si="3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1"/>
        <v>0</v>
      </c>
      <c r="O41" s="100">
        <v>0</v>
      </c>
      <c r="P41" s="100">
        <v>0</v>
      </c>
      <c r="Q41" s="100">
        <v>0</v>
      </c>
      <c r="R41" s="100">
        <f t="shared" si="10"/>
        <v>0</v>
      </c>
      <c r="S41" s="100">
        <v>0</v>
      </c>
      <c r="T41" s="100">
        <v>0</v>
      </c>
      <c r="U41" s="100">
        <v>0</v>
      </c>
      <c r="V41" s="121">
        <v>1</v>
      </c>
      <c r="W41" s="121">
        <v>1</v>
      </c>
      <c r="X41" s="121">
        <v>1</v>
      </c>
      <c r="Y41" s="122">
        <f t="shared" si="2"/>
        <v>50</v>
      </c>
      <c r="Z41" s="123">
        <v>570.94000000000005</v>
      </c>
      <c r="AA41" s="122">
        <v>570.94000000000005</v>
      </c>
      <c r="AB41" s="122">
        <f t="shared" si="7"/>
        <v>100</v>
      </c>
      <c r="AC41" s="122">
        <v>570.94000000000005</v>
      </c>
      <c r="AD41" s="122">
        <f t="shared" si="8"/>
        <v>100</v>
      </c>
      <c r="AE41" s="122">
        <f t="shared" si="13"/>
        <v>0</v>
      </c>
      <c r="AF41" s="122">
        <f t="shared" si="3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1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0"/>
        <v>51486.1</v>
      </c>
      <c r="S42" s="100">
        <f t="shared" si="6"/>
        <v>100</v>
      </c>
      <c r="T42" s="100">
        <v>0</v>
      </c>
      <c r="U42" s="100">
        <v>0</v>
      </c>
      <c r="V42" s="121">
        <v>19</v>
      </c>
      <c r="W42" s="121">
        <v>36</v>
      </c>
      <c r="X42" s="121">
        <v>8</v>
      </c>
      <c r="Y42" s="122">
        <f t="shared" si="2"/>
        <v>35.849056603773583</v>
      </c>
      <c r="Z42" s="123">
        <v>43186.26</v>
      </c>
      <c r="AA42" s="122">
        <v>43186.26</v>
      </c>
      <c r="AB42" s="122">
        <f t="shared" si="7"/>
        <v>100</v>
      </c>
      <c r="AC42" s="122">
        <v>43186.26</v>
      </c>
      <c r="AD42" s="122">
        <f t="shared" si="8"/>
        <v>100</v>
      </c>
      <c r="AE42" s="122">
        <f t="shared" si="13"/>
        <v>0</v>
      </c>
      <c r="AF42" s="122">
        <f t="shared" si="3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1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0"/>
        <v>16141.45</v>
      </c>
      <c r="S43" s="100">
        <f t="shared" si="6"/>
        <v>100</v>
      </c>
      <c r="T43" s="100">
        <v>0</v>
      </c>
      <c r="U43" s="100">
        <v>0</v>
      </c>
      <c r="V43" s="121">
        <v>8</v>
      </c>
      <c r="W43" s="121">
        <v>9</v>
      </c>
      <c r="X43" s="121">
        <v>3</v>
      </c>
      <c r="Y43" s="122">
        <f t="shared" si="2"/>
        <v>28.571428571428569</v>
      </c>
      <c r="Z43" s="123">
        <v>7515.68</v>
      </c>
      <c r="AA43" s="122">
        <v>7515.68</v>
      </c>
      <c r="AB43" s="122">
        <f t="shared" si="7"/>
        <v>100</v>
      </c>
      <c r="AC43" s="122">
        <v>7515.68</v>
      </c>
      <c r="AD43" s="122">
        <f t="shared" si="8"/>
        <v>100</v>
      </c>
      <c r="AE43" s="122">
        <f t="shared" si="13"/>
        <v>0</v>
      </c>
      <c r="AF43" s="122">
        <f t="shared" si="3"/>
        <v>0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1"/>
        <v>0</v>
      </c>
      <c r="O44" s="100">
        <v>0</v>
      </c>
      <c r="P44" s="100">
        <v>0</v>
      </c>
      <c r="Q44" s="100">
        <v>0</v>
      </c>
      <c r="R44" s="100">
        <f t="shared" si="10"/>
        <v>0</v>
      </c>
      <c r="S44" s="100">
        <v>0</v>
      </c>
      <c r="T44" s="100">
        <v>0</v>
      </c>
      <c r="U44" s="100">
        <v>0</v>
      </c>
      <c r="V44" s="121">
        <v>0</v>
      </c>
      <c r="W44" s="121">
        <v>0</v>
      </c>
      <c r="X44" s="121">
        <v>0</v>
      </c>
      <c r="Y44" s="122">
        <f t="shared" si="2"/>
        <v>0</v>
      </c>
      <c r="Z44" s="123">
        <v>0</v>
      </c>
      <c r="AA44" s="122">
        <v>0</v>
      </c>
      <c r="AB44" s="122">
        <f t="shared" si="7"/>
        <v>0</v>
      </c>
      <c r="AC44" s="122">
        <v>0</v>
      </c>
      <c r="AD44" s="122">
        <f t="shared" si="8"/>
        <v>0</v>
      </c>
      <c r="AE44" s="122">
        <f t="shared" si="13"/>
        <v>0</v>
      </c>
      <c r="AF44" s="122">
        <f t="shared" si="3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1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0"/>
        <v>18630.71</v>
      </c>
      <c r="S45" s="100">
        <f t="shared" si="6"/>
        <v>100</v>
      </c>
      <c r="T45" s="100">
        <v>0</v>
      </c>
      <c r="U45" s="100">
        <v>0</v>
      </c>
      <c r="V45" s="121">
        <v>9</v>
      </c>
      <c r="W45" s="121">
        <v>9</v>
      </c>
      <c r="X45" s="121">
        <v>9</v>
      </c>
      <c r="Y45" s="122">
        <f t="shared" si="2"/>
        <v>42.857142857142854</v>
      </c>
      <c r="Z45" s="123">
        <v>12540.16</v>
      </c>
      <c r="AA45" s="122">
        <v>12540.16</v>
      </c>
      <c r="AB45" s="122">
        <f t="shared" si="7"/>
        <v>100</v>
      </c>
      <c r="AC45" s="122">
        <v>12540.16</v>
      </c>
      <c r="AD45" s="122">
        <f t="shared" si="8"/>
        <v>100</v>
      </c>
      <c r="AE45" s="122">
        <f t="shared" si="13"/>
        <v>0</v>
      </c>
      <c r="AF45" s="122">
        <f t="shared" si="3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1"/>
        <v>0</v>
      </c>
      <c r="O46" s="100">
        <v>0</v>
      </c>
      <c r="P46" s="100">
        <v>0</v>
      </c>
      <c r="Q46" s="100">
        <v>0</v>
      </c>
      <c r="R46" s="100">
        <f t="shared" si="10"/>
        <v>0</v>
      </c>
      <c r="S46" s="100">
        <v>0</v>
      </c>
      <c r="T46" s="100">
        <v>0</v>
      </c>
      <c r="U46" s="100">
        <v>0</v>
      </c>
      <c r="V46" s="121">
        <v>1</v>
      </c>
      <c r="W46" s="121">
        <v>1</v>
      </c>
      <c r="X46" s="121">
        <v>1</v>
      </c>
      <c r="Y46" s="122">
        <f t="shared" si="2"/>
        <v>100</v>
      </c>
      <c r="Z46" s="123">
        <v>121.8</v>
      </c>
      <c r="AA46" s="122">
        <v>121.8</v>
      </c>
      <c r="AB46" s="122">
        <f t="shared" si="7"/>
        <v>100</v>
      </c>
      <c r="AC46" s="122">
        <v>121.8</v>
      </c>
      <c r="AD46" s="122">
        <f t="shared" si="8"/>
        <v>100</v>
      </c>
      <c r="AE46" s="122">
        <f t="shared" si="13"/>
        <v>0</v>
      </c>
      <c r="AF46" s="122">
        <f t="shared" si="3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1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0"/>
        <v>29395.079999999998</v>
      </c>
      <c r="S47" s="100">
        <f t="shared" si="6"/>
        <v>100</v>
      </c>
      <c r="T47" s="100">
        <v>0</v>
      </c>
      <c r="U47" s="100">
        <v>0</v>
      </c>
      <c r="V47" s="121">
        <v>9</v>
      </c>
      <c r="W47" s="121">
        <v>13</v>
      </c>
      <c r="X47" s="121">
        <v>5</v>
      </c>
      <c r="Y47" s="122">
        <f t="shared" si="2"/>
        <v>24.324324324324326</v>
      </c>
      <c r="Z47" s="123">
        <v>7644.4</v>
      </c>
      <c r="AA47" s="122">
        <f>Z47</f>
        <v>7644.4</v>
      </c>
      <c r="AB47" s="122">
        <f t="shared" si="7"/>
        <v>100</v>
      </c>
      <c r="AC47" s="122">
        <v>7644.4</v>
      </c>
      <c r="AD47" s="122">
        <f t="shared" si="8"/>
        <v>100</v>
      </c>
      <c r="AE47" s="122">
        <f t="shared" si="13"/>
        <v>0</v>
      </c>
      <c r="AF47" s="122">
        <f t="shared" si="3"/>
        <v>0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1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0"/>
        <v>13283.6</v>
      </c>
      <c r="S48" s="100">
        <f t="shared" si="6"/>
        <v>100</v>
      </c>
      <c r="T48" s="100">
        <v>0</v>
      </c>
      <c r="U48" s="100">
        <v>0</v>
      </c>
      <c r="V48" s="121">
        <v>23</v>
      </c>
      <c r="W48" s="121">
        <v>31</v>
      </c>
      <c r="X48" s="121">
        <v>15</v>
      </c>
      <c r="Y48" s="122">
        <f t="shared" si="2"/>
        <v>35.9375</v>
      </c>
      <c r="Z48" s="123">
        <v>45850.5</v>
      </c>
      <c r="AA48" s="122">
        <v>33694.6</v>
      </c>
      <c r="AB48" s="122">
        <f t="shared" si="7"/>
        <v>73.487966325339954</v>
      </c>
      <c r="AC48" s="122">
        <v>33694.6</v>
      </c>
      <c r="AD48" s="122">
        <f t="shared" si="8"/>
        <v>100</v>
      </c>
      <c r="AE48" s="122">
        <f t="shared" si="13"/>
        <v>0</v>
      </c>
      <c r="AF48" s="122">
        <f t="shared" si="3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1"/>
        <v>0</v>
      </c>
      <c r="O49" s="100">
        <v>0</v>
      </c>
      <c r="P49" s="100">
        <v>0</v>
      </c>
      <c r="Q49" s="100">
        <v>0</v>
      </c>
      <c r="R49" s="100">
        <f t="shared" si="10"/>
        <v>0</v>
      </c>
      <c r="S49" s="100">
        <v>0</v>
      </c>
      <c r="T49" s="100">
        <v>0</v>
      </c>
      <c r="U49" s="100">
        <v>0</v>
      </c>
      <c r="V49" s="121">
        <v>1</v>
      </c>
      <c r="W49" s="121">
        <v>1</v>
      </c>
      <c r="X49" s="121">
        <v>0</v>
      </c>
      <c r="Y49" s="122">
        <f t="shared" si="2"/>
        <v>33.333333333333329</v>
      </c>
      <c r="Z49" s="123">
        <v>1501.79</v>
      </c>
      <c r="AA49" s="122">
        <v>1501.79</v>
      </c>
      <c r="AB49" s="122">
        <f t="shared" si="7"/>
        <v>100</v>
      </c>
      <c r="AC49" s="122">
        <v>1501.79</v>
      </c>
      <c r="AD49" s="122">
        <f t="shared" si="8"/>
        <v>100</v>
      </c>
      <c r="AE49" s="122">
        <f t="shared" si="13"/>
        <v>0</v>
      </c>
      <c r="AF49" s="122">
        <f t="shared" si="3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1"/>
        <v>93.333333333333329</v>
      </c>
      <c r="O50" s="100">
        <v>28019.85</v>
      </c>
      <c r="P50" s="100">
        <v>28019.85</v>
      </c>
      <c r="Q50" s="100">
        <f t="shared" ref="Q50:Q61" si="14">P50/O50*100</f>
        <v>100</v>
      </c>
      <c r="R50" s="100">
        <f t="shared" si="10"/>
        <v>28019.85</v>
      </c>
      <c r="S50" s="100">
        <f t="shared" si="6"/>
        <v>100</v>
      </c>
      <c r="T50" s="100">
        <v>0</v>
      </c>
      <c r="U50" s="100">
        <v>0</v>
      </c>
      <c r="V50" s="121">
        <v>5</v>
      </c>
      <c r="W50" s="121">
        <v>6</v>
      </c>
      <c r="X50" s="121">
        <v>0</v>
      </c>
      <c r="Y50" s="122">
        <f t="shared" si="2"/>
        <v>11.111111111111111</v>
      </c>
      <c r="Z50" s="123">
        <v>9696.89</v>
      </c>
      <c r="AA50" s="122">
        <f>Z50</f>
        <v>9696.89</v>
      </c>
      <c r="AB50" s="122">
        <f t="shared" si="7"/>
        <v>100</v>
      </c>
      <c r="AC50" s="122">
        <v>9696.89</v>
      </c>
      <c r="AD50" s="122">
        <f t="shared" si="8"/>
        <v>100</v>
      </c>
      <c r="AE50" s="122">
        <f t="shared" si="13"/>
        <v>0</v>
      </c>
      <c r="AF50" s="122">
        <f t="shared" si="3"/>
        <v>0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1"/>
        <v>74.285714285714292</v>
      </c>
      <c r="O51" s="100">
        <v>24374.81</v>
      </c>
      <c r="P51" s="100">
        <v>24374.81</v>
      </c>
      <c r="Q51" s="100">
        <f t="shared" si="14"/>
        <v>100</v>
      </c>
      <c r="R51" s="100">
        <f t="shared" si="10"/>
        <v>24374.81</v>
      </c>
      <c r="S51" s="100">
        <f t="shared" si="6"/>
        <v>100</v>
      </c>
      <c r="T51" s="100">
        <v>0</v>
      </c>
      <c r="U51" s="100">
        <v>0</v>
      </c>
      <c r="V51" s="121">
        <v>10</v>
      </c>
      <c r="W51" s="121">
        <v>15</v>
      </c>
      <c r="X51" s="121">
        <v>3</v>
      </c>
      <c r="Y51" s="122">
        <f t="shared" si="2"/>
        <v>28.571428571428569</v>
      </c>
      <c r="Z51" s="123">
        <v>10543.6</v>
      </c>
      <c r="AA51" s="122">
        <v>10543.6</v>
      </c>
      <c r="AB51" s="122">
        <f t="shared" si="7"/>
        <v>100</v>
      </c>
      <c r="AC51" s="122">
        <v>10543.6</v>
      </c>
      <c r="AD51" s="122">
        <f t="shared" si="8"/>
        <v>100</v>
      </c>
      <c r="AE51" s="122">
        <f t="shared" si="13"/>
        <v>0</v>
      </c>
      <c r="AF51" s="122">
        <f t="shared" si="3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1"/>
        <v>80.952380952380949</v>
      </c>
      <c r="O52" s="100">
        <v>15413.759999999998</v>
      </c>
      <c r="P52" s="100">
        <v>15413.759999999998</v>
      </c>
      <c r="Q52" s="100">
        <f t="shared" si="14"/>
        <v>100</v>
      </c>
      <c r="R52" s="100">
        <f t="shared" si="10"/>
        <v>15413.759999999998</v>
      </c>
      <c r="S52" s="100">
        <f t="shared" si="6"/>
        <v>100</v>
      </c>
      <c r="T52" s="100">
        <v>0</v>
      </c>
      <c r="U52" s="100">
        <v>0</v>
      </c>
      <c r="V52" s="121">
        <v>3</v>
      </c>
      <c r="W52" s="121">
        <v>4</v>
      </c>
      <c r="X52" s="121">
        <v>0</v>
      </c>
      <c r="Y52" s="122">
        <f t="shared" si="2"/>
        <v>14.285714285714285</v>
      </c>
      <c r="Z52" s="123">
        <v>8087.98</v>
      </c>
      <c r="AA52" s="122">
        <v>8087.98</v>
      </c>
      <c r="AB52" s="122">
        <f t="shared" si="7"/>
        <v>100</v>
      </c>
      <c r="AC52" s="122">
        <v>8087.98</v>
      </c>
      <c r="AD52" s="122">
        <f t="shared" si="8"/>
        <v>100</v>
      </c>
      <c r="AE52" s="122">
        <f t="shared" si="13"/>
        <v>0</v>
      </c>
      <c r="AF52" s="122">
        <f t="shared" si="3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1"/>
        <v>74.468085106382972</v>
      </c>
      <c r="O53" s="100">
        <v>42972.38</v>
      </c>
      <c r="P53" s="100">
        <v>42972.38</v>
      </c>
      <c r="Q53" s="100">
        <f t="shared" si="14"/>
        <v>100</v>
      </c>
      <c r="R53" s="100">
        <f t="shared" si="10"/>
        <v>42972.38</v>
      </c>
      <c r="S53" s="100">
        <f t="shared" si="6"/>
        <v>100</v>
      </c>
      <c r="T53" s="100">
        <v>0</v>
      </c>
      <c r="U53" s="100">
        <v>0</v>
      </c>
      <c r="V53" s="121">
        <v>10</v>
      </c>
      <c r="W53" s="121">
        <v>17</v>
      </c>
      <c r="X53" s="121">
        <v>2</v>
      </c>
      <c r="Y53" s="122">
        <f t="shared" si="2"/>
        <v>21.276595744680851</v>
      </c>
      <c r="Z53" s="123">
        <v>32996.230000000003</v>
      </c>
      <c r="AA53" s="122">
        <f>Z53</f>
        <v>32996.230000000003</v>
      </c>
      <c r="AB53" s="122">
        <f t="shared" si="7"/>
        <v>100</v>
      </c>
      <c r="AC53" s="122">
        <v>32996.230000000003</v>
      </c>
      <c r="AD53" s="122">
        <f t="shared" si="8"/>
        <v>100</v>
      </c>
      <c r="AE53" s="122">
        <f t="shared" si="13"/>
        <v>0</v>
      </c>
      <c r="AF53" s="122">
        <f t="shared" si="3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1"/>
        <v>87.5</v>
      </c>
      <c r="O54" s="100">
        <v>11942.29</v>
      </c>
      <c r="P54" s="100">
        <v>11942.29</v>
      </c>
      <c r="Q54" s="100">
        <f t="shared" si="14"/>
        <v>100</v>
      </c>
      <c r="R54" s="100">
        <f t="shared" si="10"/>
        <v>11942.29</v>
      </c>
      <c r="S54" s="100">
        <f t="shared" si="6"/>
        <v>100</v>
      </c>
      <c r="T54" s="100">
        <v>0</v>
      </c>
      <c r="U54" s="100">
        <v>0</v>
      </c>
      <c r="V54" s="121">
        <v>5</v>
      </c>
      <c r="W54" s="121">
        <v>6</v>
      </c>
      <c r="X54" s="121">
        <v>1</v>
      </c>
      <c r="Y54" s="122">
        <f t="shared" si="2"/>
        <v>31.25</v>
      </c>
      <c r="Z54" s="123">
        <v>5155.3999999999996</v>
      </c>
      <c r="AA54" s="122">
        <v>5155.3999999999996</v>
      </c>
      <c r="AB54" s="122">
        <f t="shared" si="7"/>
        <v>100</v>
      </c>
      <c r="AC54" s="122">
        <v>5155.3999999999996</v>
      </c>
      <c r="AD54" s="122">
        <f t="shared" si="8"/>
        <v>100</v>
      </c>
      <c r="AE54" s="122">
        <f t="shared" si="13"/>
        <v>0</v>
      </c>
      <c r="AF54" s="122">
        <f t="shared" si="3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1"/>
        <v>50</v>
      </c>
      <c r="O55" s="100">
        <v>2319.79</v>
      </c>
      <c r="P55" s="100">
        <v>2319.79</v>
      </c>
      <c r="Q55" s="100">
        <f t="shared" si="14"/>
        <v>100</v>
      </c>
      <c r="R55" s="100">
        <f t="shared" si="10"/>
        <v>2319.79</v>
      </c>
      <c r="S55" s="100">
        <f t="shared" si="6"/>
        <v>100</v>
      </c>
      <c r="T55" s="100">
        <v>0</v>
      </c>
      <c r="U55" s="100">
        <v>0</v>
      </c>
      <c r="V55" s="121">
        <v>7</v>
      </c>
      <c r="W55" s="121">
        <v>10</v>
      </c>
      <c r="X55" s="121">
        <v>4</v>
      </c>
      <c r="Y55" s="122">
        <f t="shared" si="2"/>
        <v>50</v>
      </c>
      <c r="Z55" s="123">
        <v>15932.29</v>
      </c>
      <c r="AA55" s="122">
        <f>Z55</f>
        <v>15932.29</v>
      </c>
      <c r="AB55" s="122">
        <f t="shared" si="7"/>
        <v>100</v>
      </c>
      <c r="AC55" s="122">
        <f>AA55</f>
        <v>15932.29</v>
      </c>
      <c r="AD55" s="122">
        <f t="shared" si="8"/>
        <v>100</v>
      </c>
      <c r="AE55" s="122">
        <f t="shared" si="13"/>
        <v>0</v>
      </c>
      <c r="AF55" s="122">
        <f t="shared" si="3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1"/>
        <v>69.642857142857139</v>
      </c>
      <c r="O56" s="100">
        <v>33646.5</v>
      </c>
      <c r="P56" s="100">
        <v>33646.5</v>
      </c>
      <c r="Q56" s="100">
        <f t="shared" si="14"/>
        <v>100</v>
      </c>
      <c r="R56" s="100">
        <f t="shared" si="10"/>
        <v>33646.5</v>
      </c>
      <c r="S56" s="100">
        <f t="shared" si="6"/>
        <v>100</v>
      </c>
      <c r="T56" s="100">
        <v>0</v>
      </c>
      <c r="U56" s="100">
        <v>0</v>
      </c>
      <c r="V56" s="121">
        <v>15</v>
      </c>
      <c r="W56" s="121">
        <v>22</v>
      </c>
      <c r="X56" s="121">
        <v>4</v>
      </c>
      <c r="Y56" s="122">
        <f t="shared" si="2"/>
        <v>26.785714285714285</v>
      </c>
      <c r="Z56" s="123">
        <v>14293.98</v>
      </c>
      <c r="AA56" s="122">
        <v>14293.98</v>
      </c>
      <c r="AB56" s="122">
        <f t="shared" si="7"/>
        <v>100</v>
      </c>
      <c r="AC56" s="122">
        <v>14293.98</v>
      </c>
      <c r="AD56" s="122">
        <f t="shared" si="8"/>
        <v>100</v>
      </c>
      <c r="AE56" s="122">
        <f t="shared" si="13"/>
        <v>0</v>
      </c>
      <c r="AF56" s="122">
        <f t="shared" si="3"/>
        <v>0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1"/>
        <v>94.117647058823522</v>
      </c>
      <c r="O57" s="100">
        <v>5389.26</v>
      </c>
      <c r="P57" s="100">
        <v>5389.26</v>
      </c>
      <c r="Q57" s="100">
        <f t="shared" si="14"/>
        <v>100</v>
      </c>
      <c r="R57" s="100">
        <f t="shared" si="10"/>
        <v>5389.26</v>
      </c>
      <c r="S57" s="100">
        <f t="shared" si="6"/>
        <v>100</v>
      </c>
      <c r="T57" s="100">
        <v>0</v>
      </c>
      <c r="U57" s="100">
        <v>0</v>
      </c>
      <c r="V57" s="121">
        <v>3</v>
      </c>
      <c r="W57" s="121">
        <v>3</v>
      </c>
      <c r="X57" s="121">
        <v>0</v>
      </c>
      <c r="Y57" s="122">
        <f t="shared" si="2"/>
        <v>17.647058823529413</v>
      </c>
      <c r="Z57" s="123">
        <v>4047.15</v>
      </c>
      <c r="AA57" s="122">
        <v>4047.15</v>
      </c>
      <c r="AB57" s="122">
        <f t="shared" si="7"/>
        <v>100</v>
      </c>
      <c r="AC57" s="122">
        <v>4047.15</v>
      </c>
      <c r="AD57" s="122">
        <f t="shared" si="8"/>
        <v>100</v>
      </c>
      <c r="AE57" s="122">
        <f t="shared" si="13"/>
        <v>0</v>
      </c>
      <c r="AF57" s="122">
        <f t="shared" si="3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1"/>
        <v>76.271186440677965</v>
      </c>
      <c r="O58" s="100">
        <v>51157.919999999998</v>
      </c>
      <c r="P58" s="100">
        <v>51157.919999999998</v>
      </c>
      <c r="Q58" s="100">
        <f t="shared" si="14"/>
        <v>100</v>
      </c>
      <c r="R58" s="100">
        <f t="shared" si="10"/>
        <v>51157.919999999998</v>
      </c>
      <c r="S58" s="100">
        <f t="shared" si="6"/>
        <v>100</v>
      </c>
      <c r="T58" s="100">
        <v>0</v>
      </c>
      <c r="U58" s="100">
        <v>0</v>
      </c>
      <c r="V58" s="121">
        <v>16</v>
      </c>
      <c r="W58" s="121">
        <v>21</v>
      </c>
      <c r="X58" s="121">
        <v>9</v>
      </c>
      <c r="Y58" s="122">
        <f t="shared" si="2"/>
        <v>27.118644067796609</v>
      </c>
      <c r="Z58" s="123">
        <v>35954.089999999997</v>
      </c>
      <c r="AA58" s="122">
        <v>35954.089999999997</v>
      </c>
      <c r="AB58" s="122">
        <f t="shared" si="7"/>
        <v>100</v>
      </c>
      <c r="AC58" s="122">
        <v>35954.089999999997</v>
      </c>
      <c r="AD58" s="122">
        <f t="shared" si="8"/>
        <v>100</v>
      </c>
      <c r="AE58" s="122">
        <f t="shared" si="13"/>
        <v>0</v>
      </c>
      <c r="AF58" s="122">
        <f t="shared" si="3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1"/>
        <v>51.724137931034484</v>
      </c>
      <c r="O59" s="100">
        <v>2869.51</v>
      </c>
      <c r="P59" s="100">
        <v>2869.51</v>
      </c>
      <c r="Q59" s="100">
        <f t="shared" si="14"/>
        <v>100</v>
      </c>
      <c r="R59" s="100">
        <f t="shared" si="10"/>
        <v>2869.51</v>
      </c>
      <c r="S59" s="100">
        <f t="shared" si="6"/>
        <v>100</v>
      </c>
      <c r="T59" s="100">
        <v>0</v>
      </c>
      <c r="U59" s="100">
        <v>0</v>
      </c>
      <c r="V59" s="121">
        <v>8</v>
      </c>
      <c r="W59" s="121">
        <v>12</v>
      </c>
      <c r="X59" s="121">
        <v>3</v>
      </c>
      <c r="Y59" s="122">
        <f t="shared" si="2"/>
        <v>27.586206896551722</v>
      </c>
      <c r="Z59" s="123">
        <v>9392.68</v>
      </c>
      <c r="AA59" s="122">
        <v>9392.68</v>
      </c>
      <c r="AB59" s="122">
        <f t="shared" si="7"/>
        <v>100</v>
      </c>
      <c r="AC59" s="122">
        <v>9392.68</v>
      </c>
      <c r="AD59" s="122">
        <f t="shared" si="8"/>
        <v>100</v>
      </c>
      <c r="AE59" s="122">
        <f t="shared" si="13"/>
        <v>0</v>
      </c>
      <c r="AF59" s="122">
        <f t="shared" si="3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1"/>
        <v>91.525423728813564</v>
      </c>
      <c r="O60" s="100">
        <v>15158.790000000003</v>
      </c>
      <c r="P60" s="100">
        <v>15158.790000000003</v>
      </c>
      <c r="Q60" s="100">
        <f t="shared" si="14"/>
        <v>100</v>
      </c>
      <c r="R60" s="100">
        <f t="shared" si="10"/>
        <v>15158.790000000003</v>
      </c>
      <c r="S60" s="100">
        <f t="shared" si="6"/>
        <v>100</v>
      </c>
      <c r="T60" s="100">
        <v>0</v>
      </c>
      <c r="U60" s="100">
        <v>0</v>
      </c>
      <c r="V60" s="121">
        <v>0</v>
      </c>
      <c r="W60" s="121">
        <v>0</v>
      </c>
      <c r="X60" s="121">
        <v>0</v>
      </c>
      <c r="Y60" s="122">
        <f t="shared" si="2"/>
        <v>0</v>
      </c>
      <c r="Z60" s="123">
        <v>0</v>
      </c>
      <c r="AA60" s="122">
        <v>0</v>
      </c>
      <c r="AB60" s="122">
        <f t="shared" si="7"/>
        <v>0</v>
      </c>
      <c r="AC60" s="122">
        <v>0</v>
      </c>
      <c r="AD60" s="122">
        <f t="shared" si="8"/>
        <v>0</v>
      </c>
      <c r="AE60" s="122">
        <f t="shared" si="13"/>
        <v>0</v>
      </c>
      <c r="AF60" s="122">
        <f t="shared" si="3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1"/>
        <v>67.901234567901241</v>
      </c>
      <c r="O61" s="100">
        <v>71249.460000000036</v>
      </c>
      <c r="P61" s="100">
        <v>71249.460000000036</v>
      </c>
      <c r="Q61" s="100">
        <f t="shared" si="14"/>
        <v>100</v>
      </c>
      <c r="R61" s="100">
        <f t="shared" si="10"/>
        <v>71249.460000000036</v>
      </c>
      <c r="S61" s="100">
        <f t="shared" si="6"/>
        <v>100</v>
      </c>
      <c r="T61" s="100">
        <v>0</v>
      </c>
      <c r="U61" s="100">
        <v>0</v>
      </c>
      <c r="V61" s="121">
        <v>36</v>
      </c>
      <c r="W61" s="121">
        <v>50</v>
      </c>
      <c r="X61" s="121">
        <v>20</v>
      </c>
      <c r="Y61" s="122">
        <f t="shared" si="2"/>
        <v>22.222222222222221</v>
      </c>
      <c r="Z61" s="123">
        <v>30945.16</v>
      </c>
      <c r="AA61" s="122">
        <v>30397.06</v>
      </c>
      <c r="AB61" s="122">
        <f t="shared" si="7"/>
        <v>98.228802177788069</v>
      </c>
      <c r="AC61" s="122">
        <v>30397.06</v>
      </c>
      <c r="AD61" s="122">
        <f t="shared" si="8"/>
        <v>100</v>
      </c>
      <c r="AE61" s="122">
        <f t="shared" si="13"/>
        <v>0</v>
      </c>
      <c r="AF61" s="122">
        <f t="shared" si="3"/>
        <v>0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0"/>
        <v>0</v>
      </c>
      <c r="S62" s="100">
        <v>0</v>
      </c>
      <c r="T62" s="100">
        <v>0</v>
      </c>
      <c r="U62" s="100">
        <v>0</v>
      </c>
      <c r="V62" s="121">
        <v>0</v>
      </c>
      <c r="W62" s="121">
        <v>0</v>
      </c>
      <c r="X62" s="121">
        <v>0</v>
      </c>
      <c r="Y62" s="122">
        <f t="shared" si="2"/>
        <v>0</v>
      </c>
      <c r="Z62" s="123">
        <v>0</v>
      </c>
      <c r="AA62" s="122">
        <v>0</v>
      </c>
      <c r="AB62" s="122">
        <f t="shared" si="7"/>
        <v>0</v>
      </c>
      <c r="AC62" s="122">
        <v>0</v>
      </c>
      <c r="AD62" s="122">
        <f t="shared" si="8"/>
        <v>0</v>
      </c>
      <c r="AE62" s="122">
        <f t="shared" si="13"/>
        <v>0</v>
      </c>
      <c r="AF62" s="122">
        <f t="shared" si="3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5">K63/H63*100</f>
        <v>0</v>
      </c>
      <c r="O63" s="100">
        <v>0</v>
      </c>
      <c r="P63" s="100">
        <v>0</v>
      </c>
      <c r="Q63" s="100">
        <v>0</v>
      </c>
      <c r="R63" s="100">
        <f t="shared" si="10"/>
        <v>0</v>
      </c>
      <c r="S63" s="100">
        <v>0</v>
      </c>
      <c r="T63" s="100">
        <v>0</v>
      </c>
      <c r="U63" s="100">
        <v>0</v>
      </c>
      <c r="V63" s="121">
        <v>1</v>
      </c>
      <c r="W63" s="121">
        <v>2</v>
      </c>
      <c r="X63" s="121">
        <v>0</v>
      </c>
      <c r="Y63" s="122">
        <f t="shared" si="2"/>
        <v>3.5714285714285712</v>
      </c>
      <c r="Z63" s="123">
        <v>6711.8899999999994</v>
      </c>
      <c r="AA63" s="122">
        <f>Z63</f>
        <v>6711.8899999999994</v>
      </c>
      <c r="AB63" s="122">
        <f t="shared" si="7"/>
        <v>100</v>
      </c>
      <c r="AC63" s="122">
        <v>6711.8899999999994</v>
      </c>
      <c r="AD63" s="122">
        <f t="shared" si="8"/>
        <v>100</v>
      </c>
      <c r="AE63" s="122">
        <f t="shared" si="13"/>
        <v>0</v>
      </c>
      <c r="AF63" s="122">
        <f t="shared" si="3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5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0"/>
        <v>8254.4500000000007</v>
      </c>
      <c r="S64" s="100">
        <f t="shared" si="6"/>
        <v>100</v>
      </c>
      <c r="T64" s="100">
        <v>0</v>
      </c>
      <c r="U64" s="100">
        <v>0</v>
      </c>
      <c r="V64" s="121">
        <v>0</v>
      </c>
      <c r="W64" s="121">
        <v>0</v>
      </c>
      <c r="X64" s="121">
        <v>0</v>
      </c>
      <c r="Y64" s="122">
        <f t="shared" si="2"/>
        <v>0</v>
      </c>
      <c r="Z64" s="123">
        <v>0</v>
      </c>
      <c r="AA64" s="122">
        <v>0</v>
      </c>
      <c r="AB64" s="122">
        <f t="shared" si="7"/>
        <v>0</v>
      </c>
      <c r="AC64" s="122">
        <v>0</v>
      </c>
      <c r="AD64" s="122">
        <f t="shared" si="8"/>
        <v>0</v>
      </c>
      <c r="AE64" s="122">
        <f t="shared" si="13"/>
        <v>0</v>
      </c>
      <c r="AF64" s="122">
        <f t="shared" si="3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5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0"/>
        <v>16142.51</v>
      </c>
      <c r="S65" s="100">
        <f t="shared" si="6"/>
        <v>100</v>
      </c>
      <c r="T65" s="100">
        <v>0</v>
      </c>
      <c r="U65" s="100">
        <v>0</v>
      </c>
      <c r="V65" s="121">
        <v>10</v>
      </c>
      <c r="W65" s="121">
        <v>11</v>
      </c>
      <c r="X65" s="121">
        <v>2</v>
      </c>
      <c r="Y65" s="122">
        <f t="shared" si="2"/>
        <v>28.571428571428569</v>
      </c>
      <c r="Z65" s="123">
        <v>9973.3799999999992</v>
      </c>
      <c r="AA65" s="122">
        <v>9973.3799999999992</v>
      </c>
      <c r="AB65" s="122">
        <f t="shared" si="7"/>
        <v>100</v>
      </c>
      <c r="AC65" s="122">
        <v>9973.3799999999992</v>
      </c>
      <c r="AD65" s="122">
        <f t="shared" si="8"/>
        <v>100</v>
      </c>
      <c r="AE65" s="122">
        <f t="shared" si="13"/>
        <v>0</v>
      </c>
      <c r="AF65" s="122">
        <f t="shared" si="3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5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0"/>
        <v>94844.19</v>
      </c>
      <c r="S66" s="100">
        <f t="shared" si="6"/>
        <v>100</v>
      </c>
      <c r="T66" s="100">
        <v>0</v>
      </c>
      <c r="U66" s="100">
        <v>0</v>
      </c>
      <c r="V66" s="121">
        <v>17</v>
      </c>
      <c r="W66" s="121">
        <v>24</v>
      </c>
      <c r="X66" s="121">
        <v>5</v>
      </c>
      <c r="Y66" s="122">
        <f t="shared" si="2"/>
        <v>19.318181818181817</v>
      </c>
      <c r="Z66" s="123">
        <v>22929.279999999999</v>
      </c>
      <c r="AA66" s="122">
        <v>22929.279999999999</v>
      </c>
      <c r="AB66" s="122">
        <f t="shared" si="7"/>
        <v>100</v>
      </c>
      <c r="AC66" s="122">
        <v>22929.279999999999</v>
      </c>
      <c r="AD66" s="122">
        <f t="shared" si="8"/>
        <v>100</v>
      </c>
      <c r="AE66" s="122">
        <f t="shared" si="13"/>
        <v>0</v>
      </c>
      <c r="AF66" s="122">
        <f t="shared" si="3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5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0"/>
        <v>1370.25</v>
      </c>
      <c r="S67" s="100">
        <f t="shared" si="6"/>
        <v>100</v>
      </c>
      <c r="T67" s="100">
        <v>0</v>
      </c>
      <c r="U67" s="100">
        <v>0</v>
      </c>
      <c r="V67" s="121">
        <v>0</v>
      </c>
      <c r="W67" s="121">
        <v>0</v>
      </c>
      <c r="X67" s="121">
        <v>0</v>
      </c>
      <c r="Y67" s="122">
        <f t="shared" si="2"/>
        <v>0</v>
      </c>
      <c r="Z67" s="123">
        <v>0</v>
      </c>
      <c r="AA67" s="122">
        <v>0</v>
      </c>
      <c r="AB67" s="122">
        <f t="shared" si="7"/>
        <v>0</v>
      </c>
      <c r="AC67" s="122">
        <v>0</v>
      </c>
      <c r="AD67" s="122">
        <f t="shared" si="8"/>
        <v>0</v>
      </c>
      <c r="AE67" s="122">
        <f t="shared" si="13"/>
        <v>0</v>
      </c>
      <c r="AF67" s="122">
        <f t="shared" si="3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5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0"/>
        <v>62158.37</v>
      </c>
      <c r="S68" s="100">
        <f t="shared" si="6"/>
        <v>100</v>
      </c>
      <c r="T68" s="100">
        <v>0</v>
      </c>
      <c r="U68" s="100">
        <v>0</v>
      </c>
      <c r="V68" s="121">
        <v>14</v>
      </c>
      <c r="W68" s="121">
        <v>15</v>
      </c>
      <c r="X68" s="121">
        <v>2</v>
      </c>
      <c r="Y68" s="122">
        <f t="shared" si="2"/>
        <v>29.787234042553191</v>
      </c>
      <c r="Z68" s="123">
        <v>29432.28</v>
      </c>
      <c r="AA68" s="122">
        <v>29432.28</v>
      </c>
      <c r="AB68" s="122">
        <f t="shared" si="7"/>
        <v>100</v>
      </c>
      <c r="AC68" s="122">
        <v>29432.28</v>
      </c>
      <c r="AD68" s="122">
        <f t="shared" si="8"/>
        <v>100</v>
      </c>
      <c r="AE68" s="122">
        <f t="shared" si="13"/>
        <v>0</v>
      </c>
      <c r="AF68" s="122">
        <f t="shared" si="3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5"/>
        <v>0</v>
      </c>
      <c r="O69" s="100">
        <v>0</v>
      </c>
      <c r="P69" s="100">
        <v>0</v>
      </c>
      <c r="Q69" s="100">
        <v>0</v>
      </c>
      <c r="R69" s="100">
        <f t="shared" si="10"/>
        <v>0</v>
      </c>
      <c r="S69" s="100">
        <v>0</v>
      </c>
      <c r="T69" s="100">
        <v>0</v>
      </c>
      <c r="U69" s="100">
        <v>0</v>
      </c>
      <c r="V69" s="121">
        <v>0</v>
      </c>
      <c r="W69" s="121">
        <v>0</v>
      </c>
      <c r="X69" s="121">
        <v>0</v>
      </c>
      <c r="Y69" s="122">
        <f t="shared" si="2"/>
        <v>0</v>
      </c>
      <c r="Z69" s="123">
        <v>0</v>
      </c>
      <c r="AA69" s="122">
        <v>0</v>
      </c>
      <c r="AB69" s="122">
        <f t="shared" si="7"/>
        <v>0</v>
      </c>
      <c r="AC69" s="122">
        <v>0</v>
      </c>
      <c r="AD69" s="122">
        <f t="shared" si="8"/>
        <v>0</v>
      </c>
      <c r="AE69" s="122">
        <f t="shared" si="13"/>
        <v>0</v>
      </c>
      <c r="AF69" s="122">
        <f t="shared" si="3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5"/>
        <v>79.411764705882348</v>
      </c>
      <c r="O70" s="100">
        <v>27386.58</v>
      </c>
      <c r="P70" s="100">
        <v>27386.58</v>
      </c>
      <c r="Q70" s="100">
        <f t="shared" ref="Q70:Q75" si="16">P70/O70*100</f>
        <v>100</v>
      </c>
      <c r="R70" s="100">
        <f t="shared" si="10"/>
        <v>27386.58</v>
      </c>
      <c r="S70" s="100">
        <f t="shared" si="6"/>
        <v>100</v>
      </c>
      <c r="T70" s="100">
        <v>0</v>
      </c>
      <c r="U70" s="100">
        <v>0</v>
      </c>
      <c r="V70" s="121">
        <v>12</v>
      </c>
      <c r="W70" s="121">
        <v>15</v>
      </c>
      <c r="X70" s="121">
        <v>3</v>
      </c>
      <c r="Y70" s="122">
        <f t="shared" si="2"/>
        <v>35.294117647058826</v>
      </c>
      <c r="Z70" s="123">
        <v>10973.2</v>
      </c>
      <c r="AA70" s="122">
        <v>10973.2</v>
      </c>
      <c r="AB70" s="122">
        <f t="shared" si="7"/>
        <v>100</v>
      </c>
      <c r="AC70" s="122">
        <v>10973.2</v>
      </c>
      <c r="AD70" s="122">
        <f t="shared" si="8"/>
        <v>100</v>
      </c>
      <c r="AE70" s="122">
        <f t="shared" si="13"/>
        <v>0</v>
      </c>
      <c r="AF70" s="122">
        <f t="shared" si="3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5"/>
        <v>61.904761904761905</v>
      </c>
      <c r="O71" s="100">
        <v>7195.07</v>
      </c>
      <c r="P71" s="100">
        <v>7195.07</v>
      </c>
      <c r="Q71" s="100">
        <f t="shared" si="16"/>
        <v>100</v>
      </c>
      <c r="R71" s="100">
        <f t="shared" si="10"/>
        <v>7195.07</v>
      </c>
      <c r="S71" s="100">
        <f t="shared" si="6"/>
        <v>100</v>
      </c>
      <c r="T71" s="100">
        <v>0</v>
      </c>
      <c r="U71" s="100">
        <v>0</v>
      </c>
      <c r="V71" s="121">
        <v>7</v>
      </c>
      <c r="W71" s="121">
        <v>11</v>
      </c>
      <c r="X71" s="121">
        <v>2</v>
      </c>
      <c r="Y71" s="122">
        <f t="shared" ref="Y71:Y102" si="17">IF(H71=0,0,V71/H71)*100</f>
        <v>33.333333333333329</v>
      </c>
      <c r="Z71" s="123">
        <v>13028.06</v>
      </c>
      <c r="AA71" s="122">
        <v>13028.06</v>
      </c>
      <c r="AB71" s="122">
        <f t="shared" si="7"/>
        <v>100</v>
      </c>
      <c r="AC71" s="122">
        <v>13028.06</v>
      </c>
      <c r="AD71" s="122">
        <f t="shared" si="8"/>
        <v>100</v>
      </c>
      <c r="AE71" s="122">
        <f t="shared" si="13"/>
        <v>0</v>
      </c>
      <c r="AF71" s="122">
        <f t="shared" ref="AF71:AF102" si="18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5"/>
        <v>77.89473684210526</v>
      </c>
      <c r="O72" s="100">
        <v>52440.76</v>
      </c>
      <c r="P72" s="100">
        <v>52440.76</v>
      </c>
      <c r="Q72" s="100">
        <f t="shared" si="16"/>
        <v>100</v>
      </c>
      <c r="R72" s="100">
        <f t="shared" si="10"/>
        <v>52440.76</v>
      </c>
      <c r="S72" s="100">
        <f t="shared" ref="S72:S102" si="19">R72/P72*100</f>
        <v>100</v>
      </c>
      <c r="T72" s="100">
        <v>0</v>
      </c>
      <c r="U72" s="100">
        <v>0</v>
      </c>
      <c r="V72" s="121">
        <v>22</v>
      </c>
      <c r="W72" s="121">
        <v>38</v>
      </c>
      <c r="X72" s="121">
        <v>4</v>
      </c>
      <c r="Y72" s="122">
        <f t="shared" si="17"/>
        <v>23.157894736842106</v>
      </c>
      <c r="Z72" s="123">
        <v>58449.51</v>
      </c>
      <c r="AA72" s="122">
        <v>58449.51</v>
      </c>
      <c r="AB72" s="122">
        <f t="shared" ref="AB72:AB102" si="20">IF((Z72+T72)=0,0,AA72/(Z72+T72)*100)</f>
        <v>100</v>
      </c>
      <c r="AC72" s="122">
        <v>58449.51</v>
      </c>
      <c r="AD72" s="122">
        <f t="shared" ref="AD72:AD102" si="21">IF(AA72=0,0,AC72/AA72)*100</f>
        <v>100</v>
      </c>
      <c r="AE72" s="122">
        <f t="shared" si="13"/>
        <v>0</v>
      </c>
      <c r="AF72" s="122">
        <f t="shared" si="18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5"/>
        <v>78.94736842105263</v>
      </c>
      <c r="O73" s="100">
        <v>26374.26</v>
      </c>
      <c r="P73" s="100">
        <v>26374.26</v>
      </c>
      <c r="Q73" s="100">
        <f t="shared" si="16"/>
        <v>100</v>
      </c>
      <c r="R73" s="100">
        <f t="shared" si="10"/>
        <v>26374.26</v>
      </c>
      <c r="S73" s="100">
        <f t="shared" si="19"/>
        <v>100</v>
      </c>
      <c r="T73" s="100">
        <v>0</v>
      </c>
      <c r="U73" s="100">
        <v>0</v>
      </c>
      <c r="V73" s="121">
        <v>7</v>
      </c>
      <c r="W73" s="121">
        <v>12</v>
      </c>
      <c r="X73" s="121">
        <v>1</v>
      </c>
      <c r="Y73" s="122">
        <f t="shared" si="17"/>
        <v>18.421052631578945</v>
      </c>
      <c r="Z73" s="123">
        <v>8080.54</v>
      </c>
      <c r="AA73" s="122">
        <v>8080.54</v>
      </c>
      <c r="AB73" s="122">
        <f t="shared" si="20"/>
        <v>100</v>
      </c>
      <c r="AC73" s="122">
        <v>6709.56</v>
      </c>
      <c r="AD73" s="122">
        <f t="shared" si="21"/>
        <v>83.033559638341004</v>
      </c>
      <c r="AE73" s="122">
        <f t="shared" si="13"/>
        <v>1370.9799999999996</v>
      </c>
      <c r="AF73" s="122">
        <f t="shared" si="18"/>
        <v>16.966440361658993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5"/>
        <v>96.875</v>
      </c>
      <c r="O74" s="100">
        <v>28592.3</v>
      </c>
      <c r="P74" s="100">
        <v>28592.3</v>
      </c>
      <c r="Q74" s="100">
        <f t="shared" si="16"/>
        <v>100</v>
      </c>
      <c r="R74" s="100">
        <f t="shared" si="10"/>
        <v>28592.3</v>
      </c>
      <c r="S74" s="100">
        <f t="shared" si="19"/>
        <v>100</v>
      </c>
      <c r="T74" s="100">
        <v>0</v>
      </c>
      <c r="U74" s="100">
        <v>0</v>
      </c>
      <c r="V74" s="121">
        <v>6</v>
      </c>
      <c r="W74" s="121">
        <v>8</v>
      </c>
      <c r="X74" s="121">
        <v>1</v>
      </c>
      <c r="Y74" s="122">
        <f t="shared" si="17"/>
        <v>18.75</v>
      </c>
      <c r="Z74" s="123">
        <v>12418.06</v>
      </c>
      <c r="AA74" s="122">
        <v>12418.06</v>
      </c>
      <c r="AB74" s="122">
        <f t="shared" si="20"/>
        <v>100</v>
      </c>
      <c r="AC74" s="122">
        <v>12418.06</v>
      </c>
      <c r="AD74" s="122">
        <f t="shared" si="21"/>
        <v>100</v>
      </c>
      <c r="AE74" s="122">
        <f t="shared" si="13"/>
        <v>0</v>
      </c>
      <c r="AF74" s="122">
        <f t="shared" si="18"/>
        <v>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5"/>
        <v>66.666666666666657</v>
      </c>
      <c r="O75" s="100">
        <v>1981.3</v>
      </c>
      <c r="P75" s="100">
        <v>1981.3</v>
      </c>
      <c r="Q75" s="100">
        <f t="shared" si="16"/>
        <v>100</v>
      </c>
      <c r="R75" s="100">
        <f t="shared" si="10"/>
        <v>1981.3</v>
      </c>
      <c r="S75" s="100">
        <f t="shared" si="19"/>
        <v>100</v>
      </c>
      <c r="T75" s="100">
        <v>0</v>
      </c>
      <c r="U75" s="100">
        <v>0</v>
      </c>
      <c r="V75" s="121">
        <v>0</v>
      </c>
      <c r="W75" s="121">
        <v>0</v>
      </c>
      <c r="X75" s="121">
        <v>0</v>
      </c>
      <c r="Y75" s="122">
        <f t="shared" si="17"/>
        <v>0</v>
      </c>
      <c r="Z75" s="123">
        <v>0</v>
      </c>
      <c r="AA75" s="122">
        <v>0</v>
      </c>
      <c r="AB75" s="122">
        <f t="shared" si="20"/>
        <v>0</v>
      </c>
      <c r="AC75" s="122">
        <v>0</v>
      </c>
      <c r="AD75" s="122">
        <f t="shared" si="21"/>
        <v>0</v>
      </c>
      <c r="AE75" s="122">
        <f t="shared" si="13"/>
        <v>0</v>
      </c>
      <c r="AF75" s="122">
        <f t="shared" si="18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5"/>
        <v>0</v>
      </c>
      <c r="O76" s="100">
        <v>0</v>
      </c>
      <c r="P76" s="100">
        <v>0</v>
      </c>
      <c r="Q76" s="100">
        <v>0</v>
      </c>
      <c r="R76" s="100">
        <f t="shared" si="10"/>
        <v>0</v>
      </c>
      <c r="S76" s="100">
        <v>0</v>
      </c>
      <c r="T76" s="100">
        <v>0</v>
      </c>
      <c r="U76" s="100">
        <v>0</v>
      </c>
      <c r="V76" s="121">
        <v>2</v>
      </c>
      <c r="W76" s="121">
        <v>3</v>
      </c>
      <c r="X76" s="121">
        <v>1</v>
      </c>
      <c r="Y76" s="122">
        <f t="shared" si="17"/>
        <v>66.666666666666657</v>
      </c>
      <c r="Z76" s="123">
        <v>916.43000000000006</v>
      </c>
      <c r="AA76" s="122">
        <v>916.43000000000006</v>
      </c>
      <c r="AB76" s="122">
        <f t="shared" si="20"/>
        <v>100</v>
      </c>
      <c r="AC76" s="122">
        <v>916.43000000000006</v>
      </c>
      <c r="AD76" s="122">
        <f t="shared" si="21"/>
        <v>100</v>
      </c>
      <c r="AE76" s="122">
        <f t="shared" si="13"/>
        <v>0</v>
      </c>
      <c r="AF76" s="122">
        <f t="shared" si="18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5"/>
        <v>0</v>
      </c>
      <c r="O77" s="100">
        <v>0</v>
      </c>
      <c r="P77" s="100">
        <v>0</v>
      </c>
      <c r="Q77" s="100">
        <v>0</v>
      </c>
      <c r="R77" s="100">
        <f t="shared" si="10"/>
        <v>0</v>
      </c>
      <c r="S77" s="100">
        <v>0</v>
      </c>
      <c r="T77" s="100">
        <v>0</v>
      </c>
      <c r="U77" s="100">
        <v>0</v>
      </c>
      <c r="V77" s="121">
        <v>0</v>
      </c>
      <c r="W77" s="121">
        <v>0</v>
      </c>
      <c r="X77" s="121">
        <v>0</v>
      </c>
      <c r="Y77" s="122">
        <f t="shared" si="17"/>
        <v>0</v>
      </c>
      <c r="Z77" s="123">
        <v>0</v>
      </c>
      <c r="AA77" s="122">
        <v>0</v>
      </c>
      <c r="AB77" s="122">
        <f t="shared" si="20"/>
        <v>0</v>
      </c>
      <c r="AC77" s="122">
        <v>0</v>
      </c>
      <c r="AD77" s="122">
        <f t="shared" si="21"/>
        <v>0</v>
      </c>
      <c r="AE77" s="122">
        <f t="shared" si="13"/>
        <v>0</v>
      </c>
      <c r="AF77" s="122">
        <f t="shared" si="18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5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0"/>
        <v>3715.8299999999995</v>
      </c>
      <c r="S78" s="100">
        <f t="shared" si="19"/>
        <v>100</v>
      </c>
      <c r="T78" s="100">
        <v>0</v>
      </c>
      <c r="U78" s="100">
        <v>0</v>
      </c>
      <c r="V78" s="121">
        <v>4</v>
      </c>
      <c r="W78" s="121">
        <v>6</v>
      </c>
      <c r="X78" s="121">
        <v>2</v>
      </c>
      <c r="Y78" s="122">
        <f t="shared" si="17"/>
        <v>30.76923076923077</v>
      </c>
      <c r="Z78" s="123">
        <v>7352.29</v>
      </c>
      <c r="AA78" s="122">
        <f>Z78</f>
        <v>7352.29</v>
      </c>
      <c r="AB78" s="122">
        <f t="shared" si="20"/>
        <v>100</v>
      </c>
      <c r="AC78" s="122">
        <v>7352.29</v>
      </c>
      <c r="AD78" s="122">
        <f t="shared" si="21"/>
        <v>100</v>
      </c>
      <c r="AE78" s="122">
        <f t="shared" si="13"/>
        <v>0</v>
      </c>
      <c r="AF78" s="122">
        <f t="shared" si="18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0"/>
        <v>0</v>
      </c>
      <c r="S79" s="100">
        <v>0</v>
      </c>
      <c r="T79" s="100">
        <v>0</v>
      </c>
      <c r="U79" s="100">
        <v>0</v>
      </c>
      <c r="V79" s="121">
        <v>0</v>
      </c>
      <c r="W79" s="121">
        <v>0</v>
      </c>
      <c r="X79" s="121">
        <v>0</v>
      </c>
      <c r="Y79" s="122">
        <f t="shared" si="17"/>
        <v>0</v>
      </c>
      <c r="Z79" s="123">
        <v>0</v>
      </c>
      <c r="AA79" s="122">
        <v>0</v>
      </c>
      <c r="AB79" s="122">
        <f t="shared" si="20"/>
        <v>0</v>
      </c>
      <c r="AC79" s="122">
        <v>0</v>
      </c>
      <c r="AD79" s="122">
        <f t="shared" si="21"/>
        <v>0</v>
      </c>
      <c r="AE79" s="122">
        <f t="shared" si="13"/>
        <v>0</v>
      </c>
      <c r="AF79" s="122">
        <f t="shared" si="18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2">K80/H80*100</f>
        <v>0</v>
      </c>
      <c r="O80" s="100">
        <v>0</v>
      </c>
      <c r="P80" s="100">
        <v>0</v>
      </c>
      <c r="Q80" s="100">
        <v>0</v>
      </c>
      <c r="R80" s="100">
        <f t="shared" si="10"/>
        <v>0</v>
      </c>
      <c r="S80" s="100">
        <v>0</v>
      </c>
      <c r="T80" s="100">
        <v>0</v>
      </c>
      <c r="U80" s="100">
        <v>0</v>
      </c>
      <c r="V80" s="121">
        <v>0</v>
      </c>
      <c r="W80" s="121">
        <v>0</v>
      </c>
      <c r="X80" s="121">
        <v>0</v>
      </c>
      <c r="Y80" s="122">
        <f t="shared" si="17"/>
        <v>0</v>
      </c>
      <c r="Z80" s="123">
        <v>0</v>
      </c>
      <c r="AA80" s="122">
        <v>0</v>
      </c>
      <c r="AB80" s="122">
        <f t="shared" si="20"/>
        <v>0</v>
      </c>
      <c r="AC80" s="122">
        <v>0</v>
      </c>
      <c r="AD80" s="122">
        <f t="shared" si="21"/>
        <v>0</v>
      </c>
      <c r="AE80" s="122">
        <f t="shared" si="13"/>
        <v>0</v>
      </c>
      <c r="AF80" s="122">
        <f t="shared" si="18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2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0"/>
        <v>2194.65</v>
      </c>
      <c r="S81" s="100">
        <f t="shared" si="19"/>
        <v>100</v>
      </c>
      <c r="T81" s="100">
        <v>0</v>
      </c>
      <c r="U81" s="100">
        <v>0</v>
      </c>
      <c r="V81" s="121">
        <v>10</v>
      </c>
      <c r="W81" s="121">
        <v>15</v>
      </c>
      <c r="X81" s="121">
        <v>5</v>
      </c>
      <c r="Y81" s="122">
        <f t="shared" si="17"/>
        <v>71.428571428571431</v>
      </c>
      <c r="Z81" s="123">
        <v>12274.16</v>
      </c>
      <c r="AA81" s="122">
        <f>Z81</f>
        <v>12274.16</v>
      </c>
      <c r="AB81" s="122">
        <f t="shared" si="20"/>
        <v>100</v>
      </c>
      <c r="AC81" s="122">
        <v>12274.16</v>
      </c>
      <c r="AD81" s="122">
        <f t="shared" si="21"/>
        <v>100</v>
      </c>
      <c r="AE81" s="122">
        <f t="shared" si="13"/>
        <v>0</v>
      </c>
      <c r="AF81" s="122">
        <f t="shared" si="18"/>
        <v>0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2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0"/>
        <v>2991.8400000000006</v>
      </c>
      <c r="S82" s="100">
        <f t="shared" si="19"/>
        <v>100</v>
      </c>
      <c r="T82" s="100">
        <v>0</v>
      </c>
      <c r="U82" s="100">
        <v>0</v>
      </c>
      <c r="V82" s="121">
        <v>0</v>
      </c>
      <c r="W82" s="121">
        <v>0</v>
      </c>
      <c r="X82" s="121">
        <v>0</v>
      </c>
      <c r="Y82" s="122">
        <f t="shared" si="17"/>
        <v>0</v>
      </c>
      <c r="Z82" s="123">
        <v>0</v>
      </c>
      <c r="AA82" s="122">
        <v>0</v>
      </c>
      <c r="AB82" s="122">
        <f t="shared" si="20"/>
        <v>0</v>
      </c>
      <c r="AC82" s="122">
        <v>0</v>
      </c>
      <c r="AD82" s="122">
        <f t="shared" si="21"/>
        <v>0</v>
      </c>
      <c r="AE82" s="122">
        <f t="shared" si="13"/>
        <v>0</v>
      </c>
      <c r="AF82" s="122">
        <f t="shared" si="18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2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0"/>
        <v>2291.38</v>
      </c>
      <c r="S83" s="100">
        <f t="shared" si="19"/>
        <v>100</v>
      </c>
      <c r="T83" s="100">
        <v>0</v>
      </c>
      <c r="U83" s="100">
        <v>0</v>
      </c>
      <c r="V83" s="121">
        <v>4</v>
      </c>
      <c r="W83" s="121">
        <v>5</v>
      </c>
      <c r="X83" s="121">
        <v>2</v>
      </c>
      <c r="Y83" s="122">
        <f t="shared" si="17"/>
        <v>33.333333333333329</v>
      </c>
      <c r="Z83" s="123">
        <v>2361.4</v>
      </c>
      <c r="AA83" s="122">
        <f t="shared" ref="AA83" si="23">Z83</f>
        <v>2361.4</v>
      </c>
      <c r="AB83" s="122">
        <f t="shared" si="20"/>
        <v>100</v>
      </c>
      <c r="AC83" s="122">
        <v>2361.4</v>
      </c>
      <c r="AD83" s="122">
        <f t="shared" si="21"/>
        <v>100</v>
      </c>
      <c r="AE83" s="122">
        <f t="shared" si="13"/>
        <v>0</v>
      </c>
      <c r="AF83" s="122">
        <f t="shared" si="18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2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0"/>
        <v>48671.73</v>
      </c>
      <c r="S84" s="100">
        <f t="shared" si="19"/>
        <v>100</v>
      </c>
      <c r="T84" s="100">
        <v>0</v>
      </c>
      <c r="U84" s="100">
        <v>0</v>
      </c>
      <c r="V84" s="121">
        <v>11</v>
      </c>
      <c r="W84" s="121">
        <v>18</v>
      </c>
      <c r="X84" s="121">
        <v>1</v>
      </c>
      <c r="Y84" s="122">
        <f t="shared" si="17"/>
        <v>16.417910447761194</v>
      </c>
      <c r="Z84" s="123">
        <v>33559.72</v>
      </c>
      <c r="AA84" s="122">
        <v>33017.14</v>
      </c>
      <c r="AB84" s="122">
        <f t="shared" si="20"/>
        <v>98.383240384603923</v>
      </c>
      <c r="AC84" s="122">
        <v>33017.14</v>
      </c>
      <c r="AD84" s="122">
        <f t="shared" si="21"/>
        <v>100</v>
      </c>
      <c r="AE84" s="122">
        <f t="shared" si="13"/>
        <v>0</v>
      </c>
      <c r="AF84" s="122">
        <f t="shared" si="18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2"/>
        <v>0</v>
      </c>
      <c r="O85" s="100">
        <v>0</v>
      </c>
      <c r="P85" s="100">
        <v>0</v>
      </c>
      <c r="Q85" s="100">
        <v>0</v>
      </c>
      <c r="R85" s="100">
        <f t="shared" si="10"/>
        <v>0</v>
      </c>
      <c r="S85" s="100">
        <v>0</v>
      </c>
      <c r="T85" s="100">
        <v>0</v>
      </c>
      <c r="U85" s="100">
        <v>0</v>
      </c>
      <c r="V85" s="121">
        <v>0</v>
      </c>
      <c r="W85" s="121">
        <v>0</v>
      </c>
      <c r="X85" s="121">
        <v>0</v>
      </c>
      <c r="Y85" s="122">
        <f t="shared" si="17"/>
        <v>0</v>
      </c>
      <c r="Z85" s="123">
        <v>0</v>
      </c>
      <c r="AA85" s="122">
        <v>0</v>
      </c>
      <c r="AB85" s="122">
        <f t="shared" si="20"/>
        <v>0</v>
      </c>
      <c r="AC85" s="122">
        <v>0</v>
      </c>
      <c r="AD85" s="122">
        <f t="shared" si="21"/>
        <v>0</v>
      </c>
      <c r="AE85" s="122">
        <f t="shared" si="13"/>
        <v>0</v>
      </c>
      <c r="AF85" s="122">
        <f t="shared" si="18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2"/>
        <v>0</v>
      </c>
      <c r="O86" s="100">
        <v>0</v>
      </c>
      <c r="P86" s="100">
        <v>0</v>
      </c>
      <c r="Q86" s="100">
        <v>0</v>
      </c>
      <c r="R86" s="100">
        <f t="shared" ref="R86:R102" si="24">P86</f>
        <v>0</v>
      </c>
      <c r="S86" s="100">
        <v>0</v>
      </c>
      <c r="T86" s="100">
        <v>0</v>
      </c>
      <c r="U86" s="100">
        <v>0</v>
      </c>
      <c r="V86" s="121">
        <v>0</v>
      </c>
      <c r="W86" s="121">
        <v>0</v>
      </c>
      <c r="X86" s="121">
        <v>0</v>
      </c>
      <c r="Y86" s="122">
        <f t="shared" si="17"/>
        <v>0</v>
      </c>
      <c r="Z86" s="123">
        <v>0</v>
      </c>
      <c r="AA86" s="122">
        <v>0</v>
      </c>
      <c r="AB86" s="122">
        <f t="shared" si="20"/>
        <v>0</v>
      </c>
      <c r="AC86" s="122">
        <v>0</v>
      </c>
      <c r="AD86" s="122">
        <f t="shared" si="21"/>
        <v>0</v>
      </c>
      <c r="AE86" s="122">
        <f t="shared" si="13"/>
        <v>0</v>
      </c>
      <c r="AF86" s="122">
        <f t="shared" si="18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2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24"/>
        <v>27394.17</v>
      </c>
      <c r="S87" s="100">
        <f t="shared" si="19"/>
        <v>100</v>
      </c>
      <c r="T87" s="100">
        <v>0</v>
      </c>
      <c r="U87" s="100">
        <v>0</v>
      </c>
      <c r="V87" s="121">
        <v>11</v>
      </c>
      <c r="W87" s="121">
        <v>11</v>
      </c>
      <c r="X87" s="121">
        <v>4</v>
      </c>
      <c r="Y87" s="122">
        <f t="shared" si="17"/>
        <v>33.333333333333329</v>
      </c>
      <c r="Z87" s="123">
        <v>6779.04</v>
      </c>
      <c r="AA87" s="122">
        <v>6779.04</v>
      </c>
      <c r="AB87" s="122">
        <f t="shared" si="20"/>
        <v>100</v>
      </c>
      <c r="AC87" s="122">
        <v>6779.04</v>
      </c>
      <c r="AD87" s="122">
        <f t="shared" si="21"/>
        <v>100</v>
      </c>
      <c r="AE87" s="122">
        <f t="shared" si="13"/>
        <v>0</v>
      </c>
      <c r="AF87" s="122">
        <f t="shared" si="18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2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24"/>
        <v>7948</v>
      </c>
      <c r="S88" s="100">
        <f t="shared" si="19"/>
        <v>100</v>
      </c>
      <c r="T88" s="100">
        <v>0</v>
      </c>
      <c r="U88" s="100">
        <v>0</v>
      </c>
      <c r="V88" s="121">
        <v>3</v>
      </c>
      <c r="W88" s="121">
        <v>3</v>
      </c>
      <c r="X88" s="121">
        <v>0</v>
      </c>
      <c r="Y88" s="122">
        <f t="shared" si="17"/>
        <v>25</v>
      </c>
      <c r="Z88" s="123">
        <v>1033.47</v>
      </c>
      <c r="AA88" s="122">
        <f t="shared" ref="AA88:AA89" si="25">Z88</f>
        <v>1033.47</v>
      </c>
      <c r="AB88" s="122">
        <f t="shared" si="20"/>
        <v>100</v>
      </c>
      <c r="AC88" s="122">
        <v>1033.47</v>
      </c>
      <c r="AD88" s="122">
        <f t="shared" si="21"/>
        <v>100</v>
      </c>
      <c r="AE88" s="122">
        <f t="shared" si="13"/>
        <v>0</v>
      </c>
      <c r="AF88" s="122">
        <f t="shared" si="18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2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24"/>
        <v>25249.41</v>
      </c>
      <c r="S89" s="100">
        <f t="shared" si="19"/>
        <v>100</v>
      </c>
      <c r="T89" s="100">
        <v>0</v>
      </c>
      <c r="U89" s="100">
        <v>0</v>
      </c>
      <c r="V89" s="121">
        <v>12</v>
      </c>
      <c r="W89" s="121">
        <v>15</v>
      </c>
      <c r="X89" s="121">
        <v>5</v>
      </c>
      <c r="Y89" s="122">
        <f t="shared" si="17"/>
        <v>24</v>
      </c>
      <c r="Z89" s="123">
        <f>934.51+8956.71</f>
        <v>9891.2199999999993</v>
      </c>
      <c r="AA89" s="122">
        <f t="shared" si="25"/>
        <v>9891.2199999999993</v>
      </c>
      <c r="AB89" s="122">
        <f t="shared" si="20"/>
        <v>100</v>
      </c>
      <c r="AC89" s="122">
        <v>9891.2199999999993</v>
      </c>
      <c r="AD89" s="122">
        <f t="shared" si="21"/>
        <v>100</v>
      </c>
      <c r="AE89" s="122">
        <f t="shared" si="13"/>
        <v>0</v>
      </c>
      <c r="AF89" s="122">
        <f t="shared" si="18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2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24"/>
        <v>16467.23</v>
      </c>
      <c r="S90" s="100">
        <f t="shared" si="19"/>
        <v>100</v>
      </c>
      <c r="T90" s="100">
        <v>0</v>
      </c>
      <c r="U90" s="100">
        <v>0</v>
      </c>
      <c r="V90" s="121">
        <v>12</v>
      </c>
      <c r="W90" s="121">
        <v>15</v>
      </c>
      <c r="X90" s="121">
        <v>5</v>
      </c>
      <c r="Y90" s="122">
        <f t="shared" si="17"/>
        <v>50</v>
      </c>
      <c r="Z90" s="123">
        <v>12679.38</v>
      </c>
      <c r="AA90" s="122">
        <v>12679.38</v>
      </c>
      <c r="AB90" s="122">
        <f t="shared" si="20"/>
        <v>100</v>
      </c>
      <c r="AC90" s="122">
        <v>12679.38</v>
      </c>
      <c r="AD90" s="122">
        <f t="shared" si="21"/>
        <v>100</v>
      </c>
      <c r="AE90" s="122">
        <f t="shared" si="13"/>
        <v>0</v>
      </c>
      <c r="AF90" s="122">
        <f t="shared" si="18"/>
        <v>0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2"/>
        <v>0</v>
      </c>
      <c r="O91" s="100">
        <v>0</v>
      </c>
      <c r="P91" s="100">
        <v>0</v>
      </c>
      <c r="Q91" s="100">
        <v>0</v>
      </c>
      <c r="R91" s="100">
        <f t="shared" si="24"/>
        <v>0</v>
      </c>
      <c r="S91" s="100">
        <v>0</v>
      </c>
      <c r="T91" s="100">
        <v>0</v>
      </c>
      <c r="U91" s="100">
        <v>0</v>
      </c>
      <c r="V91" s="121">
        <v>4</v>
      </c>
      <c r="W91" s="121">
        <v>5</v>
      </c>
      <c r="X91" s="121">
        <v>3</v>
      </c>
      <c r="Y91" s="122">
        <f t="shared" si="17"/>
        <v>100</v>
      </c>
      <c r="Z91" s="123">
        <f>1302.43+839.08</f>
        <v>2141.5100000000002</v>
      </c>
      <c r="AA91" s="122">
        <v>2141.5100000000002</v>
      </c>
      <c r="AB91" s="122">
        <f t="shared" si="20"/>
        <v>100</v>
      </c>
      <c r="AC91" s="122">
        <v>2141.5100000000002</v>
      </c>
      <c r="AD91" s="122">
        <f t="shared" si="21"/>
        <v>100</v>
      </c>
      <c r="AE91" s="122">
        <f t="shared" si="13"/>
        <v>0</v>
      </c>
      <c r="AF91" s="122">
        <f t="shared" si="18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2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24"/>
        <v>9389.1600000000017</v>
      </c>
      <c r="S92" s="100">
        <f t="shared" si="19"/>
        <v>100</v>
      </c>
      <c r="T92" s="100">
        <v>0</v>
      </c>
      <c r="U92" s="100">
        <v>0</v>
      </c>
      <c r="V92" s="121">
        <v>14</v>
      </c>
      <c r="W92" s="121">
        <v>18</v>
      </c>
      <c r="X92" s="121">
        <v>13</v>
      </c>
      <c r="Y92" s="122">
        <f t="shared" si="17"/>
        <v>29.166666666666668</v>
      </c>
      <c r="Z92" s="123">
        <v>12693.97</v>
      </c>
      <c r="AA92" s="122">
        <v>8718.14</v>
      </c>
      <c r="AB92" s="122">
        <f t="shared" si="20"/>
        <v>68.679380839879087</v>
      </c>
      <c r="AC92" s="122">
        <v>8718.14</v>
      </c>
      <c r="AD92" s="122">
        <f t="shared" si="21"/>
        <v>100</v>
      </c>
      <c r="AE92" s="122">
        <f t="shared" si="13"/>
        <v>0</v>
      </c>
      <c r="AF92" s="122">
        <f t="shared" si="18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2"/>
        <v>0</v>
      </c>
      <c r="O93" s="100">
        <v>0</v>
      </c>
      <c r="P93" s="100">
        <v>0</v>
      </c>
      <c r="Q93" s="100">
        <v>0</v>
      </c>
      <c r="R93" s="100">
        <f t="shared" si="24"/>
        <v>0</v>
      </c>
      <c r="S93" s="100">
        <v>0</v>
      </c>
      <c r="T93" s="100">
        <v>0</v>
      </c>
      <c r="U93" s="100">
        <v>0</v>
      </c>
      <c r="V93" s="121">
        <v>0</v>
      </c>
      <c r="W93" s="121">
        <v>0</v>
      </c>
      <c r="X93" s="121">
        <v>0</v>
      </c>
      <c r="Y93" s="122">
        <f t="shared" si="17"/>
        <v>0</v>
      </c>
      <c r="Z93" s="123">
        <v>0</v>
      </c>
      <c r="AA93" s="122">
        <v>0</v>
      </c>
      <c r="AB93" s="122">
        <f t="shared" si="20"/>
        <v>0</v>
      </c>
      <c r="AC93" s="122">
        <v>0</v>
      </c>
      <c r="AD93" s="122">
        <f t="shared" si="21"/>
        <v>0</v>
      </c>
      <c r="AE93" s="122">
        <f t="shared" si="13"/>
        <v>0</v>
      </c>
      <c r="AF93" s="122">
        <f t="shared" si="18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2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24"/>
        <v>12376.46</v>
      </c>
      <c r="S94" s="100">
        <f t="shared" si="19"/>
        <v>100</v>
      </c>
      <c r="T94" s="100">
        <v>0</v>
      </c>
      <c r="U94" s="100">
        <v>0</v>
      </c>
      <c r="V94" s="121">
        <v>5</v>
      </c>
      <c r="W94" s="121">
        <v>7</v>
      </c>
      <c r="X94" s="121">
        <v>1</v>
      </c>
      <c r="Y94" s="122">
        <f t="shared" si="17"/>
        <v>25</v>
      </c>
      <c r="Z94" s="123">
        <v>6937.44</v>
      </c>
      <c r="AA94" s="122">
        <v>6937.44</v>
      </c>
      <c r="AB94" s="122">
        <f t="shared" si="20"/>
        <v>100</v>
      </c>
      <c r="AC94" s="122">
        <v>6937.44</v>
      </c>
      <c r="AD94" s="122">
        <f t="shared" si="21"/>
        <v>100</v>
      </c>
      <c r="AE94" s="122">
        <f t="shared" si="13"/>
        <v>0</v>
      </c>
      <c r="AF94" s="122">
        <f t="shared" si="18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2"/>
        <v>0</v>
      </c>
      <c r="O95" s="100">
        <v>0</v>
      </c>
      <c r="P95" s="100">
        <v>0</v>
      </c>
      <c r="Q95" s="100">
        <v>0</v>
      </c>
      <c r="R95" s="100">
        <f t="shared" si="24"/>
        <v>0</v>
      </c>
      <c r="S95" s="100">
        <v>0</v>
      </c>
      <c r="T95" s="100">
        <v>0</v>
      </c>
      <c r="U95" s="100">
        <v>0</v>
      </c>
      <c r="V95" s="121">
        <v>0</v>
      </c>
      <c r="W95" s="121">
        <v>0</v>
      </c>
      <c r="X95" s="121">
        <v>0</v>
      </c>
      <c r="Y95" s="122">
        <f t="shared" si="17"/>
        <v>0</v>
      </c>
      <c r="Z95" s="123">
        <v>0</v>
      </c>
      <c r="AA95" s="122">
        <v>0</v>
      </c>
      <c r="AB95" s="122">
        <f t="shared" si="20"/>
        <v>0</v>
      </c>
      <c r="AC95" s="122">
        <v>0</v>
      </c>
      <c r="AD95" s="122">
        <f t="shared" si="21"/>
        <v>0</v>
      </c>
      <c r="AE95" s="122">
        <f t="shared" si="13"/>
        <v>0</v>
      </c>
      <c r="AF95" s="122">
        <f t="shared" si="18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2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24"/>
        <v>24507.16</v>
      </c>
      <c r="S96" s="100">
        <f t="shared" si="19"/>
        <v>100</v>
      </c>
      <c r="T96" s="100">
        <v>0</v>
      </c>
      <c r="U96" s="100">
        <v>0</v>
      </c>
      <c r="V96" s="121">
        <v>1</v>
      </c>
      <c r="W96" s="121">
        <v>1</v>
      </c>
      <c r="X96" s="121">
        <v>0</v>
      </c>
      <c r="Y96" s="122">
        <f t="shared" si="17"/>
        <v>3.125</v>
      </c>
      <c r="Z96" s="123">
        <v>1322.02</v>
      </c>
      <c r="AA96" s="122">
        <v>1322.02</v>
      </c>
      <c r="AB96" s="122">
        <f t="shared" si="20"/>
        <v>100</v>
      </c>
      <c r="AC96" s="122">
        <v>1322.02</v>
      </c>
      <c r="AD96" s="122">
        <f t="shared" si="21"/>
        <v>100</v>
      </c>
      <c r="AE96" s="122">
        <f t="shared" si="13"/>
        <v>0</v>
      </c>
      <c r="AF96" s="122">
        <f t="shared" si="18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2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24"/>
        <v>5946.55</v>
      </c>
      <c r="S97" s="100">
        <f t="shared" si="19"/>
        <v>100</v>
      </c>
      <c r="T97" s="100">
        <v>0</v>
      </c>
      <c r="U97" s="100">
        <v>0</v>
      </c>
      <c r="V97" s="121">
        <v>2</v>
      </c>
      <c r="W97" s="121">
        <v>2</v>
      </c>
      <c r="X97" s="121">
        <v>0</v>
      </c>
      <c r="Y97" s="122">
        <f t="shared" si="17"/>
        <v>22.222222222222221</v>
      </c>
      <c r="Z97" s="123">
        <v>1930.88</v>
      </c>
      <c r="AA97" s="122">
        <v>1930.88</v>
      </c>
      <c r="AB97" s="122">
        <f t="shared" si="20"/>
        <v>100</v>
      </c>
      <c r="AC97" s="122">
        <v>1930.88</v>
      </c>
      <c r="AD97" s="122">
        <f t="shared" si="21"/>
        <v>100</v>
      </c>
      <c r="AE97" s="122">
        <f t="shared" si="13"/>
        <v>0</v>
      </c>
      <c r="AF97" s="122">
        <f t="shared" si="18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2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24"/>
        <v>3487.89</v>
      </c>
      <c r="S98" s="100">
        <f t="shared" si="19"/>
        <v>100</v>
      </c>
      <c r="T98" s="100">
        <v>0</v>
      </c>
      <c r="U98" s="100">
        <v>0</v>
      </c>
      <c r="V98" s="121">
        <v>0</v>
      </c>
      <c r="W98" s="121">
        <v>0</v>
      </c>
      <c r="X98" s="121">
        <v>0</v>
      </c>
      <c r="Y98" s="122">
        <f t="shared" si="17"/>
        <v>0</v>
      </c>
      <c r="Z98" s="123">
        <v>0</v>
      </c>
      <c r="AA98" s="122">
        <v>0</v>
      </c>
      <c r="AB98" s="122">
        <f t="shared" si="20"/>
        <v>0</v>
      </c>
      <c r="AC98" s="122">
        <v>0</v>
      </c>
      <c r="AD98" s="122">
        <f t="shared" si="21"/>
        <v>0</v>
      </c>
      <c r="AE98" s="122">
        <f t="shared" si="13"/>
        <v>0</v>
      </c>
      <c r="AF98" s="122">
        <f t="shared" si="18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2"/>
        <v>0</v>
      </c>
      <c r="O99" s="100">
        <v>0</v>
      </c>
      <c r="P99" s="100">
        <v>0</v>
      </c>
      <c r="Q99" s="100">
        <v>0</v>
      </c>
      <c r="R99" s="100">
        <f t="shared" si="24"/>
        <v>0</v>
      </c>
      <c r="S99" s="100">
        <v>0</v>
      </c>
      <c r="T99" s="100">
        <v>0</v>
      </c>
      <c r="U99" s="100">
        <v>0</v>
      </c>
      <c r="V99" s="121">
        <v>3</v>
      </c>
      <c r="W99" s="121">
        <v>3</v>
      </c>
      <c r="X99" s="121">
        <v>2</v>
      </c>
      <c r="Y99" s="122">
        <f t="shared" si="17"/>
        <v>100</v>
      </c>
      <c r="Z99" s="123">
        <v>4662.01</v>
      </c>
      <c r="AA99" s="122">
        <v>4662.01</v>
      </c>
      <c r="AB99" s="122">
        <f t="shared" si="20"/>
        <v>100</v>
      </c>
      <c r="AC99" s="122">
        <v>4662.01</v>
      </c>
      <c r="AD99" s="122">
        <f t="shared" si="21"/>
        <v>100</v>
      </c>
      <c r="AE99" s="122">
        <f t="shared" ref="AE99:AE102" si="26">AA99-AC99</f>
        <v>0</v>
      </c>
      <c r="AF99" s="122">
        <f t="shared" si="18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2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24"/>
        <v>18749.07</v>
      </c>
      <c r="S100" s="100">
        <f t="shared" si="19"/>
        <v>100</v>
      </c>
      <c r="T100" s="100">
        <v>0</v>
      </c>
      <c r="U100" s="100">
        <v>0</v>
      </c>
      <c r="V100" s="121">
        <v>13</v>
      </c>
      <c r="W100" s="121">
        <v>18</v>
      </c>
      <c r="X100" s="121">
        <v>8</v>
      </c>
      <c r="Y100" s="122">
        <f t="shared" si="17"/>
        <v>34.210526315789473</v>
      </c>
      <c r="Z100" s="123">
        <v>13065.46</v>
      </c>
      <c r="AA100" s="122">
        <v>13065.46</v>
      </c>
      <c r="AB100" s="122">
        <f t="shared" si="20"/>
        <v>100</v>
      </c>
      <c r="AC100" s="122">
        <v>13065.46</v>
      </c>
      <c r="AD100" s="122">
        <f t="shared" si="21"/>
        <v>100</v>
      </c>
      <c r="AE100" s="122">
        <f t="shared" si="26"/>
        <v>0</v>
      </c>
      <c r="AF100" s="122">
        <f t="shared" si="18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2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24"/>
        <v>336.17</v>
      </c>
      <c r="S101" s="100">
        <f t="shared" si="19"/>
        <v>100</v>
      </c>
      <c r="T101" s="100">
        <v>0</v>
      </c>
      <c r="U101" s="100">
        <v>0</v>
      </c>
      <c r="V101" s="121">
        <v>2</v>
      </c>
      <c r="W101" s="121">
        <v>2</v>
      </c>
      <c r="X101" s="121">
        <v>1</v>
      </c>
      <c r="Y101" s="122">
        <f t="shared" si="17"/>
        <v>25</v>
      </c>
      <c r="Z101" s="123">
        <v>4147.71</v>
      </c>
      <c r="AA101" s="122">
        <v>4147.71</v>
      </c>
      <c r="AB101" s="122">
        <f t="shared" si="20"/>
        <v>100</v>
      </c>
      <c r="AC101" s="122">
        <v>4147.71</v>
      </c>
      <c r="AD101" s="122">
        <f t="shared" si="21"/>
        <v>100</v>
      </c>
      <c r="AE101" s="122">
        <f t="shared" si="26"/>
        <v>0</v>
      </c>
      <c r="AF101" s="122">
        <f t="shared" si="18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2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24"/>
        <v>19670.13</v>
      </c>
      <c r="S102" s="100">
        <f t="shared" si="19"/>
        <v>100</v>
      </c>
      <c r="T102" s="100">
        <v>0</v>
      </c>
      <c r="U102" s="100">
        <v>0</v>
      </c>
      <c r="V102" s="121">
        <v>0</v>
      </c>
      <c r="W102" s="121">
        <v>0</v>
      </c>
      <c r="X102" s="121">
        <v>0</v>
      </c>
      <c r="Y102" s="122">
        <f t="shared" si="17"/>
        <v>0</v>
      </c>
      <c r="Z102" s="123">
        <v>0</v>
      </c>
      <c r="AA102" s="122">
        <v>0</v>
      </c>
      <c r="AB102" s="122">
        <f t="shared" si="20"/>
        <v>0</v>
      </c>
      <c r="AC102" s="122">
        <v>0</v>
      </c>
      <c r="AD102" s="122">
        <f t="shared" si="21"/>
        <v>0</v>
      </c>
      <c r="AE102" s="122">
        <f t="shared" si="26"/>
        <v>0</v>
      </c>
      <c r="AF102" s="122">
        <f t="shared" si="18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2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27">T103/P103*100</f>
        <v>0</v>
      </c>
      <c r="V103" s="89">
        <f t="shared" ref="V103:AC103" si="28">SUM(V7:V102)</f>
        <v>623</v>
      </c>
      <c r="W103" s="89">
        <f t="shared" si="28"/>
        <v>845</v>
      </c>
      <c r="X103" s="89">
        <f>SUM(X7:X102)</f>
        <v>236</v>
      </c>
      <c r="Y103" s="91">
        <f>X103/H103*100</f>
        <v>8.2604130206510327</v>
      </c>
      <c r="Z103" s="91">
        <f>SUM(Z7:Z102)</f>
        <v>919838.2200000002</v>
      </c>
      <c r="AA103" s="91">
        <f t="shared" si="28"/>
        <v>897180.40000000026</v>
      </c>
      <c r="AB103" s="90">
        <f t="shared" ref="AB103" si="29">IF((Z103+T103)=0,0,AA103/(Z103+T103)*100)</f>
        <v>97.536760322918525</v>
      </c>
      <c r="AC103" s="91">
        <f t="shared" si="28"/>
        <v>893821.12000000034</v>
      </c>
      <c r="AD103" s="90">
        <f t="shared" ref="AD103" si="30">IF(AA103=0,0,AC103/AA103)*100</f>
        <v>99.625573630453829</v>
      </c>
      <c r="AE103" s="91">
        <f>SUM(AE7:AE102)</f>
        <v>3359.2799999999997</v>
      </c>
      <c r="AF103" s="90">
        <f t="shared" ref="AF103" si="31">IF(AA103=0,0,AE103/AA103)*100</f>
        <v>0.37442636954619146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workbookViewId="0">
      <selection activeCell="F2" sqref="F2:F5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9" width="13.140625" style="93" customWidth="1"/>
    <col min="10" max="10" width="9.28515625" style="93" customWidth="1"/>
    <col min="11" max="13" width="6.7109375" style="106" customWidth="1"/>
    <col min="14" max="14" width="9.140625" style="106" customWidth="1"/>
    <col min="15" max="15" width="16.42578125" style="107" customWidth="1"/>
    <col min="16" max="16" width="13.7109375" style="107" customWidth="1"/>
    <col min="17" max="17" width="11" style="107" customWidth="1"/>
    <col min="18" max="18" width="12.85546875" style="107" customWidth="1"/>
    <col min="19" max="19" width="10.42578125" style="107" customWidth="1"/>
    <col min="20" max="20" width="12.28515625" style="107" customWidth="1"/>
    <col min="21" max="21" width="15.42578125" style="107" customWidth="1"/>
    <col min="22" max="24" width="9.28515625" style="106" customWidth="1"/>
    <col min="25" max="25" width="12.57031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2.85546875" style="106" customWidth="1"/>
    <col min="30" max="30" width="14" style="106" customWidth="1"/>
    <col min="31" max="31" width="11.85546875" style="106" customWidth="1"/>
    <col min="32" max="32" width="14.285156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279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30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34.25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 t="shared" si="0"/>
        <v>5</v>
      </c>
      <c r="F6" s="6">
        <f t="shared" si="0"/>
        <v>6</v>
      </c>
      <c r="G6" s="119"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121">
        <v>0</v>
      </c>
      <c r="W7" s="121">
        <v>0</v>
      </c>
      <c r="X7" s="121">
        <v>0</v>
      </c>
      <c r="Y7" s="122">
        <f t="shared" ref="Y7:Y70" si="2">IF(H7=0,0,V7/H7)*100</f>
        <v>0</v>
      </c>
      <c r="Z7" s="123">
        <v>0</v>
      </c>
      <c r="AA7" s="122">
        <f>Z7</f>
        <v>0</v>
      </c>
      <c r="AB7" s="122">
        <f>IF((Z7+T7)=0,0,AA7/(Z7+T7)*100)</f>
        <v>0</v>
      </c>
      <c r="AC7" s="122">
        <v>0</v>
      </c>
      <c r="AD7" s="122">
        <f>IF(AA7=0,0,AC7/AA7)*100</f>
        <v>0</v>
      </c>
      <c r="AE7" s="122">
        <v>0</v>
      </c>
      <c r="AF7" s="122">
        <f t="shared" ref="AF7:AF70" si="3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4">P8/O8*100</f>
        <v>100</v>
      </c>
      <c r="R8" s="100">
        <f t="shared" ref="R8:R20" si="5">P8</f>
        <v>8664.0299999999988</v>
      </c>
      <c r="S8" s="100">
        <f t="shared" ref="S8:S71" si="6">R8/P8*100</f>
        <v>100</v>
      </c>
      <c r="T8" s="100">
        <v>0</v>
      </c>
      <c r="U8" s="100">
        <v>0</v>
      </c>
      <c r="V8" s="121">
        <v>7</v>
      </c>
      <c r="W8" s="121">
        <v>9</v>
      </c>
      <c r="X8" s="121">
        <v>2</v>
      </c>
      <c r="Y8" s="122">
        <f t="shared" si="2"/>
        <v>35</v>
      </c>
      <c r="Z8" s="123">
        <v>7418.86</v>
      </c>
      <c r="AA8" s="122">
        <f t="shared" ref="AA8:AA71" si="7">Z8</f>
        <v>7418.86</v>
      </c>
      <c r="AB8" s="122">
        <f t="shared" ref="AB8:AB71" si="8">IF((Z8+T8)=0,0,AA8/(Z8+T8)*100)</f>
        <v>100</v>
      </c>
      <c r="AC8" s="122">
        <f>AA8</f>
        <v>7418.86</v>
      </c>
      <c r="AD8" s="122">
        <f t="shared" ref="AD8:AD71" si="9">IF(AA8=0,0,AC8/AA8)*100</f>
        <v>100</v>
      </c>
      <c r="AE8" s="122">
        <f>AA8-AC8</f>
        <v>0</v>
      </c>
      <c r="AF8" s="122">
        <f t="shared" si="3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4"/>
        <v>100</v>
      </c>
      <c r="R9" s="100">
        <f t="shared" si="5"/>
        <v>20412.350000000002</v>
      </c>
      <c r="S9" s="100">
        <f t="shared" si="6"/>
        <v>100</v>
      </c>
      <c r="T9" s="100">
        <v>0</v>
      </c>
      <c r="U9" s="100">
        <v>0</v>
      </c>
      <c r="V9" s="121">
        <v>1</v>
      </c>
      <c r="W9" s="121">
        <v>1</v>
      </c>
      <c r="X9" s="121">
        <v>1</v>
      </c>
      <c r="Y9" s="122">
        <f t="shared" si="2"/>
        <v>8.3333333333333321</v>
      </c>
      <c r="Z9" s="123">
        <v>1649.65</v>
      </c>
      <c r="AA9" s="122">
        <f t="shared" si="7"/>
        <v>1649.65</v>
      </c>
      <c r="AB9" s="122">
        <f t="shared" si="8"/>
        <v>100</v>
      </c>
      <c r="AC9" s="122">
        <f t="shared" ref="AC9:AC72" si="10">AA9</f>
        <v>1649.65</v>
      </c>
      <c r="AD9" s="122">
        <f t="shared" si="9"/>
        <v>100</v>
      </c>
      <c r="AE9" s="122">
        <f t="shared" ref="AE9:AE72" si="11">AA9-AC9</f>
        <v>0</v>
      </c>
      <c r="AF9" s="122">
        <f t="shared" si="3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4"/>
        <v>100</v>
      </c>
      <c r="R10" s="100">
        <f t="shared" si="5"/>
        <v>58.36</v>
      </c>
      <c r="S10" s="100">
        <f t="shared" si="6"/>
        <v>100</v>
      </c>
      <c r="T10" s="100">
        <v>0</v>
      </c>
      <c r="U10" s="100">
        <v>0</v>
      </c>
      <c r="V10" s="121">
        <v>0</v>
      </c>
      <c r="W10" s="121">
        <v>0</v>
      </c>
      <c r="X10" s="121">
        <v>0</v>
      </c>
      <c r="Y10" s="122">
        <f t="shared" si="2"/>
        <v>0</v>
      </c>
      <c r="Z10" s="123">
        <v>0</v>
      </c>
      <c r="AA10" s="122">
        <f t="shared" si="7"/>
        <v>0</v>
      </c>
      <c r="AB10" s="122">
        <f t="shared" si="8"/>
        <v>0</v>
      </c>
      <c r="AC10" s="122">
        <f t="shared" si="10"/>
        <v>0</v>
      </c>
      <c r="AD10" s="122">
        <f t="shared" si="9"/>
        <v>0</v>
      </c>
      <c r="AE10" s="122">
        <f t="shared" si="11"/>
        <v>0</v>
      </c>
      <c r="AF10" s="122">
        <f t="shared" si="3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4"/>
        <v>100</v>
      </c>
      <c r="R11" s="100">
        <f t="shared" si="5"/>
        <v>7226.18</v>
      </c>
      <c r="S11" s="100">
        <f t="shared" si="6"/>
        <v>100</v>
      </c>
      <c r="T11" s="100">
        <v>0</v>
      </c>
      <c r="U11" s="100">
        <v>0</v>
      </c>
      <c r="V11" s="121">
        <v>5</v>
      </c>
      <c r="W11" s="121">
        <v>6</v>
      </c>
      <c r="X11" s="121">
        <v>0</v>
      </c>
      <c r="Y11" s="122">
        <f t="shared" si="2"/>
        <v>29.411764705882355</v>
      </c>
      <c r="Z11" s="123">
        <v>10415.98</v>
      </c>
      <c r="AA11" s="122">
        <f t="shared" si="7"/>
        <v>10415.98</v>
      </c>
      <c r="AB11" s="122">
        <f t="shared" si="8"/>
        <v>100</v>
      </c>
      <c r="AC11" s="122">
        <f t="shared" si="10"/>
        <v>10415.98</v>
      </c>
      <c r="AD11" s="122">
        <f t="shared" si="9"/>
        <v>100</v>
      </c>
      <c r="AE11" s="122">
        <f t="shared" si="11"/>
        <v>0</v>
      </c>
      <c r="AF11" s="122">
        <f t="shared" si="3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4"/>
        <v>100</v>
      </c>
      <c r="R12" s="100">
        <f t="shared" si="5"/>
        <v>10060.76</v>
      </c>
      <c r="S12" s="100">
        <f t="shared" si="6"/>
        <v>100</v>
      </c>
      <c r="T12" s="100">
        <v>0</v>
      </c>
      <c r="U12" s="100">
        <v>0</v>
      </c>
      <c r="V12" s="121">
        <v>3</v>
      </c>
      <c r="W12" s="121">
        <v>5</v>
      </c>
      <c r="X12" s="121">
        <v>0</v>
      </c>
      <c r="Y12" s="122">
        <f t="shared" si="2"/>
        <v>17.647058823529413</v>
      </c>
      <c r="Z12" s="123">
        <v>6504.44</v>
      </c>
      <c r="AA12" s="122">
        <f t="shared" si="7"/>
        <v>6504.44</v>
      </c>
      <c r="AB12" s="122">
        <f t="shared" si="8"/>
        <v>100</v>
      </c>
      <c r="AC12" s="122">
        <f t="shared" si="10"/>
        <v>6504.44</v>
      </c>
      <c r="AD12" s="122">
        <f t="shared" si="9"/>
        <v>100</v>
      </c>
      <c r="AE12" s="122">
        <f t="shared" si="11"/>
        <v>0</v>
      </c>
      <c r="AF12" s="122">
        <f t="shared" si="3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4"/>
        <v>100</v>
      </c>
      <c r="R13" s="100">
        <f t="shared" si="5"/>
        <v>2679.6</v>
      </c>
      <c r="S13" s="100">
        <f t="shared" si="6"/>
        <v>100</v>
      </c>
      <c r="T13" s="100">
        <v>0</v>
      </c>
      <c r="U13" s="100">
        <v>0</v>
      </c>
      <c r="V13" s="121">
        <v>2</v>
      </c>
      <c r="W13" s="121">
        <v>2</v>
      </c>
      <c r="X13" s="121">
        <v>0</v>
      </c>
      <c r="Y13" s="122">
        <f t="shared" si="2"/>
        <v>66.666666666666657</v>
      </c>
      <c r="Z13" s="123">
        <v>10148.719999999999</v>
      </c>
      <c r="AA13" s="122">
        <f t="shared" si="7"/>
        <v>10148.719999999999</v>
      </c>
      <c r="AB13" s="122">
        <f t="shared" si="8"/>
        <v>100</v>
      </c>
      <c r="AC13" s="122">
        <f t="shared" si="10"/>
        <v>10148.719999999999</v>
      </c>
      <c r="AD13" s="122">
        <f t="shared" si="9"/>
        <v>100</v>
      </c>
      <c r="AE13" s="122">
        <f t="shared" si="11"/>
        <v>0</v>
      </c>
      <c r="AF13" s="122">
        <f t="shared" si="3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5"/>
        <v>0</v>
      </c>
      <c r="S14" s="100">
        <v>0</v>
      </c>
      <c r="T14" s="100">
        <v>0</v>
      </c>
      <c r="U14" s="100">
        <v>0</v>
      </c>
      <c r="V14" s="121">
        <v>0</v>
      </c>
      <c r="W14" s="121">
        <v>0</v>
      </c>
      <c r="X14" s="121">
        <v>0</v>
      </c>
      <c r="Y14" s="122">
        <f t="shared" si="2"/>
        <v>0</v>
      </c>
      <c r="Z14" s="123">
        <v>0</v>
      </c>
      <c r="AA14" s="122">
        <f t="shared" si="7"/>
        <v>0</v>
      </c>
      <c r="AB14" s="122">
        <f t="shared" si="8"/>
        <v>0</v>
      </c>
      <c r="AC14" s="122">
        <f t="shared" si="10"/>
        <v>0</v>
      </c>
      <c r="AD14" s="122">
        <f t="shared" si="9"/>
        <v>0</v>
      </c>
      <c r="AE14" s="122">
        <f t="shared" si="11"/>
        <v>0</v>
      </c>
      <c r="AF14" s="122">
        <f t="shared" si="3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2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5"/>
        <v>51732.32</v>
      </c>
      <c r="S15" s="100">
        <f t="shared" si="6"/>
        <v>100</v>
      </c>
      <c r="T15" s="100">
        <v>0</v>
      </c>
      <c r="U15" s="100">
        <v>0</v>
      </c>
      <c r="V15" s="121">
        <v>12</v>
      </c>
      <c r="W15" s="121">
        <v>14</v>
      </c>
      <c r="X15" s="121">
        <v>3</v>
      </c>
      <c r="Y15" s="122">
        <f t="shared" si="2"/>
        <v>14.457831325301203</v>
      </c>
      <c r="Z15" s="123">
        <v>15948.59</v>
      </c>
      <c r="AA15" s="122">
        <f t="shared" si="7"/>
        <v>15948.59</v>
      </c>
      <c r="AB15" s="122">
        <f t="shared" si="8"/>
        <v>100</v>
      </c>
      <c r="AC15" s="122">
        <f t="shared" si="10"/>
        <v>15948.59</v>
      </c>
      <c r="AD15" s="122">
        <f t="shared" si="9"/>
        <v>100</v>
      </c>
      <c r="AE15" s="122">
        <f t="shared" si="11"/>
        <v>0</v>
      </c>
      <c r="AF15" s="122">
        <f t="shared" si="3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2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5"/>
        <v>12706.95</v>
      </c>
      <c r="S16" s="100">
        <f t="shared" si="6"/>
        <v>100</v>
      </c>
      <c r="T16" s="100">
        <v>0</v>
      </c>
      <c r="U16" s="100">
        <v>0</v>
      </c>
      <c r="V16" s="121">
        <v>0</v>
      </c>
      <c r="W16" s="121">
        <v>0</v>
      </c>
      <c r="X16" s="121">
        <v>0</v>
      </c>
      <c r="Y16" s="122">
        <f t="shared" si="2"/>
        <v>0</v>
      </c>
      <c r="Z16" s="123">
        <v>0</v>
      </c>
      <c r="AA16" s="122">
        <f t="shared" si="7"/>
        <v>0</v>
      </c>
      <c r="AB16" s="122">
        <f t="shared" si="8"/>
        <v>0</v>
      </c>
      <c r="AC16" s="122">
        <f t="shared" si="10"/>
        <v>0</v>
      </c>
      <c r="AD16" s="122">
        <f t="shared" si="9"/>
        <v>0</v>
      </c>
      <c r="AE16" s="122">
        <f t="shared" si="11"/>
        <v>0</v>
      </c>
      <c r="AF16" s="122">
        <f t="shared" si="3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2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5"/>
        <v>32504.67</v>
      </c>
      <c r="S17" s="100">
        <f t="shared" si="6"/>
        <v>100</v>
      </c>
      <c r="T17" s="100">
        <v>0</v>
      </c>
      <c r="U17" s="100">
        <v>0</v>
      </c>
      <c r="V17" s="121">
        <v>11</v>
      </c>
      <c r="W17" s="121">
        <v>18</v>
      </c>
      <c r="X17" s="121">
        <v>1</v>
      </c>
      <c r="Y17" s="122">
        <f t="shared" si="2"/>
        <v>22.448979591836736</v>
      </c>
      <c r="Z17" s="123">
        <v>37062.15</v>
      </c>
      <c r="AA17" s="122">
        <f t="shared" si="7"/>
        <v>37062.15</v>
      </c>
      <c r="AB17" s="122">
        <f t="shared" si="8"/>
        <v>100</v>
      </c>
      <c r="AC17" s="122">
        <f t="shared" si="10"/>
        <v>37062.15</v>
      </c>
      <c r="AD17" s="122">
        <f t="shared" si="9"/>
        <v>100</v>
      </c>
      <c r="AE17" s="122">
        <f t="shared" si="11"/>
        <v>0</v>
      </c>
      <c r="AF17" s="122">
        <f t="shared" si="3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2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5"/>
        <v>15821.75</v>
      </c>
      <c r="S18" s="100">
        <f t="shared" si="6"/>
        <v>100</v>
      </c>
      <c r="T18" s="100">
        <v>0</v>
      </c>
      <c r="U18" s="100">
        <v>0</v>
      </c>
      <c r="V18" s="121">
        <v>17</v>
      </c>
      <c r="W18" s="121">
        <v>14</v>
      </c>
      <c r="X18" s="121">
        <v>13</v>
      </c>
      <c r="Y18" s="122">
        <f t="shared" si="2"/>
        <v>65.384615384615387</v>
      </c>
      <c r="Z18" s="123">
        <v>4410.1000000000004</v>
      </c>
      <c r="AA18" s="122">
        <f t="shared" si="7"/>
        <v>4410.1000000000004</v>
      </c>
      <c r="AB18" s="122">
        <f t="shared" si="8"/>
        <v>100</v>
      </c>
      <c r="AC18" s="122">
        <f t="shared" si="10"/>
        <v>4410.1000000000004</v>
      </c>
      <c r="AD18" s="122">
        <f t="shared" si="9"/>
        <v>100</v>
      </c>
      <c r="AE18" s="122">
        <f t="shared" si="11"/>
        <v>0</v>
      </c>
      <c r="AF18" s="122">
        <f t="shared" si="3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2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5"/>
        <v>46398.919999999991</v>
      </c>
      <c r="S19" s="100">
        <f t="shared" si="6"/>
        <v>100</v>
      </c>
      <c r="T19" s="100">
        <v>0</v>
      </c>
      <c r="U19" s="100">
        <v>0</v>
      </c>
      <c r="V19" s="121">
        <v>16</v>
      </c>
      <c r="W19" s="121">
        <v>19</v>
      </c>
      <c r="X19" s="121">
        <v>4</v>
      </c>
      <c r="Y19" s="122">
        <f t="shared" si="2"/>
        <v>27.586206896551722</v>
      </c>
      <c r="Z19" s="123">
        <v>26688.28</v>
      </c>
      <c r="AA19" s="122">
        <f t="shared" si="7"/>
        <v>26688.28</v>
      </c>
      <c r="AB19" s="122">
        <f t="shared" si="8"/>
        <v>100</v>
      </c>
      <c r="AC19" s="122">
        <f t="shared" si="10"/>
        <v>26688.28</v>
      </c>
      <c r="AD19" s="122">
        <f t="shared" si="9"/>
        <v>100</v>
      </c>
      <c r="AE19" s="122">
        <f t="shared" si="11"/>
        <v>0</v>
      </c>
      <c r="AF19" s="122">
        <f t="shared" si="3"/>
        <v>0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2"/>
        <v>0</v>
      </c>
      <c r="O20" s="100">
        <v>0</v>
      </c>
      <c r="P20" s="100">
        <v>0</v>
      </c>
      <c r="Q20" s="100">
        <v>0</v>
      </c>
      <c r="R20" s="100">
        <f t="shared" si="5"/>
        <v>0</v>
      </c>
      <c r="S20" s="100">
        <v>0</v>
      </c>
      <c r="T20" s="100">
        <v>0</v>
      </c>
      <c r="U20" s="100">
        <v>0</v>
      </c>
      <c r="V20" s="121">
        <v>0</v>
      </c>
      <c r="W20" s="121">
        <v>0</v>
      </c>
      <c r="X20" s="121">
        <v>0</v>
      </c>
      <c r="Y20" s="122">
        <f t="shared" si="2"/>
        <v>0</v>
      </c>
      <c r="Z20" s="123">
        <v>0</v>
      </c>
      <c r="AA20" s="122">
        <f t="shared" si="7"/>
        <v>0</v>
      </c>
      <c r="AB20" s="122">
        <f t="shared" si="8"/>
        <v>0</v>
      </c>
      <c r="AC20" s="122">
        <f t="shared" si="10"/>
        <v>0</v>
      </c>
      <c r="AD20" s="122">
        <f t="shared" si="9"/>
        <v>0</v>
      </c>
      <c r="AE20" s="122">
        <f t="shared" si="11"/>
        <v>0</v>
      </c>
      <c r="AF20" s="122">
        <f t="shared" si="3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2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 t="shared" si="6"/>
        <v>100</v>
      </c>
      <c r="T21" s="100">
        <v>0</v>
      </c>
      <c r="U21" s="100">
        <v>0</v>
      </c>
      <c r="V21" s="121">
        <v>2</v>
      </c>
      <c r="W21" s="121">
        <v>3</v>
      </c>
      <c r="X21" s="121">
        <v>0</v>
      </c>
      <c r="Y21" s="122">
        <f t="shared" si="2"/>
        <v>22.222222222222221</v>
      </c>
      <c r="Z21" s="123">
        <v>10021.58</v>
      </c>
      <c r="AA21" s="122">
        <f t="shared" si="7"/>
        <v>10021.58</v>
      </c>
      <c r="AB21" s="122">
        <f t="shared" si="8"/>
        <v>100</v>
      </c>
      <c r="AC21" s="122">
        <f t="shared" si="10"/>
        <v>10021.58</v>
      </c>
      <c r="AD21" s="122">
        <f t="shared" si="9"/>
        <v>100</v>
      </c>
      <c r="AE21" s="122">
        <f t="shared" si="11"/>
        <v>0</v>
      </c>
      <c r="AF21" s="122">
        <f t="shared" si="3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2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3">P22</f>
        <v>19091.53</v>
      </c>
      <c r="S22" s="100">
        <f t="shared" si="6"/>
        <v>100</v>
      </c>
      <c r="T22" s="100">
        <v>0</v>
      </c>
      <c r="U22" s="100">
        <v>0</v>
      </c>
      <c r="V22" s="121">
        <v>2</v>
      </c>
      <c r="W22" s="121">
        <v>3</v>
      </c>
      <c r="X22" s="121">
        <v>0</v>
      </c>
      <c r="Y22" s="122">
        <f t="shared" si="2"/>
        <v>4.8780487804878048</v>
      </c>
      <c r="Z22" s="123">
        <v>6177.02</v>
      </c>
      <c r="AA22" s="122">
        <f t="shared" si="7"/>
        <v>6177.02</v>
      </c>
      <c r="AB22" s="122">
        <f t="shared" si="8"/>
        <v>100</v>
      </c>
      <c r="AC22" s="122">
        <f t="shared" si="10"/>
        <v>6177.02</v>
      </c>
      <c r="AD22" s="122">
        <f t="shared" si="9"/>
        <v>100</v>
      </c>
      <c r="AE22" s="122">
        <f t="shared" si="11"/>
        <v>0</v>
      </c>
      <c r="AF22" s="122">
        <f t="shared" si="3"/>
        <v>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2"/>
        <v>0</v>
      </c>
      <c r="O23" s="100">
        <v>0</v>
      </c>
      <c r="P23" s="100">
        <v>0</v>
      </c>
      <c r="Q23" s="100">
        <v>0</v>
      </c>
      <c r="R23" s="100">
        <f t="shared" si="13"/>
        <v>0</v>
      </c>
      <c r="S23" s="100">
        <v>0</v>
      </c>
      <c r="T23" s="100">
        <v>0</v>
      </c>
      <c r="U23" s="100">
        <v>0</v>
      </c>
      <c r="V23" s="121">
        <v>0</v>
      </c>
      <c r="W23" s="121">
        <v>0</v>
      </c>
      <c r="X23" s="121">
        <v>0</v>
      </c>
      <c r="Y23" s="122">
        <f t="shared" si="2"/>
        <v>0</v>
      </c>
      <c r="Z23" s="123">
        <v>0</v>
      </c>
      <c r="AA23" s="122">
        <f t="shared" si="7"/>
        <v>0</v>
      </c>
      <c r="AB23" s="122">
        <f t="shared" si="8"/>
        <v>0</v>
      </c>
      <c r="AC23" s="122">
        <f t="shared" si="10"/>
        <v>0</v>
      </c>
      <c r="AD23" s="122">
        <f t="shared" si="9"/>
        <v>0</v>
      </c>
      <c r="AE23" s="122">
        <f t="shared" si="11"/>
        <v>0</v>
      </c>
      <c r="AF23" s="122">
        <f t="shared" si="3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2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3"/>
        <v>31605.72</v>
      </c>
      <c r="S24" s="100">
        <f t="shared" si="6"/>
        <v>100</v>
      </c>
      <c r="T24" s="100">
        <v>0</v>
      </c>
      <c r="U24" s="100">
        <v>0</v>
      </c>
      <c r="V24" s="121">
        <v>31</v>
      </c>
      <c r="W24" s="121">
        <v>42</v>
      </c>
      <c r="X24" s="121">
        <v>21</v>
      </c>
      <c r="Y24" s="122">
        <f t="shared" si="2"/>
        <v>43.661971830985912</v>
      </c>
      <c r="Z24" s="123">
        <v>29450.03</v>
      </c>
      <c r="AA24" s="122">
        <f t="shared" si="7"/>
        <v>29450.03</v>
      </c>
      <c r="AB24" s="122">
        <f t="shared" si="8"/>
        <v>100</v>
      </c>
      <c r="AC24" s="122">
        <f t="shared" si="10"/>
        <v>29450.03</v>
      </c>
      <c r="AD24" s="122">
        <f t="shared" si="9"/>
        <v>100</v>
      </c>
      <c r="AE24" s="122">
        <f t="shared" si="11"/>
        <v>0</v>
      </c>
      <c r="AF24" s="122">
        <f t="shared" si="3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2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3"/>
        <v>43809.06</v>
      </c>
      <c r="S25" s="100">
        <f t="shared" si="6"/>
        <v>100</v>
      </c>
      <c r="T25" s="100">
        <v>0</v>
      </c>
      <c r="U25" s="100">
        <v>0</v>
      </c>
      <c r="V25" s="121">
        <v>24</v>
      </c>
      <c r="W25" s="121">
        <v>35</v>
      </c>
      <c r="X25" s="121">
        <v>7</v>
      </c>
      <c r="Y25" s="122">
        <f t="shared" si="2"/>
        <v>11.650485436893204</v>
      </c>
      <c r="Z25" s="123">
        <f>3668.08+27767.72</f>
        <v>31435.800000000003</v>
      </c>
      <c r="AA25" s="122">
        <f t="shared" si="7"/>
        <v>31435.800000000003</v>
      </c>
      <c r="AB25" s="122">
        <f t="shared" si="8"/>
        <v>100</v>
      </c>
      <c r="AC25" s="122">
        <f t="shared" si="10"/>
        <v>31435.800000000003</v>
      </c>
      <c r="AD25" s="122">
        <f t="shared" si="9"/>
        <v>100</v>
      </c>
      <c r="AE25" s="122">
        <f t="shared" si="11"/>
        <v>0</v>
      </c>
      <c r="AF25" s="122">
        <f t="shared" si="3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2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3"/>
        <v>13200.15</v>
      </c>
      <c r="S26" s="100">
        <f t="shared" si="6"/>
        <v>100</v>
      </c>
      <c r="T26" s="100">
        <v>0</v>
      </c>
      <c r="U26" s="100">
        <v>0</v>
      </c>
      <c r="V26" s="121">
        <v>12</v>
      </c>
      <c r="W26" s="121">
        <v>15</v>
      </c>
      <c r="X26" s="121">
        <v>6</v>
      </c>
      <c r="Y26" s="122">
        <f t="shared" si="2"/>
        <v>50</v>
      </c>
      <c r="Z26" s="123">
        <v>11237.51</v>
      </c>
      <c r="AA26" s="122">
        <f t="shared" si="7"/>
        <v>11237.51</v>
      </c>
      <c r="AB26" s="122">
        <f t="shared" si="8"/>
        <v>100</v>
      </c>
      <c r="AC26" s="122">
        <f t="shared" si="10"/>
        <v>11237.51</v>
      </c>
      <c r="AD26" s="122">
        <f t="shared" si="9"/>
        <v>100</v>
      </c>
      <c r="AE26" s="122">
        <f t="shared" si="11"/>
        <v>0</v>
      </c>
      <c r="AF26" s="122">
        <f t="shared" si="3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2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3"/>
        <v>12723.78</v>
      </c>
      <c r="S27" s="100">
        <f t="shared" si="6"/>
        <v>100</v>
      </c>
      <c r="T27" s="100">
        <v>0</v>
      </c>
      <c r="U27" s="100">
        <v>0</v>
      </c>
      <c r="V27" s="121">
        <v>4</v>
      </c>
      <c r="W27" s="121">
        <v>6</v>
      </c>
      <c r="X27" s="121">
        <v>1</v>
      </c>
      <c r="Y27" s="122">
        <f t="shared" si="2"/>
        <v>25</v>
      </c>
      <c r="Z27" s="123">
        <v>3466.92</v>
      </c>
      <c r="AA27" s="122">
        <f t="shared" si="7"/>
        <v>3466.92</v>
      </c>
      <c r="AB27" s="122">
        <f t="shared" si="8"/>
        <v>100</v>
      </c>
      <c r="AC27" s="122">
        <f t="shared" si="10"/>
        <v>3466.92</v>
      </c>
      <c r="AD27" s="122">
        <f t="shared" si="9"/>
        <v>100</v>
      </c>
      <c r="AE27" s="122">
        <f t="shared" si="11"/>
        <v>0</v>
      </c>
      <c r="AF27" s="122">
        <f t="shared" si="3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2"/>
        <v>0</v>
      </c>
      <c r="O28" s="100">
        <v>0</v>
      </c>
      <c r="P28" s="100">
        <v>0</v>
      </c>
      <c r="Q28" s="100">
        <v>0</v>
      </c>
      <c r="R28" s="100">
        <f t="shared" si="13"/>
        <v>0</v>
      </c>
      <c r="S28" s="100">
        <v>0</v>
      </c>
      <c r="T28" s="100">
        <v>0</v>
      </c>
      <c r="U28" s="100">
        <v>0</v>
      </c>
      <c r="V28" s="121">
        <v>5</v>
      </c>
      <c r="W28" s="121">
        <v>6</v>
      </c>
      <c r="X28" s="121">
        <v>4</v>
      </c>
      <c r="Y28" s="122">
        <f t="shared" si="2"/>
        <v>55.555555555555557</v>
      </c>
      <c r="Z28" s="123">
        <v>3007.13</v>
      </c>
      <c r="AA28" s="122">
        <f t="shared" si="7"/>
        <v>3007.13</v>
      </c>
      <c r="AB28" s="122">
        <f t="shared" si="8"/>
        <v>100</v>
      </c>
      <c r="AC28" s="122">
        <f t="shared" si="10"/>
        <v>3007.13</v>
      </c>
      <c r="AD28" s="122">
        <f t="shared" si="9"/>
        <v>100</v>
      </c>
      <c r="AE28" s="122">
        <f t="shared" si="11"/>
        <v>0</v>
      </c>
      <c r="AF28" s="122">
        <f t="shared" si="3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2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3"/>
        <v>5460.41</v>
      </c>
      <c r="S29" s="100">
        <f t="shared" si="6"/>
        <v>100</v>
      </c>
      <c r="T29" s="100">
        <v>0</v>
      </c>
      <c r="U29" s="100">
        <v>0</v>
      </c>
      <c r="V29" s="121">
        <v>3</v>
      </c>
      <c r="W29" s="121">
        <v>5</v>
      </c>
      <c r="X29" s="121">
        <v>0</v>
      </c>
      <c r="Y29" s="122">
        <f t="shared" si="2"/>
        <v>37.5</v>
      </c>
      <c r="Z29" s="123">
        <v>2108.6999999999998</v>
      </c>
      <c r="AA29" s="122">
        <f t="shared" si="7"/>
        <v>2108.6999999999998</v>
      </c>
      <c r="AB29" s="122">
        <f t="shared" si="8"/>
        <v>100</v>
      </c>
      <c r="AC29" s="122">
        <f t="shared" si="10"/>
        <v>2108.6999999999998</v>
      </c>
      <c r="AD29" s="122">
        <f t="shared" si="9"/>
        <v>100</v>
      </c>
      <c r="AE29" s="122">
        <f t="shared" si="11"/>
        <v>0</v>
      </c>
      <c r="AF29" s="122">
        <f t="shared" si="3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3"/>
        <v>0</v>
      </c>
      <c r="S30" s="100">
        <v>0</v>
      </c>
      <c r="T30" s="100">
        <v>0</v>
      </c>
      <c r="U30" s="100">
        <v>0</v>
      </c>
      <c r="V30" s="121">
        <v>0</v>
      </c>
      <c r="W30" s="121">
        <v>0</v>
      </c>
      <c r="X30" s="121">
        <v>0</v>
      </c>
      <c r="Y30" s="122">
        <f t="shared" si="2"/>
        <v>0</v>
      </c>
      <c r="Z30" s="123">
        <v>0</v>
      </c>
      <c r="AA30" s="122">
        <f t="shared" si="7"/>
        <v>0</v>
      </c>
      <c r="AB30" s="122">
        <f t="shared" si="8"/>
        <v>0</v>
      </c>
      <c r="AC30" s="122">
        <f t="shared" si="10"/>
        <v>0</v>
      </c>
      <c r="AD30" s="122">
        <f t="shared" si="9"/>
        <v>0</v>
      </c>
      <c r="AE30" s="122">
        <f t="shared" si="11"/>
        <v>0</v>
      </c>
      <c r="AF30" s="122">
        <f t="shared" si="3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4">K31/H31*100</f>
        <v>88.043478260869563</v>
      </c>
      <c r="O31" s="100">
        <v>84151.14</v>
      </c>
      <c r="P31" s="100">
        <v>84151.14</v>
      </c>
      <c r="Q31" s="100">
        <f t="shared" ref="Q31:Q38" si="15">P31/O31*100</f>
        <v>100</v>
      </c>
      <c r="R31" s="100">
        <f t="shared" si="13"/>
        <v>84151.14</v>
      </c>
      <c r="S31" s="100">
        <f t="shared" si="6"/>
        <v>100</v>
      </c>
      <c r="T31" s="100">
        <v>0</v>
      </c>
      <c r="U31" s="100">
        <v>0</v>
      </c>
      <c r="V31" s="121">
        <v>19</v>
      </c>
      <c r="W31" s="121">
        <v>26</v>
      </c>
      <c r="X31" s="121">
        <v>3</v>
      </c>
      <c r="Y31" s="122">
        <f t="shared" si="2"/>
        <v>20.652173913043477</v>
      </c>
      <c r="Z31" s="123">
        <v>34384.54</v>
      </c>
      <c r="AA31" s="122">
        <f t="shared" si="7"/>
        <v>34384.54</v>
      </c>
      <c r="AB31" s="122">
        <f t="shared" si="8"/>
        <v>100</v>
      </c>
      <c r="AC31" s="122">
        <f t="shared" si="10"/>
        <v>34384.54</v>
      </c>
      <c r="AD31" s="122">
        <f t="shared" si="9"/>
        <v>100</v>
      </c>
      <c r="AE31" s="122">
        <f t="shared" si="11"/>
        <v>0</v>
      </c>
      <c r="AF31" s="122">
        <f t="shared" si="3"/>
        <v>0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4"/>
        <v>45</v>
      </c>
      <c r="O32" s="100">
        <v>3061.7499999999995</v>
      </c>
      <c r="P32" s="100">
        <v>3061.7499999999995</v>
      </c>
      <c r="Q32" s="100">
        <f t="shared" si="15"/>
        <v>100</v>
      </c>
      <c r="R32" s="100">
        <f t="shared" si="13"/>
        <v>3061.7499999999995</v>
      </c>
      <c r="S32" s="100">
        <f t="shared" si="6"/>
        <v>100</v>
      </c>
      <c r="T32" s="100">
        <v>0</v>
      </c>
      <c r="U32" s="100">
        <v>0</v>
      </c>
      <c r="V32" s="121">
        <v>0</v>
      </c>
      <c r="W32" s="121">
        <v>0</v>
      </c>
      <c r="X32" s="121">
        <v>0</v>
      </c>
      <c r="Y32" s="122">
        <f t="shared" si="2"/>
        <v>0</v>
      </c>
      <c r="Z32" s="123">
        <v>0</v>
      </c>
      <c r="AA32" s="122">
        <f t="shared" si="7"/>
        <v>0</v>
      </c>
      <c r="AB32" s="122">
        <f t="shared" si="8"/>
        <v>0</v>
      </c>
      <c r="AC32" s="122">
        <f t="shared" si="10"/>
        <v>0</v>
      </c>
      <c r="AD32" s="122">
        <f t="shared" si="9"/>
        <v>0</v>
      </c>
      <c r="AE32" s="122">
        <f t="shared" si="11"/>
        <v>0</v>
      </c>
      <c r="AF32" s="122">
        <f t="shared" si="3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4"/>
        <v>50</v>
      </c>
      <c r="O33" s="100">
        <v>215.69</v>
      </c>
      <c r="P33" s="100">
        <v>215.69</v>
      </c>
      <c r="Q33" s="100">
        <f t="shared" si="15"/>
        <v>100</v>
      </c>
      <c r="R33" s="100">
        <f t="shared" si="13"/>
        <v>215.69</v>
      </c>
      <c r="S33" s="100">
        <f t="shared" si="6"/>
        <v>100</v>
      </c>
      <c r="T33" s="100">
        <v>0</v>
      </c>
      <c r="U33" s="100">
        <v>0</v>
      </c>
      <c r="V33" s="121">
        <v>2</v>
      </c>
      <c r="W33" s="121">
        <v>4</v>
      </c>
      <c r="X33" s="121">
        <v>0</v>
      </c>
      <c r="Y33" s="122">
        <f t="shared" si="2"/>
        <v>50</v>
      </c>
      <c r="Z33" s="123">
        <v>3317.11</v>
      </c>
      <c r="AA33" s="122">
        <f t="shared" si="7"/>
        <v>3317.11</v>
      </c>
      <c r="AB33" s="122">
        <f t="shared" si="8"/>
        <v>100</v>
      </c>
      <c r="AC33" s="122">
        <f t="shared" si="10"/>
        <v>3317.11</v>
      </c>
      <c r="AD33" s="122">
        <f t="shared" si="9"/>
        <v>100</v>
      </c>
      <c r="AE33" s="122">
        <f t="shared" si="11"/>
        <v>0</v>
      </c>
      <c r="AF33" s="122">
        <f t="shared" si="3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4"/>
        <v>80.769230769230774</v>
      </c>
      <c r="O34" s="100">
        <v>17458.7</v>
      </c>
      <c r="P34" s="100">
        <v>17458.7</v>
      </c>
      <c r="Q34" s="100">
        <f t="shared" si="15"/>
        <v>100</v>
      </c>
      <c r="R34" s="100">
        <f t="shared" si="13"/>
        <v>17458.7</v>
      </c>
      <c r="S34" s="100">
        <f t="shared" si="6"/>
        <v>100</v>
      </c>
      <c r="T34" s="100">
        <v>0</v>
      </c>
      <c r="U34" s="100">
        <v>0</v>
      </c>
      <c r="V34" s="121">
        <v>8</v>
      </c>
      <c r="W34" s="121">
        <v>10</v>
      </c>
      <c r="X34" s="121">
        <v>3</v>
      </c>
      <c r="Y34" s="122">
        <f t="shared" si="2"/>
        <v>15.384615384615385</v>
      </c>
      <c r="Z34" s="123">
        <v>8813.86</v>
      </c>
      <c r="AA34" s="122">
        <f t="shared" si="7"/>
        <v>8813.86</v>
      </c>
      <c r="AB34" s="122">
        <f t="shared" si="8"/>
        <v>100</v>
      </c>
      <c r="AC34" s="122">
        <f t="shared" si="10"/>
        <v>8813.86</v>
      </c>
      <c r="AD34" s="122">
        <f t="shared" si="9"/>
        <v>100</v>
      </c>
      <c r="AE34" s="122">
        <f t="shared" si="11"/>
        <v>0</v>
      </c>
      <c r="AF34" s="122">
        <f t="shared" si="3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4"/>
        <v>75.862068965517238</v>
      </c>
      <c r="O35" s="100">
        <v>31182.29</v>
      </c>
      <c r="P35" s="100">
        <v>31182.29</v>
      </c>
      <c r="Q35" s="100">
        <f t="shared" si="15"/>
        <v>100</v>
      </c>
      <c r="R35" s="100">
        <f t="shared" si="13"/>
        <v>31182.29</v>
      </c>
      <c r="S35" s="100">
        <f t="shared" si="6"/>
        <v>100</v>
      </c>
      <c r="T35" s="100">
        <v>0</v>
      </c>
      <c r="U35" s="100">
        <v>0</v>
      </c>
      <c r="V35" s="121">
        <v>14</v>
      </c>
      <c r="W35" s="121">
        <v>21</v>
      </c>
      <c r="X35" s="121">
        <v>2</v>
      </c>
      <c r="Y35" s="122">
        <f t="shared" si="2"/>
        <v>24.137931034482758</v>
      </c>
      <c r="Z35" s="123">
        <v>20128.939999999999</v>
      </c>
      <c r="AA35" s="122">
        <f t="shared" si="7"/>
        <v>20128.939999999999</v>
      </c>
      <c r="AB35" s="122">
        <f t="shared" si="8"/>
        <v>100</v>
      </c>
      <c r="AC35" s="122">
        <f t="shared" si="10"/>
        <v>20128.939999999999</v>
      </c>
      <c r="AD35" s="122">
        <f t="shared" si="9"/>
        <v>100</v>
      </c>
      <c r="AE35" s="122">
        <f t="shared" si="11"/>
        <v>0</v>
      </c>
      <c r="AF35" s="122">
        <f t="shared" si="3"/>
        <v>0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4"/>
        <v>63.636363636363633</v>
      </c>
      <c r="O36" s="100">
        <v>837.48</v>
      </c>
      <c r="P36" s="100">
        <v>837.48</v>
      </c>
      <c r="Q36" s="100">
        <f t="shared" si="15"/>
        <v>100</v>
      </c>
      <c r="R36" s="100">
        <f t="shared" si="13"/>
        <v>837.48</v>
      </c>
      <c r="S36" s="100">
        <f t="shared" si="6"/>
        <v>100</v>
      </c>
      <c r="T36" s="100">
        <v>0</v>
      </c>
      <c r="U36" s="100">
        <v>0</v>
      </c>
      <c r="V36" s="121">
        <v>0</v>
      </c>
      <c r="W36" s="121">
        <v>0</v>
      </c>
      <c r="X36" s="121">
        <v>0</v>
      </c>
      <c r="Y36" s="122">
        <f t="shared" si="2"/>
        <v>0</v>
      </c>
      <c r="Z36" s="123">
        <v>0</v>
      </c>
      <c r="AA36" s="122">
        <f t="shared" si="7"/>
        <v>0</v>
      </c>
      <c r="AB36" s="122">
        <f t="shared" si="8"/>
        <v>0</v>
      </c>
      <c r="AC36" s="122">
        <f t="shared" si="10"/>
        <v>0</v>
      </c>
      <c r="AD36" s="122">
        <f t="shared" si="9"/>
        <v>0</v>
      </c>
      <c r="AE36" s="122">
        <f t="shared" si="11"/>
        <v>0</v>
      </c>
      <c r="AF36" s="122">
        <f t="shared" si="3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4"/>
        <v>93.333333333333329</v>
      </c>
      <c r="O37" s="100">
        <v>8820.61</v>
      </c>
      <c r="P37" s="100">
        <v>8820.61</v>
      </c>
      <c r="Q37" s="100">
        <f t="shared" si="15"/>
        <v>100</v>
      </c>
      <c r="R37" s="100">
        <f t="shared" si="13"/>
        <v>8820.61</v>
      </c>
      <c r="S37" s="100">
        <f t="shared" si="6"/>
        <v>100</v>
      </c>
      <c r="T37" s="100">
        <v>0</v>
      </c>
      <c r="U37" s="100">
        <v>0</v>
      </c>
      <c r="V37" s="121">
        <v>2</v>
      </c>
      <c r="W37" s="121">
        <v>2</v>
      </c>
      <c r="X37" s="121">
        <v>0</v>
      </c>
      <c r="Y37" s="122">
        <f t="shared" si="2"/>
        <v>13.333333333333334</v>
      </c>
      <c r="Z37" s="123">
        <v>2791.99</v>
      </c>
      <c r="AA37" s="122">
        <f t="shared" si="7"/>
        <v>2791.99</v>
      </c>
      <c r="AB37" s="122">
        <f t="shared" si="8"/>
        <v>100</v>
      </c>
      <c r="AC37" s="122">
        <f t="shared" si="10"/>
        <v>2791.99</v>
      </c>
      <c r="AD37" s="122">
        <f t="shared" si="9"/>
        <v>100</v>
      </c>
      <c r="AE37" s="122">
        <f t="shared" si="11"/>
        <v>0</v>
      </c>
      <c r="AF37" s="122">
        <f t="shared" si="3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4"/>
        <v>44.827586206896555</v>
      </c>
      <c r="O38" s="100">
        <v>17539.870000000003</v>
      </c>
      <c r="P38" s="100">
        <v>17539.870000000003</v>
      </c>
      <c r="Q38" s="100">
        <f t="shared" si="15"/>
        <v>100</v>
      </c>
      <c r="R38" s="100">
        <f t="shared" si="13"/>
        <v>17539.870000000003</v>
      </c>
      <c r="S38" s="100">
        <f t="shared" si="6"/>
        <v>100</v>
      </c>
      <c r="T38" s="100">
        <v>0</v>
      </c>
      <c r="U38" s="100">
        <v>0</v>
      </c>
      <c r="V38" s="121">
        <v>23</v>
      </c>
      <c r="W38" s="121">
        <v>29</v>
      </c>
      <c r="X38" s="121">
        <v>4</v>
      </c>
      <c r="Y38" s="122">
        <f t="shared" si="2"/>
        <v>79.310344827586206</v>
      </c>
      <c r="Z38" s="123">
        <v>31529.03</v>
      </c>
      <c r="AA38" s="122">
        <f t="shared" si="7"/>
        <v>31529.03</v>
      </c>
      <c r="AB38" s="122">
        <f t="shared" si="8"/>
        <v>100</v>
      </c>
      <c r="AC38" s="122">
        <f t="shared" si="10"/>
        <v>31529.03</v>
      </c>
      <c r="AD38" s="122">
        <f t="shared" si="9"/>
        <v>100</v>
      </c>
      <c r="AE38" s="122">
        <f t="shared" si="11"/>
        <v>0</v>
      </c>
      <c r="AF38" s="122">
        <f t="shared" si="3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4"/>
        <v>0</v>
      </c>
      <c r="O39" s="100">
        <v>0</v>
      </c>
      <c r="P39" s="100">
        <v>0</v>
      </c>
      <c r="Q39" s="100">
        <v>0</v>
      </c>
      <c r="R39" s="100">
        <f t="shared" si="13"/>
        <v>0</v>
      </c>
      <c r="S39" s="100">
        <v>0</v>
      </c>
      <c r="T39" s="100">
        <v>0</v>
      </c>
      <c r="U39" s="100">
        <v>0</v>
      </c>
      <c r="V39" s="121">
        <v>0</v>
      </c>
      <c r="W39" s="121">
        <v>0</v>
      </c>
      <c r="X39" s="121">
        <v>0</v>
      </c>
      <c r="Y39" s="122">
        <f t="shared" si="2"/>
        <v>0</v>
      </c>
      <c r="Z39" s="123">
        <v>0</v>
      </c>
      <c r="AA39" s="122">
        <f t="shared" si="7"/>
        <v>0</v>
      </c>
      <c r="AB39" s="122">
        <f t="shared" si="8"/>
        <v>0</v>
      </c>
      <c r="AC39" s="122">
        <f t="shared" si="10"/>
        <v>0</v>
      </c>
      <c r="AD39" s="122">
        <f t="shared" si="9"/>
        <v>0</v>
      </c>
      <c r="AE39" s="122">
        <f t="shared" si="11"/>
        <v>0</v>
      </c>
      <c r="AF39" s="122">
        <f t="shared" si="3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4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3"/>
        <v>81.2</v>
      </c>
      <c r="S40" s="100">
        <f t="shared" si="6"/>
        <v>100</v>
      </c>
      <c r="T40" s="100">
        <v>0</v>
      </c>
      <c r="U40" s="100">
        <v>0</v>
      </c>
      <c r="V40" s="121">
        <v>0</v>
      </c>
      <c r="W40" s="121">
        <v>0</v>
      </c>
      <c r="X40" s="121">
        <v>0</v>
      </c>
      <c r="Y40" s="122">
        <f t="shared" si="2"/>
        <v>0</v>
      </c>
      <c r="Z40" s="123">
        <v>0</v>
      </c>
      <c r="AA40" s="122">
        <f t="shared" si="7"/>
        <v>0</v>
      </c>
      <c r="AB40" s="122">
        <f t="shared" si="8"/>
        <v>0</v>
      </c>
      <c r="AC40" s="122">
        <f t="shared" si="10"/>
        <v>0</v>
      </c>
      <c r="AD40" s="122">
        <f t="shared" si="9"/>
        <v>0</v>
      </c>
      <c r="AE40" s="122">
        <f t="shared" si="11"/>
        <v>0</v>
      </c>
      <c r="AF40" s="122">
        <f t="shared" si="3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4"/>
        <v>0</v>
      </c>
      <c r="O41" s="100">
        <v>0</v>
      </c>
      <c r="P41" s="100">
        <v>0</v>
      </c>
      <c r="Q41" s="100">
        <v>0</v>
      </c>
      <c r="R41" s="100">
        <f t="shared" si="13"/>
        <v>0</v>
      </c>
      <c r="S41" s="100">
        <v>0</v>
      </c>
      <c r="T41" s="100">
        <v>0</v>
      </c>
      <c r="U41" s="100">
        <v>0</v>
      </c>
      <c r="V41" s="121">
        <v>1</v>
      </c>
      <c r="W41" s="121">
        <v>1</v>
      </c>
      <c r="X41" s="121">
        <v>1</v>
      </c>
      <c r="Y41" s="122">
        <f t="shared" si="2"/>
        <v>50</v>
      </c>
      <c r="Z41" s="123">
        <v>570.94000000000005</v>
      </c>
      <c r="AA41" s="122">
        <f t="shared" si="7"/>
        <v>570.94000000000005</v>
      </c>
      <c r="AB41" s="122">
        <f t="shared" si="8"/>
        <v>100</v>
      </c>
      <c r="AC41" s="122">
        <f t="shared" si="10"/>
        <v>570.94000000000005</v>
      </c>
      <c r="AD41" s="122">
        <f t="shared" si="9"/>
        <v>100</v>
      </c>
      <c r="AE41" s="122">
        <f t="shared" si="11"/>
        <v>0</v>
      </c>
      <c r="AF41" s="122">
        <f t="shared" si="3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4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3"/>
        <v>51486.1</v>
      </c>
      <c r="S42" s="100">
        <f t="shared" si="6"/>
        <v>100</v>
      </c>
      <c r="T42" s="100">
        <v>0</v>
      </c>
      <c r="U42" s="100">
        <v>0</v>
      </c>
      <c r="V42" s="121">
        <v>19</v>
      </c>
      <c r="W42" s="121">
        <v>36</v>
      </c>
      <c r="X42" s="121">
        <v>8</v>
      </c>
      <c r="Y42" s="122">
        <f t="shared" si="2"/>
        <v>35.849056603773583</v>
      </c>
      <c r="Z42" s="123">
        <v>43186.26</v>
      </c>
      <c r="AA42" s="122">
        <f t="shared" si="7"/>
        <v>43186.26</v>
      </c>
      <c r="AB42" s="122">
        <f t="shared" si="8"/>
        <v>100</v>
      </c>
      <c r="AC42" s="122">
        <f t="shared" si="10"/>
        <v>43186.26</v>
      </c>
      <c r="AD42" s="122">
        <f t="shared" si="9"/>
        <v>100</v>
      </c>
      <c r="AE42" s="122">
        <f t="shared" si="11"/>
        <v>0</v>
      </c>
      <c r="AF42" s="122">
        <f t="shared" si="3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4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3"/>
        <v>16141.45</v>
      </c>
      <c r="S43" s="100">
        <f t="shared" si="6"/>
        <v>100</v>
      </c>
      <c r="T43" s="100">
        <v>0</v>
      </c>
      <c r="U43" s="100">
        <v>0</v>
      </c>
      <c r="V43" s="121">
        <v>8</v>
      </c>
      <c r="W43" s="121">
        <v>9</v>
      </c>
      <c r="X43" s="121">
        <v>3</v>
      </c>
      <c r="Y43" s="122">
        <f t="shared" si="2"/>
        <v>28.571428571428569</v>
      </c>
      <c r="Z43" s="123">
        <v>7515.68</v>
      </c>
      <c r="AA43" s="122">
        <f t="shared" si="7"/>
        <v>7515.68</v>
      </c>
      <c r="AB43" s="122">
        <f t="shared" si="8"/>
        <v>100</v>
      </c>
      <c r="AC43" s="122">
        <f t="shared" si="10"/>
        <v>7515.68</v>
      </c>
      <c r="AD43" s="122">
        <f t="shared" si="9"/>
        <v>100</v>
      </c>
      <c r="AE43" s="122">
        <f t="shared" si="11"/>
        <v>0</v>
      </c>
      <c r="AF43" s="122">
        <f t="shared" si="3"/>
        <v>0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4"/>
        <v>0</v>
      </c>
      <c r="O44" s="100">
        <v>0</v>
      </c>
      <c r="P44" s="100">
        <v>0</v>
      </c>
      <c r="Q44" s="100">
        <v>0</v>
      </c>
      <c r="R44" s="100">
        <f t="shared" si="13"/>
        <v>0</v>
      </c>
      <c r="S44" s="100">
        <v>0</v>
      </c>
      <c r="T44" s="100">
        <v>0</v>
      </c>
      <c r="U44" s="100">
        <v>0</v>
      </c>
      <c r="V44" s="121">
        <v>0</v>
      </c>
      <c r="W44" s="121">
        <v>0</v>
      </c>
      <c r="X44" s="121">
        <v>0</v>
      </c>
      <c r="Y44" s="122">
        <f t="shared" si="2"/>
        <v>0</v>
      </c>
      <c r="Z44" s="123">
        <v>0</v>
      </c>
      <c r="AA44" s="122">
        <f t="shared" si="7"/>
        <v>0</v>
      </c>
      <c r="AB44" s="122">
        <f t="shared" si="8"/>
        <v>0</v>
      </c>
      <c r="AC44" s="122">
        <f t="shared" si="10"/>
        <v>0</v>
      </c>
      <c r="AD44" s="122">
        <f t="shared" si="9"/>
        <v>0</v>
      </c>
      <c r="AE44" s="122">
        <f t="shared" si="11"/>
        <v>0</v>
      </c>
      <c r="AF44" s="122">
        <f t="shared" si="3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4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3"/>
        <v>18630.71</v>
      </c>
      <c r="S45" s="100">
        <f t="shared" si="6"/>
        <v>100</v>
      </c>
      <c r="T45" s="100">
        <v>0</v>
      </c>
      <c r="U45" s="100">
        <v>0</v>
      </c>
      <c r="V45" s="121">
        <v>9</v>
      </c>
      <c r="W45" s="121">
        <v>9</v>
      </c>
      <c r="X45" s="121">
        <v>9</v>
      </c>
      <c r="Y45" s="122">
        <f t="shared" si="2"/>
        <v>42.857142857142854</v>
      </c>
      <c r="Z45" s="123">
        <v>12540.16</v>
      </c>
      <c r="AA45" s="122">
        <f t="shared" si="7"/>
        <v>12540.16</v>
      </c>
      <c r="AB45" s="122">
        <f t="shared" si="8"/>
        <v>100</v>
      </c>
      <c r="AC45" s="122">
        <f t="shared" si="10"/>
        <v>12540.16</v>
      </c>
      <c r="AD45" s="122">
        <f t="shared" si="9"/>
        <v>100</v>
      </c>
      <c r="AE45" s="122">
        <f t="shared" si="11"/>
        <v>0</v>
      </c>
      <c r="AF45" s="122">
        <f t="shared" si="3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4"/>
        <v>0</v>
      </c>
      <c r="O46" s="100">
        <v>0</v>
      </c>
      <c r="P46" s="100">
        <v>0</v>
      </c>
      <c r="Q46" s="100">
        <v>0</v>
      </c>
      <c r="R46" s="100">
        <f t="shared" si="13"/>
        <v>0</v>
      </c>
      <c r="S46" s="100">
        <v>0</v>
      </c>
      <c r="T46" s="100">
        <v>0</v>
      </c>
      <c r="U46" s="100">
        <v>0</v>
      </c>
      <c r="V46" s="121">
        <v>1</v>
      </c>
      <c r="W46" s="121">
        <v>1</v>
      </c>
      <c r="X46" s="121">
        <v>1</v>
      </c>
      <c r="Y46" s="122">
        <f t="shared" si="2"/>
        <v>100</v>
      </c>
      <c r="Z46" s="123">
        <v>121.8</v>
      </c>
      <c r="AA46" s="122">
        <f t="shared" si="7"/>
        <v>121.8</v>
      </c>
      <c r="AB46" s="122">
        <f t="shared" si="8"/>
        <v>100</v>
      </c>
      <c r="AC46" s="122">
        <f t="shared" si="10"/>
        <v>121.8</v>
      </c>
      <c r="AD46" s="122">
        <f t="shared" si="9"/>
        <v>100</v>
      </c>
      <c r="AE46" s="122">
        <f t="shared" si="11"/>
        <v>0</v>
      </c>
      <c r="AF46" s="122">
        <f t="shared" si="3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4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3"/>
        <v>29395.079999999998</v>
      </c>
      <c r="S47" s="100">
        <f t="shared" si="6"/>
        <v>100</v>
      </c>
      <c r="T47" s="100">
        <v>0</v>
      </c>
      <c r="U47" s="100">
        <v>0</v>
      </c>
      <c r="V47" s="121">
        <v>9</v>
      </c>
      <c r="W47" s="121">
        <v>13</v>
      </c>
      <c r="X47" s="121">
        <v>5</v>
      </c>
      <c r="Y47" s="122">
        <f t="shared" si="2"/>
        <v>24.324324324324326</v>
      </c>
      <c r="Z47" s="123">
        <v>7644.4</v>
      </c>
      <c r="AA47" s="122">
        <f t="shared" si="7"/>
        <v>7644.4</v>
      </c>
      <c r="AB47" s="122">
        <f t="shared" si="8"/>
        <v>100</v>
      </c>
      <c r="AC47" s="122">
        <f t="shared" si="10"/>
        <v>7644.4</v>
      </c>
      <c r="AD47" s="122">
        <f t="shared" si="9"/>
        <v>100</v>
      </c>
      <c r="AE47" s="122">
        <f t="shared" si="11"/>
        <v>0</v>
      </c>
      <c r="AF47" s="122">
        <f t="shared" si="3"/>
        <v>0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4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3"/>
        <v>13283.6</v>
      </c>
      <c r="S48" s="100">
        <f t="shared" si="6"/>
        <v>100</v>
      </c>
      <c r="T48" s="100">
        <v>0</v>
      </c>
      <c r="U48" s="100">
        <v>0</v>
      </c>
      <c r="V48" s="121">
        <v>23</v>
      </c>
      <c r="W48" s="121">
        <v>31</v>
      </c>
      <c r="X48" s="121">
        <v>15</v>
      </c>
      <c r="Y48" s="122">
        <f t="shared" si="2"/>
        <v>35.9375</v>
      </c>
      <c r="Z48" s="123">
        <v>45850.5</v>
      </c>
      <c r="AA48" s="122">
        <f t="shared" si="7"/>
        <v>45850.5</v>
      </c>
      <c r="AB48" s="122">
        <f t="shared" si="8"/>
        <v>100</v>
      </c>
      <c r="AC48" s="122">
        <f t="shared" si="10"/>
        <v>45850.5</v>
      </c>
      <c r="AD48" s="122">
        <f t="shared" si="9"/>
        <v>100</v>
      </c>
      <c r="AE48" s="122">
        <f t="shared" si="11"/>
        <v>0</v>
      </c>
      <c r="AF48" s="122">
        <f t="shared" si="3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4"/>
        <v>0</v>
      </c>
      <c r="O49" s="100">
        <v>0</v>
      </c>
      <c r="P49" s="100">
        <v>0</v>
      </c>
      <c r="Q49" s="100">
        <v>0</v>
      </c>
      <c r="R49" s="100">
        <f t="shared" si="13"/>
        <v>0</v>
      </c>
      <c r="S49" s="100">
        <v>0</v>
      </c>
      <c r="T49" s="100">
        <v>0</v>
      </c>
      <c r="U49" s="100">
        <v>0</v>
      </c>
      <c r="V49" s="121">
        <v>1</v>
      </c>
      <c r="W49" s="121">
        <v>1</v>
      </c>
      <c r="X49" s="121">
        <v>0</v>
      </c>
      <c r="Y49" s="122">
        <f t="shared" si="2"/>
        <v>33.333333333333329</v>
      </c>
      <c r="Z49" s="123">
        <v>1501.79</v>
      </c>
      <c r="AA49" s="122">
        <f t="shared" si="7"/>
        <v>1501.79</v>
      </c>
      <c r="AB49" s="122">
        <f t="shared" si="8"/>
        <v>100</v>
      </c>
      <c r="AC49" s="122">
        <f t="shared" si="10"/>
        <v>1501.79</v>
      </c>
      <c r="AD49" s="122">
        <f t="shared" si="9"/>
        <v>100</v>
      </c>
      <c r="AE49" s="122">
        <f t="shared" si="11"/>
        <v>0</v>
      </c>
      <c r="AF49" s="122">
        <f t="shared" si="3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4"/>
        <v>93.333333333333329</v>
      </c>
      <c r="O50" s="100">
        <v>28019.85</v>
      </c>
      <c r="P50" s="100">
        <v>28019.85</v>
      </c>
      <c r="Q50" s="100">
        <f t="shared" ref="Q50:Q61" si="16">P50/O50*100</f>
        <v>100</v>
      </c>
      <c r="R50" s="100">
        <f t="shared" si="13"/>
        <v>28019.85</v>
      </c>
      <c r="S50" s="100">
        <f t="shared" si="6"/>
        <v>100</v>
      </c>
      <c r="T50" s="100">
        <v>0</v>
      </c>
      <c r="U50" s="100">
        <v>0</v>
      </c>
      <c r="V50" s="121">
        <v>5</v>
      </c>
      <c r="W50" s="121">
        <v>6</v>
      </c>
      <c r="X50" s="121">
        <v>0</v>
      </c>
      <c r="Y50" s="122">
        <f t="shared" si="2"/>
        <v>11.111111111111111</v>
      </c>
      <c r="Z50" s="123">
        <v>9696.89</v>
      </c>
      <c r="AA50" s="122">
        <f t="shared" si="7"/>
        <v>9696.89</v>
      </c>
      <c r="AB50" s="122">
        <f t="shared" si="8"/>
        <v>100</v>
      </c>
      <c r="AC50" s="122">
        <f t="shared" si="10"/>
        <v>9696.89</v>
      </c>
      <c r="AD50" s="122">
        <f t="shared" si="9"/>
        <v>100</v>
      </c>
      <c r="AE50" s="122">
        <f t="shared" si="11"/>
        <v>0</v>
      </c>
      <c r="AF50" s="122">
        <f t="shared" si="3"/>
        <v>0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4"/>
        <v>74.285714285714292</v>
      </c>
      <c r="O51" s="100">
        <v>24374.81</v>
      </c>
      <c r="P51" s="100">
        <v>24374.81</v>
      </c>
      <c r="Q51" s="100">
        <f t="shared" si="16"/>
        <v>100</v>
      </c>
      <c r="R51" s="100">
        <f t="shared" si="13"/>
        <v>24374.81</v>
      </c>
      <c r="S51" s="100">
        <f t="shared" si="6"/>
        <v>100</v>
      </c>
      <c r="T51" s="100">
        <v>0</v>
      </c>
      <c r="U51" s="100">
        <v>0</v>
      </c>
      <c r="V51" s="121">
        <v>10</v>
      </c>
      <c r="W51" s="121">
        <v>15</v>
      </c>
      <c r="X51" s="121">
        <v>3</v>
      </c>
      <c r="Y51" s="122">
        <f t="shared" si="2"/>
        <v>28.571428571428569</v>
      </c>
      <c r="Z51" s="123">
        <v>10543.6</v>
      </c>
      <c r="AA51" s="122">
        <f t="shared" si="7"/>
        <v>10543.6</v>
      </c>
      <c r="AB51" s="122">
        <f t="shared" si="8"/>
        <v>100</v>
      </c>
      <c r="AC51" s="122">
        <f t="shared" si="10"/>
        <v>10543.6</v>
      </c>
      <c r="AD51" s="122">
        <f t="shared" si="9"/>
        <v>100</v>
      </c>
      <c r="AE51" s="122">
        <f t="shared" si="11"/>
        <v>0</v>
      </c>
      <c r="AF51" s="122">
        <f t="shared" si="3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4"/>
        <v>80.952380952380949</v>
      </c>
      <c r="O52" s="100">
        <v>15413.759999999998</v>
      </c>
      <c r="P52" s="100">
        <v>15413.759999999998</v>
      </c>
      <c r="Q52" s="100">
        <f t="shared" si="16"/>
        <v>100</v>
      </c>
      <c r="R52" s="100">
        <f t="shared" si="13"/>
        <v>15413.759999999998</v>
      </c>
      <c r="S52" s="100">
        <f t="shared" si="6"/>
        <v>100</v>
      </c>
      <c r="T52" s="100">
        <v>0</v>
      </c>
      <c r="U52" s="100">
        <v>0</v>
      </c>
      <c r="V52" s="121">
        <v>3</v>
      </c>
      <c r="W52" s="121">
        <v>4</v>
      </c>
      <c r="X52" s="121">
        <v>0</v>
      </c>
      <c r="Y52" s="122">
        <f t="shared" si="2"/>
        <v>14.285714285714285</v>
      </c>
      <c r="Z52" s="123">
        <v>8087.98</v>
      </c>
      <c r="AA52" s="122">
        <f t="shared" si="7"/>
        <v>8087.98</v>
      </c>
      <c r="AB52" s="122">
        <f t="shared" si="8"/>
        <v>100</v>
      </c>
      <c r="AC52" s="122">
        <f t="shared" si="10"/>
        <v>8087.98</v>
      </c>
      <c r="AD52" s="122">
        <f t="shared" si="9"/>
        <v>100</v>
      </c>
      <c r="AE52" s="122">
        <f t="shared" si="11"/>
        <v>0</v>
      </c>
      <c r="AF52" s="122">
        <f t="shared" si="3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4"/>
        <v>74.468085106382972</v>
      </c>
      <c r="O53" s="100">
        <v>42972.38</v>
      </c>
      <c r="P53" s="100">
        <v>42972.38</v>
      </c>
      <c r="Q53" s="100">
        <f t="shared" si="16"/>
        <v>100</v>
      </c>
      <c r="R53" s="100">
        <f t="shared" si="13"/>
        <v>42972.38</v>
      </c>
      <c r="S53" s="100">
        <f t="shared" si="6"/>
        <v>100</v>
      </c>
      <c r="T53" s="100">
        <v>0</v>
      </c>
      <c r="U53" s="100">
        <v>0</v>
      </c>
      <c r="V53" s="121">
        <v>10</v>
      </c>
      <c r="W53" s="121">
        <v>17</v>
      </c>
      <c r="X53" s="121">
        <v>2</v>
      </c>
      <c r="Y53" s="122">
        <f t="shared" si="2"/>
        <v>21.276595744680851</v>
      </c>
      <c r="Z53" s="123">
        <v>32996.230000000003</v>
      </c>
      <c r="AA53" s="122">
        <f t="shared" si="7"/>
        <v>32996.230000000003</v>
      </c>
      <c r="AB53" s="122">
        <f t="shared" si="8"/>
        <v>100</v>
      </c>
      <c r="AC53" s="122">
        <f t="shared" si="10"/>
        <v>32996.230000000003</v>
      </c>
      <c r="AD53" s="122">
        <f t="shared" si="9"/>
        <v>100</v>
      </c>
      <c r="AE53" s="122">
        <f t="shared" si="11"/>
        <v>0</v>
      </c>
      <c r="AF53" s="122">
        <f t="shared" si="3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4"/>
        <v>87.5</v>
      </c>
      <c r="O54" s="100">
        <v>11942.29</v>
      </c>
      <c r="P54" s="100">
        <v>11942.29</v>
      </c>
      <c r="Q54" s="100">
        <f t="shared" si="16"/>
        <v>100</v>
      </c>
      <c r="R54" s="100">
        <f t="shared" si="13"/>
        <v>11942.29</v>
      </c>
      <c r="S54" s="100">
        <f t="shared" si="6"/>
        <v>100</v>
      </c>
      <c r="T54" s="100">
        <v>0</v>
      </c>
      <c r="U54" s="100">
        <v>0</v>
      </c>
      <c r="V54" s="121">
        <v>5</v>
      </c>
      <c r="W54" s="121">
        <v>6</v>
      </c>
      <c r="X54" s="121">
        <v>1</v>
      </c>
      <c r="Y54" s="122">
        <f t="shared" si="2"/>
        <v>31.25</v>
      </c>
      <c r="Z54" s="123">
        <v>5155.3999999999996</v>
      </c>
      <c r="AA54" s="122">
        <f t="shared" si="7"/>
        <v>5155.3999999999996</v>
      </c>
      <c r="AB54" s="122">
        <f t="shared" si="8"/>
        <v>100</v>
      </c>
      <c r="AC54" s="122">
        <f t="shared" si="10"/>
        <v>5155.3999999999996</v>
      </c>
      <c r="AD54" s="122">
        <f t="shared" si="9"/>
        <v>100</v>
      </c>
      <c r="AE54" s="122">
        <f t="shared" si="11"/>
        <v>0</v>
      </c>
      <c r="AF54" s="122">
        <f t="shared" si="3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4"/>
        <v>50</v>
      </c>
      <c r="O55" s="100">
        <v>2319.79</v>
      </c>
      <c r="P55" s="100">
        <v>2319.79</v>
      </c>
      <c r="Q55" s="100">
        <f t="shared" si="16"/>
        <v>100</v>
      </c>
      <c r="R55" s="100">
        <f t="shared" si="13"/>
        <v>2319.79</v>
      </c>
      <c r="S55" s="100">
        <f t="shared" si="6"/>
        <v>100</v>
      </c>
      <c r="T55" s="100">
        <v>0</v>
      </c>
      <c r="U55" s="100">
        <v>0</v>
      </c>
      <c r="V55" s="121">
        <v>7</v>
      </c>
      <c r="W55" s="121">
        <v>10</v>
      </c>
      <c r="X55" s="121">
        <v>4</v>
      </c>
      <c r="Y55" s="122">
        <f t="shared" si="2"/>
        <v>50</v>
      </c>
      <c r="Z55" s="123">
        <v>15932.29</v>
      </c>
      <c r="AA55" s="122">
        <f t="shared" si="7"/>
        <v>15932.29</v>
      </c>
      <c r="AB55" s="122">
        <f t="shared" si="8"/>
        <v>100</v>
      </c>
      <c r="AC55" s="122">
        <f t="shared" si="10"/>
        <v>15932.29</v>
      </c>
      <c r="AD55" s="122">
        <f t="shared" si="9"/>
        <v>100</v>
      </c>
      <c r="AE55" s="122">
        <f t="shared" si="11"/>
        <v>0</v>
      </c>
      <c r="AF55" s="122">
        <f t="shared" si="3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4"/>
        <v>69.642857142857139</v>
      </c>
      <c r="O56" s="100">
        <v>33646.5</v>
      </c>
      <c r="P56" s="100">
        <v>33646.5</v>
      </c>
      <c r="Q56" s="100">
        <f t="shared" si="16"/>
        <v>100</v>
      </c>
      <c r="R56" s="100">
        <f t="shared" si="13"/>
        <v>33646.5</v>
      </c>
      <c r="S56" s="100">
        <f t="shared" si="6"/>
        <v>100</v>
      </c>
      <c r="T56" s="100">
        <v>0</v>
      </c>
      <c r="U56" s="100">
        <v>0</v>
      </c>
      <c r="V56" s="121">
        <v>15</v>
      </c>
      <c r="W56" s="121">
        <v>22</v>
      </c>
      <c r="X56" s="121">
        <v>4</v>
      </c>
      <c r="Y56" s="122">
        <f t="shared" si="2"/>
        <v>26.785714285714285</v>
      </c>
      <c r="Z56" s="123">
        <v>14293.98</v>
      </c>
      <c r="AA56" s="122">
        <f t="shared" si="7"/>
        <v>14293.98</v>
      </c>
      <c r="AB56" s="122">
        <f t="shared" si="8"/>
        <v>100</v>
      </c>
      <c r="AC56" s="122">
        <f t="shared" si="10"/>
        <v>14293.98</v>
      </c>
      <c r="AD56" s="122">
        <f t="shared" si="9"/>
        <v>100</v>
      </c>
      <c r="AE56" s="122">
        <f t="shared" si="11"/>
        <v>0</v>
      </c>
      <c r="AF56" s="122">
        <f t="shared" si="3"/>
        <v>0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4"/>
        <v>94.117647058823522</v>
      </c>
      <c r="O57" s="100">
        <v>5389.26</v>
      </c>
      <c r="P57" s="100">
        <v>5389.26</v>
      </c>
      <c r="Q57" s="100">
        <f t="shared" si="16"/>
        <v>100</v>
      </c>
      <c r="R57" s="100">
        <f t="shared" si="13"/>
        <v>5389.26</v>
      </c>
      <c r="S57" s="100">
        <f t="shared" si="6"/>
        <v>100</v>
      </c>
      <c r="T57" s="100">
        <v>0</v>
      </c>
      <c r="U57" s="100">
        <v>0</v>
      </c>
      <c r="V57" s="121">
        <v>3</v>
      </c>
      <c r="W57" s="121">
        <v>3</v>
      </c>
      <c r="X57" s="121">
        <v>0</v>
      </c>
      <c r="Y57" s="122">
        <f t="shared" si="2"/>
        <v>17.647058823529413</v>
      </c>
      <c r="Z57" s="123">
        <v>4047.15</v>
      </c>
      <c r="AA57" s="122">
        <f t="shared" si="7"/>
        <v>4047.15</v>
      </c>
      <c r="AB57" s="122">
        <f t="shared" si="8"/>
        <v>100</v>
      </c>
      <c r="AC57" s="122">
        <f t="shared" si="10"/>
        <v>4047.15</v>
      </c>
      <c r="AD57" s="122">
        <f t="shared" si="9"/>
        <v>100</v>
      </c>
      <c r="AE57" s="122">
        <f t="shared" si="11"/>
        <v>0</v>
      </c>
      <c r="AF57" s="122">
        <f t="shared" si="3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4"/>
        <v>76.271186440677965</v>
      </c>
      <c r="O58" s="100">
        <v>51157.919999999998</v>
      </c>
      <c r="P58" s="100">
        <v>51157.919999999998</v>
      </c>
      <c r="Q58" s="100">
        <f t="shared" si="16"/>
        <v>100</v>
      </c>
      <c r="R58" s="100">
        <f t="shared" si="13"/>
        <v>51157.919999999998</v>
      </c>
      <c r="S58" s="100">
        <f t="shared" si="6"/>
        <v>100</v>
      </c>
      <c r="T58" s="100">
        <v>0</v>
      </c>
      <c r="U58" s="100">
        <v>0</v>
      </c>
      <c r="V58" s="121">
        <v>16</v>
      </c>
      <c r="W58" s="121">
        <v>21</v>
      </c>
      <c r="X58" s="121">
        <v>9</v>
      </c>
      <c r="Y58" s="122">
        <f t="shared" si="2"/>
        <v>27.118644067796609</v>
      </c>
      <c r="Z58" s="123">
        <v>35954.089999999997</v>
      </c>
      <c r="AA58" s="122">
        <f t="shared" si="7"/>
        <v>35954.089999999997</v>
      </c>
      <c r="AB58" s="122">
        <f t="shared" si="8"/>
        <v>100</v>
      </c>
      <c r="AC58" s="122">
        <f t="shared" si="10"/>
        <v>35954.089999999997</v>
      </c>
      <c r="AD58" s="122">
        <f t="shared" si="9"/>
        <v>100</v>
      </c>
      <c r="AE58" s="122">
        <f t="shared" si="11"/>
        <v>0</v>
      </c>
      <c r="AF58" s="122">
        <f t="shared" si="3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4"/>
        <v>51.724137931034484</v>
      </c>
      <c r="O59" s="100">
        <v>2869.51</v>
      </c>
      <c r="P59" s="100">
        <v>2869.51</v>
      </c>
      <c r="Q59" s="100">
        <f t="shared" si="16"/>
        <v>100</v>
      </c>
      <c r="R59" s="100">
        <f t="shared" si="13"/>
        <v>2869.51</v>
      </c>
      <c r="S59" s="100">
        <f t="shared" si="6"/>
        <v>100</v>
      </c>
      <c r="T59" s="100">
        <v>0</v>
      </c>
      <c r="U59" s="100">
        <v>0</v>
      </c>
      <c r="V59" s="121">
        <v>8</v>
      </c>
      <c r="W59" s="121">
        <v>12</v>
      </c>
      <c r="X59" s="121">
        <v>3</v>
      </c>
      <c r="Y59" s="122">
        <f t="shared" si="2"/>
        <v>27.586206896551722</v>
      </c>
      <c r="Z59" s="123">
        <v>9392.68</v>
      </c>
      <c r="AA59" s="122">
        <f t="shared" si="7"/>
        <v>9392.68</v>
      </c>
      <c r="AB59" s="122">
        <f t="shared" si="8"/>
        <v>100</v>
      </c>
      <c r="AC59" s="122">
        <f t="shared" si="10"/>
        <v>9392.68</v>
      </c>
      <c r="AD59" s="122">
        <f t="shared" si="9"/>
        <v>100</v>
      </c>
      <c r="AE59" s="122">
        <f t="shared" si="11"/>
        <v>0</v>
      </c>
      <c r="AF59" s="122">
        <f t="shared" si="3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4"/>
        <v>91.525423728813564</v>
      </c>
      <c r="O60" s="100">
        <v>15158.790000000003</v>
      </c>
      <c r="P60" s="100">
        <v>15158.790000000003</v>
      </c>
      <c r="Q60" s="100">
        <f t="shared" si="16"/>
        <v>100</v>
      </c>
      <c r="R60" s="100">
        <f t="shared" si="13"/>
        <v>15158.790000000003</v>
      </c>
      <c r="S60" s="100">
        <f t="shared" si="6"/>
        <v>100</v>
      </c>
      <c r="T60" s="100">
        <v>0</v>
      </c>
      <c r="U60" s="100">
        <v>0</v>
      </c>
      <c r="V60" s="121">
        <v>0</v>
      </c>
      <c r="W60" s="121">
        <v>0</v>
      </c>
      <c r="X60" s="121">
        <v>0</v>
      </c>
      <c r="Y60" s="122">
        <f t="shared" si="2"/>
        <v>0</v>
      </c>
      <c r="Z60" s="123">
        <v>0</v>
      </c>
      <c r="AA60" s="122">
        <f t="shared" si="7"/>
        <v>0</v>
      </c>
      <c r="AB60" s="122">
        <f t="shared" si="8"/>
        <v>0</v>
      </c>
      <c r="AC60" s="122">
        <f t="shared" si="10"/>
        <v>0</v>
      </c>
      <c r="AD60" s="122">
        <f t="shared" si="9"/>
        <v>0</v>
      </c>
      <c r="AE60" s="122">
        <f t="shared" si="11"/>
        <v>0</v>
      </c>
      <c r="AF60" s="122">
        <f t="shared" si="3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4"/>
        <v>67.901234567901241</v>
      </c>
      <c r="O61" s="100">
        <v>71249.460000000036</v>
      </c>
      <c r="P61" s="100">
        <v>71249.460000000036</v>
      </c>
      <c r="Q61" s="100">
        <f t="shared" si="16"/>
        <v>100</v>
      </c>
      <c r="R61" s="100">
        <f t="shared" si="13"/>
        <v>71249.460000000036</v>
      </c>
      <c r="S61" s="100">
        <f t="shared" si="6"/>
        <v>100</v>
      </c>
      <c r="T61" s="100">
        <v>0</v>
      </c>
      <c r="U61" s="100">
        <v>0</v>
      </c>
      <c r="V61" s="121">
        <v>36</v>
      </c>
      <c r="W61" s="121">
        <v>50</v>
      </c>
      <c r="X61" s="121">
        <v>20</v>
      </c>
      <c r="Y61" s="122">
        <f t="shared" si="2"/>
        <v>22.222222222222221</v>
      </c>
      <c r="Z61" s="123">
        <v>30945.16</v>
      </c>
      <c r="AA61" s="122">
        <f t="shared" si="7"/>
        <v>30945.16</v>
      </c>
      <c r="AB61" s="122">
        <f t="shared" si="8"/>
        <v>100</v>
      </c>
      <c r="AC61" s="122">
        <f t="shared" si="10"/>
        <v>30945.16</v>
      </c>
      <c r="AD61" s="122">
        <f t="shared" si="9"/>
        <v>100</v>
      </c>
      <c r="AE61" s="122">
        <f t="shared" si="11"/>
        <v>0</v>
      </c>
      <c r="AF61" s="122">
        <f t="shared" si="3"/>
        <v>0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3"/>
        <v>0</v>
      </c>
      <c r="S62" s="100">
        <v>0</v>
      </c>
      <c r="T62" s="100">
        <v>0</v>
      </c>
      <c r="U62" s="100">
        <v>0</v>
      </c>
      <c r="V62" s="121">
        <v>0</v>
      </c>
      <c r="W62" s="121">
        <v>0</v>
      </c>
      <c r="X62" s="121">
        <v>0</v>
      </c>
      <c r="Y62" s="122">
        <f t="shared" si="2"/>
        <v>0</v>
      </c>
      <c r="Z62" s="123">
        <v>0</v>
      </c>
      <c r="AA62" s="122">
        <f t="shared" si="7"/>
        <v>0</v>
      </c>
      <c r="AB62" s="122">
        <f t="shared" si="8"/>
        <v>0</v>
      </c>
      <c r="AC62" s="122">
        <f t="shared" si="10"/>
        <v>0</v>
      </c>
      <c r="AD62" s="122">
        <f t="shared" si="9"/>
        <v>0</v>
      </c>
      <c r="AE62" s="122">
        <f t="shared" si="11"/>
        <v>0</v>
      </c>
      <c r="AF62" s="122">
        <f t="shared" si="3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7">K63/H63*100</f>
        <v>0</v>
      </c>
      <c r="O63" s="100">
        <v>0</v>
      </c>
      <c r="P63" s="100">
        <v>0</v>
      </c>
      <c r="Q63" s="100">
        <v>0</v>
      </c>
      <c r="R63" s="100">
        <f t="shared" si="13"/>
        <v>0</v>
      </c>
      <c r="S63" s="100">
        <v>0</v>
      </c>
      <c r="T63" s="100">
        <v>0</v>
      </c>
      <c r="U63" s="100">
        <v>0</v>
      </c>
      <c r="V63" s="121">
        <v>1</v>
      </c>
      <c r="W63" s="121">
        <v>2</v>
      </c>
      <c r="X63" s="121">
        <v>0</v>
      </c>
      <c r="Y63" s="122">
        <f t="shared" si="2"/>
        <v>3.5714285714285712</v>
      </c>
      <c r="Z63" s="123">
        <v>6711.8899999999994</v>
      </c>
      <c r="AA63" s="122">
        <f t="shared" si="7"/>
        <v>6711.8899999999994</v>
      </c>
      <c r="AB63" s="122">
        <f t="shared" si="8"/>
        <v>100</v>
      </c>
      <c r="AC63" s="122">
        <f t="shared" si="10"/>
        <v>6711.8899999999994</v>
      </c>
      <c r="AD63" s="122">
        <f t="shared" si="9"/>
        <v>100</v>
      </c>
      <c r="AE63" s="122">
        <f t="shared" si="11"/>
        <v>0</v>
      </c>
      <c r="AF63" s="122">
        <f t="shared" si="3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7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3"/>
        <v>8254.4500000000007</v>
      </c>
      <c r="S64" s="100">
        <f t="shared" si="6"/>
        <v>100</v>
      </c>
      <c r="T64" s="100">
        <v>0</v>
      </c>
      <c r="U64" s="100">
        <v>0</v>
      </c>
      <c r="V64" s="121">
        <v>0</v>
      </c>
      <c r="W64" s="121">
        <v>0</v>
      </c>
      <c r="X64" s="121">
        <v>0</v>
      </c>
      <c r="Y64" s="122">
        <f t="shared" si="2"/>
        <v>0</v>
      </c>
      <c r="Z64" s="123">
        <v>0</v>
      </c>
      <c r="AA64" s="122">
        <f t="shared" si="7"/>
        <v>0</v>
      </c>
      <c r="AB64" s="122">
        <f t="shared" si="8"/>
        <v>0</v>
      </c>
      <c r="AC64" s="122">
        <f t="shared" si="10"/>
        <v>0</v>
      </c>
      <c r="AD64" s="122">
        <f t="shared" si="9"/>
        <v>0</v>
      </c>
      <c r="AE64" s="122">
        <f t="shared" si="11"/>
        <v>0</v>
      </c>
      <c r="AF64" s="122">
        <f t="shared" si="3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7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3"/>
        <v>16142.51</v>
      </c>
      <c r="S65" s="100">
        <f t="shared" si="6"/>
        <v>100</v>
      </c>
      <c r="T65" s="100">
        <v>0</v>
      </c>
      <c r="U65" s="100">
        <v>0</v>
      </c>
      <c r="V65" s="121">
        <v>10</v>
      </c>
      <c r="W65" s="121">
        <v>11</v>
      </c>
      <c r="X65" s="121">
        <v>2</v>
      </c>
      <c r="Y65" s="122">
        <f t="shared" si="2"/>
        <v>28.571428571428569</v>
      </c>
      <c r="Z65" s="123">
        <v>9973.3799999999992</v>
      </c>
      <c r="AA65" s="122">
        <f t="shared" si="7"/>
        <v>9973.3799999999992</v>
      </c>
      <c r="AB65" s="122">
        <f t="shared" si="8"/>
        <v>100</v>
      </c>
      <c r="AC65" s="122">
        <f t="shared" si="10"/>
        <v>9973.3799999999992</v>
      </c>
      <c r="AD65" s="122">
        <f t="shared" si="9"/>
        <v>100</v>
      </c>
      <c r="AE65" s="122">
        <f t="shared" si="11"/>
        <v>0</v>
      </c>
      <c r="AF65" s="122">
        <f t="shared" si="3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7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3"/>
        <v>94844.19</v>
      </c>
      <c r="S66" s="100">
        <f t="shared" si="6"/>
        <v>100</v>
      </c>
      <c r="T66" s="100">
        <v>0</v>
      </c>
      <c r="U66" s="100">
        <v>0</v>
      </c>
      <c r="V66" s="121">
        <v>17</v>
      </c>
      <c r="W66" s="121">
        <v>24</v>
      </c>
      <c r="X66" s="121">
        <v>5</v>
      </c>
      <c r="Y66" s="122">
        <f t="shared" si="2"/>
        <v>19.318181818181817</v>
      </c>
      <c r="Z66" s="123">
        <v>22929.279999999999</v>
      </c>
      <c r="AA66" s="122">
        <f t="shared" si="7"/>
        <v>22929.279999999999</v>
      </c>
      <c r="AB66" s="122">
        <f t="shared" si="8"/>
        <v>100</v>
      </c>
      <c r="AC66" s="122">
        <f t="shared" si="10"/>
        <v>22929.279999999999</v>
      </c>
      <c r="AD66" s="122">
        <f t="shared" si="9"/>
        <v>100</v>
      </c>
      <c r="AE66" s="122">
        <f t="shared" si="11"/>
        <v>0</v>
      </c>
      <c r="AF66" s="122">
        <f t="shared" si="3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7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3"/>
        <v>1370.25</v>
      </c>
      <c r="S67" s="100">
        <f t="shared" si="6"/>
        <v>100</v>
      </c>
      <c r="T67" s="100">
        <v>0</v>
      </c>
      <c r="U67" s="100">
        <v>0</v>
      </c>
      <c r="V67" s="121">
        <v>0</v>
      </c>
      <c r="W67" s="121">
        <v>0</v>
      </c>
      <c r="X67" s="121">
        <v>0</v>
      </c>
      <c r="Y67" s="122">
        <f t="shared" si="2"/>
        <v>0</v>
      </c>
      <c r="Z67" s="123">
        <v>0</v>
      </c>
      <c r="AA67" s="122">
        <f t="shared" si="7"/>
        <v>0</v>
      </c>
      <c r="AB67" s="122">
        <f t="shared" si="8"/>
        <v>0</v>
      </c>
      <c r="AC67" s="122">
        <f t="shared" si="10"/>
        <v>0</v>
      </c>
      <c r="AD67" s="122">
        <f t="shared" si="9"/>
        <v>0</v>
      </c>
      <c r="AE67" s="122">
        <f t="shared" si="11"/>
        <v>0</v>
      </c>
      <c r="AF67" s="122">
        <f t="shared" si="3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7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3"/>
        <v>62158.37</v>
      </c>
      <c r="S68" s="100">
        <f t="shared" si="6"/>
        <v>100</v>
      </c>
      <c r="T68" s="100">
        <v>0</v>
      </c>
      <c r="U68" s="100">
        <v>0</v>
      </c>
      <c r="V68" s="121">
        <v>14</v>
      </c>
      <c r="W68" s="121">
        <v>15</v>
      </c>
      <c r="X68" s="121">
        <v>2</v>
      </c>
      <c r="Y68" s="122">
        <f t="shared" si="2"/>
        <v>29.787234042553191</v>
      </c>
      <c r="Z68" s="123">
        <v>29432.28</v>
      </c>
      <c r="AA68" s="122">
        <f t="shared" si="7"/>
        <v>29432.28</v>
      </c>
      <c r="AB68" s="122">
        <f t="shared" si="8"/>
        <v>100</v>
      </c>
      <c r="AC68" s="122">
        <f t="shared" si="10"/>
        <v>29432.28</v>
      </c>
      <c r="AD68" s="122">
        <f t="shared" si="9"/>
        <v>100</v>
      </c>
      <c r="AE68" s="122">
        <f t="shared" si="11"/>
        <v>0</v>
      </c>
      <c r="AF68" s="122">
        <f t="shared" si="3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7"/>
        <v>0</v>
      </c>
      <c r="O69" s="100">
        <v>0</v>
      </c>
      <c r="P69" s="100">
        <v>0</v>
      </c>
      <c r="Q69" s="100">
        <v>0</v>
      </c>
      <c r="R69" s="100">
        <f t="shared" si="13"/>
        <v>0</v>
      </c>
      <c r="S69" s="100">
        <v>0</v>
      </c>
      <c r="T69" s="100">
        <v>0</v>
      </c>
      <c r="U69" s="100">
        <v>0</v>
      </c>
      <c r="V69" s="121">
        <v>0</v>
      </c>
      <c r="W69" s="121">
        <v>0</v>
      </c>
      <c r="X69" s="121">
        <v>0</v>
      </c>
      <c r="Y69" s="122">
        <f t="shared" si="2"/>
        <v>0</v>
      </c>
      <c r="Z69" s="123">
        <v>0</v>
      </c>
      <c r="AA69" s="122">
        <f t="shared" si="7"/>
        <v>0</v>
      </c>
      <c r="AB69" s="122">
        <f t="shared" si="8"/>
        <v>0</v>
      </c>
      <c r="AC69" s="122">
        <f t="shared" si="10"/>
        <v>0</v>
      </c>
      <c r="AD69" s="122">
        <f t="shared" si="9"/>
        <v>0</v>
      </c>
      <c r="AE69" s="122">
        <f t="shared" si="11"/>
        <v>0</v>
      </c>
      <c r="AF69" s="122">
        <f t="shared" si="3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7"/>
        <v>79.411764705882348</v>
      </c>
      <c r="O70" s="100">
        <v>27386.58</v>
      </c>
      <c r="P70" s="100">
        <v>27386.58</v>
      </c>
      <c r="Q70" s="100">
        <f t="shared" ref="Q70:Q75" si="18">P70/O70*100</f>
        <v>100</v>
      </c>
      <c r="R70" s="100">
        <f t="shared" si="13"/>
        <v>27386.58</v>
      </c>
      <c r="S70" s="100">
        <f t="shared" si="6"/>
        <v>100</v>
      </c>
      <c r="T70" s="100">
        <v>0</v>
      </c>
      <c r="U70" s="100">
        <v>0</v>
      </c>
      <c r="V70" s="121">
        <v>12</v>
      </c>
      <c r="W70" s="121">
        <v>15</v>
      </c>
      <c r="X70" s="121">
        <v>3</v>
      </c>
      <c r="Y70" s="122">
        <f t="shared" si="2"/>
        <v>35.294117647058826</v>
      </c>
      <c r="Z70" s="123">
        <v>10973.2</v>
      </c>
      <c r="AA70" s="122">
        <f t="shared" si="7"/>
        <v>10973.2</v>
      </c>
      <c r="AB70" s="122">
        <f t="shared" si="8"/>
        <v>100</v>
      </c>
      <c r="AC70" s="122">
        <f t="shared" si="10"/>
        <v>10973.2</v>
      </c>
      <c r="AD70" s="122">
        <f t="shared" si="9"/>
        <v>100</v>
      </c>
      <c r="AE70" s="122">
        <f t="shared" si="11"/>
        <v>0</v>
      </c>
      <c r="AF70" s="122">
        <f t="shared" si="3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7"/>
        <v>61.904761904761905</v>
      </c>
      <c r="O71" s="100">
        <v>7195.07</v>
      </c>
      <c r="P71" s="100">
        <v>7195.07</v>
      </c>
      <c r="Q71" s="100">
        <f t="shared" si="18"/>
        <v>100</v>
      </c>
      <c r="R71" s="100">
        <f t="shared" si="13"/>
        <v>7195.07</v>
      </c>
      <c r="S71" s="100">
        <f t="shared" si="6"/>
        <v>100</v>
      </c>
      <c r="T71" s="100">
        <v>0</v>
      </c>
      <c r="U71" s="100">
        <v>0</v>
      </c>
      <c r="V71" s="121">
        <v>7</v>
      </c>
      <c r="W71" s="121">
        <v>11</v>
      </c>
      <c r="X71" s="121">
        <v>2</v>
      </c>
      <c r="Y71" s="122">
        <f t="shared" ref="Y71:Y102" si="19">IF(H71=0,0,V71/H71)*100</f>
        <v>33.333333333333329</v>
      </c>
      <c r="Z71" s="123">
        <v>13028.06</v>
      </c>
      <c r="AA71" s="122">
        <f t="shared" si="7"/>
        <v>13028.06</v>
      </c>
      <c r="AB71" s="122">
        <f t="shared" si="8"/>
        <v>100</v>
      </c>
      <c r="AC71" s="122">
        <f t="shared" si="10"/>
        <v>13028.06</v>
      </c>
      <c r="AD71" s="122">
        <f t="shared" si="9"/>
        <v>100</v>
      </c>
      <c r="AE71" s="122">
        <f t="shared" si="11"/>
        <v>0</v>
      </c>
      <c r="AF71" s="122">
        <f t="shared" ref="AF71:AF102" si="20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7"/>
        <v>77.89473684210526</v>
      </c>
      <c r="O72" s="100">
        <v>52440.76</v>
      </c>
      <c r="P72" s="100">
        <v>52440.76</v>
      </c>
      <c r="Q72" s="100">
        <f t="shared" si="18"/>
        <v>100</v>
      </c>
      <c r="R72" s="100">
        <f t="shared" si="13"/>
        <v>52440.76</v>
      </c>
      <c r="S72" s="100">
        <f t="shared" ref="S72:S102" si="21">R72/P72*100</f>
        <v>100</v>
      </c>
      <c r="T72" s="100">
        <v>0</v>
      </c>
      <c r="U72" s="100">
        <v>0</v>
      </c>
      <c r="V72" s="121">
        <v>22</v>
      </c>
      <c r="W72" s="121">
        <v>38</v>
      </c>
      <c r="X72" s="121">
        <v>4</v>
      </c>
      <c r="Y72" s="122">
        <f t="shared" si="19"/>
        <v>23.157894736842106</v>
      </c>
      <c r="Z72" s="123">
        <v>58449.51</v>
      </c>
      <c r="AA72" s="122">
        <f t="shared" ref="AA72:AA102" si="22">Z72</f>
        <v>58449.51</v>
      </c>
      <c r="AB72" s="122">
        <f t="shared" ref="AB72:AB102" si="23">IF((Z72+T72)=0,0,AA72/(Z72+T72)*100)</f>
        <v>100</v>
      </c>
      <c r="AC72" s="122">
        <f t="shared" si="10"/>
        <v>58449.51</v>
      </c>
      <c r="AD72" s="122">
        <f t="shared" ref="AD72:AD102" si="24">IF(AA72=0,0,AC72/AA72)*100</f>
        <v>100</v>
      </c>
      <c r="AE72" s="122">
        <f t="shared" si="11"/>
        <v>0</v>
      </c>
      <c r="AF72" s="122">
        <f t="shared" si="20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7"/>
        <v>78.94736842105263</v>
      </c>
      <c r="O73" s="100">
        <v>26374.26</v>
      </c>
      <c r="P73" s="100">
        <v>26374.26</v>
      </c>
      <c r="Q73" s="100">
        <f t="shared" si="18"/>
        <v>100</v>
      </c>
      <c r="R73" s="100">
        <f t="shared" si="13"/>
        <v>26374.26</v>
      </c>
      <c r="S73" s="100">
        <f t="shared" si="21"/>
        <v>100</v>
      </c>
      <c r="T73" s="100">
        <v>0</v>
      </c>
      <c r="U73" s="100">
        <v>0</v>
      </c>
      <c r="V73" s="121">
        <v>7</v>
      </c>
      <c r="W73" s="121">
        <v>12</v>
      </c>
      <c r="X73" s="121">
        <v>1</v>
      </c>
      <c r="Y73" s="122">
        <f t="shared" si="19"/>
        <v>18.421052631578945</v>
      </c>
      <c r="Z73" s="123">
        <v>8080.54</v>
      </c>
      <c r="AA73" s="122">
        <f t="shared" si="22"/>
        <v>8080.54</v>
      </c>
      <c r="AB73" s="122">
        <f t="shared" si="23"/>
        <v>100</v>
      </c>
      <c r="AC73" s="122">
        <f t="shared" ref="AC73:AC102" si="25">AA73</f>
        <v>8080.54</v>
      </c>
      <c r="AD73" s="122">
        <f t="shared" si="24"/>
        <v>100</v>
      </c>
      <c r="AE73" s="122">
        <f t="shared" ref="AE73:AE102" si="26">AA73-AC73</f>
        <v>0</v>
      </c>
      <c r="AF73" s="122">
        <f t="shared" si="20"/>
        <v>0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7"/>
        <v>96.875</v>
      </c>
      <c r="O74" s="100">
        <v>28592.3</v>
      </c>
      <c r="P74" s="100">
        <v>28592.3</v>
      </c>
      <c r="Q74" s="100">
        <f t="shared" si="18"/>
        <v>100</v>
      </c>
      <c r="R74" s="100">
        <f t="shared" si="13"/>
        <v>28592.3</v>
      </c>
      <c r="S74" s="100">
        <f t="shared" si="21"/>
        <v>100</v>
      </c>
      <c r="T74" s="100">
        <v>0</v>
      </c>
      <c r="U74" s="100">
        <v>0</v>
      </c>
      <c r="V74" s="121">
        <v>6</v>
      </c>
      <c r="W74" s="121">
        <v>8</v>
      </c>
      <c r="X74" s="121">
        <v>1</v>
      </c>
      <c r="Y74" s="122">
        <f t="shared" si="19"/>
        <v>18.75</v>
      </c>
      <c r="Z74" s="123">
        <v>12418.06</v>
      </c>
      <c r="AA74" s="122">
        <f t="shared" si="22"/>
        <v>12418.06</v>
      </c>
      <c r="AB74" s="122">
        <f t="shared" si="23"/>
        <v>100</v>
      </c>
      <c r="AC74" s="122">
        <f t="shared" si="25"/>
        <v>12418.06</v>
      </c>
      <c r="AD74" s="122">
        <f t="shared" si="24"/>
        <v>100</v>
      </c>
      <c r="AE74" s="122">
        <f t="shared" si="26"/>
        <v>0</v>
      </c>
      <c r="AF74" s="122">
        <f t="shared" si="20"/>
        <v>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7"/>
        <v>66.666666666666657</v>
      </c>
      <c r="O75" s="100">
        <v>1981.3</v>
      </c>
      <c r="P75" s="100">
        <v>1981.3</v>
      </c>
      <c r="Q75" s="100">
        <f t="shared" si="18"/>
        <v>100</v>
      </c>
      <c r="R75" s="100">
        <f t="shared" si="13"/>
        <v>1981.3</v>
      </c>
      <c r="S75" s="100">
        <f t="shared" si="21"/>
        <v>100</v>
      </c>
      <c r="T75" s="100">
        <v>0</v>
      </c>
      <c r="U75" s="100">
        <v>0</v>
      </c>
      <c r="V75" s="121">
        <v>0</v>
      </c>
      <c r="W75" s="121">
        <v>0</v>
      </c>
      <c r="X75" s="121">
        <v>0</v>
      </c>
      <c r="Y75" s="122">
        <f t="shared" si="19"/>
        <v>0</v>
      </c>
      <c r="Z75" s="123">
        <v>0</v>
      </c>
      <c r="AA75" s="122">
        <f t="shared" si="22"/>
        <v>0</v>
      </c>
      <c r="AB75" s="122">
        <f t="shared" si="23"/>
        <v>0</v>
      </c>
      <c r="AC75" s="122">
        <f t="shared" si="25"/>
        <v>0</v>
      </c>
      <c r="AD75" s="122">
        <f t="shared" si="24"/>
        <v>0</v>
      </c>
      <c r="AE75" s="122">
        <f t="shared" si="26"/>
        <v>0</v>
      </c>
      <c r="AF75" s="122">
        <f t="shared" si="20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7"/>
        <v>0</v>
      </c>
      <c r="O76" s="100">
        <v>0</v>
      </c>
      <c r="P76" s="100">
        <v>0</v>
      </c>
      <c r="Q76" s="100">
        <v>0</v>
      </c>
      <c r="R76" s="100">
        <f t="shared" si="13"/>
        <v>0</v>
      </c>
      <c r="S76" s="100">
        <v>0</v>
      </c>
      <c r="T76" s="100">
        <v>0</v>
      </c>
      <c r="U76" s="100">
        <v>0</v>
      </c>
      <c r="V76" s="121">
        <v>2</v>
      </c>
      <c r="W76" s="121">
        <v>3</v>
      </c>
      <c r="X76" s="121">
        <v>1</v>
      </c>
      <c r="Y76" s="122">
        <f t="shared" si="19"/>
        <v>66.666666666666657</v>
      </c>
      <c r="Z76" s="123">
        <v>916.43000000000006</v>
      </c>
      <c r="AA76" s="122">
        <f t="shared" si="22"/>
        <v>916.43000000000006</v>
      </c>
      <c r="AB76" s="122">
        <f t="shared" si="23"/>
        <v>100</v>
      </c>
      <c r="AC76" s="122">
        <f t="shared" si="25"/>
        <v>916.43000000000006</v>
      </c>
      <c r="AD76" s="122">
        <f t="shared" si="24"/>
        <v>100</v>
      </c>
      <c r="AE76" s="122">
        <f t="shared" si="26"/>
        <v>0</v>
      </c>
      <c r="AF76" s="122">
        <f t="shared" si="20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7"/>
        <v>0</v>
      </c>
      <c r="O77" s="100">
        <v>0</v>
      </c>
      <c r="P77" s="100">
        <v>0</v>
      </c>
      <c r="Q77" s="100">
        <v>0</v>
      </c>
      <c r="R77" s="100">
        <f t="shared" si="13"/>
        <v>0</v>
      </c>
      <c r="S77" s="100">
        <v>0</v>
      </c>
      <c r="T77" s="100">
        <v>0</v>
      </c>
      <c r="U77" s="100">
        <v>0</v>
      </c>
      <c r="V77" s="121">
        <v>0</v>
      </c>
      <c r="W77" s="121">
        <v>0</v>
      </c>
      <c r="X77" s="121">
        <v>0</v>
      </c>
      <c r="Y77" s="122">
        <f t="shared" si="19"/>
        <v>0</v>
      </c>
      <c r="Z77" s="123">
        <v>0</v>
      </c>
      <c r="AA77" s="122">
        <f t="shared" si="22"/>
        <v>0</v>
      </c>
      <c r="AB77" s="122">
        <f t="shared" si="23"/>
        <v>0</v>
      </c>
      <c r="AC77" s="122">
        <f t="shared" si="25"/>
        <v>0</v>
      </c>
      <c r="AD77" s="122">
        <f t="shared" si="24"/>
        <v>0</v>
      </c>
      <c r="AE77" s="122">
        <f t="shared" si="26"/>
        <v>0</v>
      </c>
      <c r="AF77" s="122">
        <f t="shared" si="20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7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3"/>
        <v>3715.8299999999995</v>
      </c>
      <c r="S78" s="100">
        <f t="shared" si="21"/>
        <v>100</v>
      </c>
      <c r="T78" s="100">
        <v>0</v>
      </c>
      <c r="U78" s="100">
        <v>0</v>
      </c>
      <c r="V78" s="121">
        <v>4</v>
      </c>
      <c r="W78" s="121">
        <v>6</v>
      </c>
      <c r="X78" s="121">
        <v>2</v>
      </c>
      <c r="Y78" s="122">
        <f t="shared" si="19"/>
        <v>30.76923076923077</v>
      </c>
      <c r="Z78" s="123">
        <v>7352.29</v>
      </c>
      <c r="AA78" s="122">
        <f t="shared" si="22"/>
        <v>7352.29</v>
      </c>
      <c r="AB78" s="122">
        <f t="shared" si="23"/>
        <v>100</v>
      </c>
      <c r="AC78" s="122">
        <f t="shared" si="25"/>
        <v>7352.29</v>
      </c>
      <c r="AD78" s="122">
        <f t="shared" si="24"/>
        <v>100</v>
      </c>
      <c r="AE78" s="122">
        <f t="shared" si="26"/>
        <v>0</v>
      </c>
      <c r="AF78" s="122">
        <f t="shared" si="20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3"/>
        <v>0</v>
      </c>
      <c r="S79" s="100">
        <v>0</v>
      </c>
      <c r="T79" s="100">
        <v>0</v>
      </c>
      <c r="U79" s="100">
        <v>0</v>
      </c>
      <c r="V79" s="121">
        <v>0</v>
      </c>
      <c r="W79" s="121">
        <v>0</v>
      </c>
      <c r="X79" s="121">
        <v>0</v>
      </c>
      <c r="Y79" s="122">
        <f t="shared" si="19"/>
        <v>0</v>
      </c>
      <c r="Z79" s="123">
        <v>0</v>
      </c>
      <c r="AA79" s="122">
        <f t="shared" si="22"/>
        <v>0</v>
      </c>
      <c r="AB79" s="122">
        <f t="shared" si="23"/>
        <v>0</v>
      </c>
      <c r="AC79" s="122">
        <f t="shared" si="25"/>
        <v>0</v>
      </c>
      <c r="AD79" s="122">
        <f t="shared" si="24"/>
        <v>0</v>
      </c>
      <c r="AE79" s="122">
        <f t="shared" si="26"/>
        <v>0</v>
      </c>
      <c r="AF79" s="122">
        <f t="shared" si="20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7">K80/H80*100</f>
        <v>0</v>
      </c>
      <c r="O80" s="100">
        <v>0</v>
      </c>
      <c r="P80" s="100">
        <v>0</v>
      </c>
      <c r="Q80" s="100">
        <v>0</v>
      </c>
      <c r="R80" s="100">
        <f t="shared" si="13"/>
        <v>0</v>
      </c>
      <c r="S80" s="100">
        <v>0</v>
      </c>
      <c r="T80" s="100">
        <v>0</v>
      </c>
      <c r="U80" s="100">
        <v>0</v>
      </c>
      <c r="V80" s="121">
        <v>0</v>
      </c>
      <c r="W80" s="121">
        <v>0</v>
      </c>
      <c r="X80" s="121">
        <v>0</v>
      </c>
      <c r="Y80" s="122">
        <f t="shared" si="19"/>
        <v>0</v>
      </c>
      <c r="Z80" s="123">
        <v>0</v>
      </c>
      <c r="AA80" s="122">
        <f t="shared" si="22"/>
        <v>0</v>
      </c>
      <c r="AB80" s="122">
        <f t="shared" si="23"/>
        <v>0</v>
      </c>
      <c r="AC80" s="122">
        <f t="shared" si="25"/>
        <v>0</v>
      </c>
      <c r="AD80" s="122">
        <f t="shared" si="24"/>
        <v>0</v>
      </c>
      <c r="AE80" s="122">
        <f t="shared" si="26"/>
        <v>0</v>
      </c>
      <c r="AF80" s="122">
        <f t="shared" si="20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7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3"/>
        <v>2194.65</v>
      </c>
      <c r="S81" s="100">
        <f t="shared" si="21"/>
        <v>100</v>
      </c>
      <c r="T81" s="100">
        <v>0</v>
      </c>
      <c r="U81" s="100">
        <v>0</v>
      </c>
      <c r="V81" s="121">
        <v>10</v>
      </c>
      <c r="W81" s="121">
        <v>15</v>
      </c>
      <c r="X81" s="121">
        <v>5</v>
      </c>
      <c r="Y81" s="122">
        <f t="shared" si="19"/>
        <v>71.428571428571431</v>
      </c>
      <c r="Z81" s="123">
        <v>12274.16</v>
      </c>
      <c r="AA81" s="122">
        <f t="shared" si="22"/>
        <v>12274.16</v>
      </c>
      <c r="AB81" s="122">
        <f t="shared" si="23"/>
        <v>100</v>
      </c>
      <c r="AC81" s="122">
        <f t="shared" si="25"/>
        <v>12274.16</v>
      </c>
      <c r="AD81" s="122">
        <f t="shared" si="24"/>
        <v>100</v>
      </c>
      <c r="AE81" s="122">
        <f t="shared" si="26"/>
        <v>0</v>
      </c>
      <c r="AF81" s="122">
        <f t="shared" si="20"/>
        <v>0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7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3"/>
        <v>2991.8400000000006</v>
      </c>
      <c r="S82" s="100">
        <f t="shared" si="21"/>
        <v>100</v>
      </c>
      <c r="T82" s="100">
        <v>0</v>
      </c>
      <c r="U82" s="100">
        <v>0</v>
      </c>
      <c r="V82" s="121">
        <v>0</v>
      </c>
      <c r="W82" s="121">
        <v>0</v>
      </c>
      <c r="X82" s="121">
        <v>0</v>
      </c>
      <c r="Y82" s="122">
        <f t="shared" si="19"/>
        <v>0</v>
      </c>
      <c r="Z82" s="123">
        <v>0</v>
      </c>
      <c r="AA82" s="122">
        <f t="shared" si="22"/>
        <v>0</v>
      </c>
      <c r="AB82" s="122">
        <f t="shared" si="23"/>
        <v>0</v>
      </c>
      <c r="AC82" s="122">
        <f t="shared" si="25"/>
        <v>0</v>
      </c>
      <c r="AD82" s="122">
        <f t="shared" si="24"/>
        <v>0</v>
      </c>
      <c r="AE82" s="122">
        <f t="shared" si="26"/>
        <v>0</v>
      </c>
      <c r="AF82" s="122">
        <f t="shared" si="20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7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3"/>
        <v>2291.38</v>
      </c>
      <c r="S83" s="100">
        <f t="shared" si="21"/>
        <v>100</v>
      </c>
      <c r="T83" s="100">
        <v>0</v>
      </c>
      <c r="U83" s="100">
        <v>0</v>
      </c>
      <c r="V83" s="121">
        <v>4</v>
      </c>
      <c r="W83" s="121">
        <v>5</v>
      </c>
      <c r="X83" s="121">
        <v>2</v>
      </c>
      <c r="Y83" s="122">
        <f t="shared" si="19"/>
        <v>33.333333333333329</v>
      </c>
      <c r="Z83" s="123">
        <v>2361.4</v>
      </c>
      <c r="AA83" s="122">
        <f t="shared" si="22"/>
        <v>2361.4</v>
      </c>
      <c r="AB83" s="122">
        <f t="shared" si="23"/>
        <v>100</v>
      </c>
      <c r="AC83" s="122">
        <f t="shared" si="25"/>
        <v>2361.4</v>
      </c>
      <c r="AD83" s="122">
        <f t="shared" si="24"/>
        <v>100</v>
      </c>
      <c r="AE83" s="122">
        <f t="shared" si="26"/>
        <v>0</v>
      </c>
      <c r="AF83" s="122">
        <f t="shared" si="20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7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3"/>
        <v>48671.73</v>
      </c>
      <c r="S84" s="100">
        <f t="shared" si="21"/>
        <v>100</v>
      </c>
      <c r="T84" s="100">
        <v>0</v>
      </c>
      <c r="U84" s="100">
        <v>0</v>
      </c>
      <c r="V84" s="121">
        <v>11</v>
      </c>
      <c r="W84" s="121">
        <v>18</v>
      </c>
      <c r="X84" s="121">
        <v>1</v>
      </c>
      <c r="Y84" s="122">
        <f t="shared" si="19"/>
        <v>16.417910447761194</v>
      </c>
      <c r="Z84" s="123">
        <v>33559.72</v>
      </c>
      <c r="AA84" s="122">
        <f t="shared" si="22"/>
        <v>33559.72</v>
      </c>
      <c r="AB84" s="122">
        <f t="shared" si="23"/>
        <v>100</v>
      </c>
      <c r="AC84" s="122">
        <f t="shared" si="25"/>
        <v>33559.72</v>
      </c>
      <c r="AD84" s="122">
        <f t="shared" si="24"/>
        <v>100</v>
      </c>
      <c r="AE84" s="122">
        <f t="shared" si="26"/>
        <v>0</v>
      </c>
      <c r="AF84" s="122">
        <f t="shared" si="20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7"/>
        <v>0</v>
      </c>
      <c r="O85" s="100">
        <v>0</v>
      </c>
      <c r="P85" s="100">
        <v>0</v>
      </c>
      <c r="Q85" s="100">
        <v>0</v>
      </c>
      <c r="R85" s="100">
        <f t="shared" si="13"/>
        <v>0</v>
      </c>
      <c r="S85" s="100">
        <v>0</v>
      </c>
      <c r="T85" s="100">
        <v>0</v>
      </c>
      <c r="U85" s="100">
        <v>0</v>
      </c>
      <c r="V85" s="121">
        <v>0</v>
      </c>
      <c r="W85" s="121">
        <v>0</v>
      </c>
      <c r="X85" s="121">
        <v>0</v>
      </c>
      <c r="Y85" s="122">
        <f t="shared" si="19"/>
        <v>0</v>
      </c>
      <c r="Z85" s="123">
        <v>0</v>
      </c>
      <c r="AA85" s="122">
        <f t="shared" si="22"/>
        <v>0</v>
      </c>
      <c r="AB85" s="122">
        <f t="shared" si="23"/>
        <v>0</v>
      </c>
      <c r="AC85" s="122">
        <f t="shared" si="25"/>
        <v>0</v>
      </c>
      <c r="AD85" s="122">
        <f t="shared" si="24"/>
        <v>0</v>
      </c>
      <c r="AE85" s="122">
        <f t="shared" si="26"/>
        <v>0</v>
      </c>
      <c r="AF85" s="122">
        <f t="shared" si="20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7"/>
        <v>0</v>
      </c>
      <c r="O86" s="100">
        <v>0</v>
      </c>
      <c r="P86" s="100">
        <v>0</v>
      </c>
      <c r="Q86" s="100">
        <v>0</v>
      </c>
      <c r="R86" s="100">
        <f t="shared" ref="R86:R102" si="28">P86</f>
        <v>0</v>
      </c>
      <c r="S86" s="100">
        <v>0</v>
      </c>
      <c r="T86" s="100">
        <v>0</v>
      </c>
      <c r="U86" s="100">
        <v>0</v>
      </c>
      <c r="V86" s="121">
        <v>0</v>
      </c>
      <c r="W86" s="121">
        <v>0</v>
      </c>
      <c r="X86" s="121">
        <v>0</v>
      </c>
      <c r="Y86" s="122">
        <f t="shared" si="19"/>
        <v>0</v>
      </c>
      <c r="Z86" s="123">
        <v>0</v>
      </c>
      <c r="AA86" s="122">
        <f t="shared" si="22"/>
        <v>0</v>
      </c>
      <c r="AB86" s="122">
        <f t="shared" si="23"/>
        <v>0</v>
      </c>
      <c r="AC86" s="122">
        <f t="shared" si="25"/>
        <v>0</v>
      </c>
      <c r="AD86" s="122">
        <f t="shared" si="24"/>
        <v>0</v>
      </c>
      <c r="AE86" s="122">
        <f t="shared" si="26"/>
        <v>0</v>
      </c>
      <c r="AF86" s="122">
        <f t="shared" si="20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7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28"/>
        <v>27394.17</v>
      </c>
      <c r="S87" s="100">
        <f t="shared" si="21"/>
        <v>100</v>
      </c>
      <c r="T87" s="100">
        <v>0</v>
      </c>
      <c r="U87" s="100">
        <v>0</v>
      </c>
      <c r="V87" s="121">
        <v>11</v>
      </c>
      <c r="W87" s="121">
        <v>11</v>
      </c>
      <c r="X87" s="121">
        <v>4</v>
      </c>
      <c r="Y87" s="122">
        <f t="shared" si="19"/>
        <v>33.333333333333329</v>
      </c>
      <c r="Z87" s="123">
        <v>6779.04</v>
      </c>
      <c r="AA87" s="122">
        <f t="shared" si="22"/>
        <v>6779.04</v>
      </c>
      <c r="AB87" s="122">
        <f t="shared" si="23"/>
        <v>100</v>
      </c>
      <c r="AC87" s="122">
        <f t="shared" si="25"/>
        <v>6779.04</v>
      </c>
      <c r="AD87" s="122">
        <f t="shared" si="24"/>
        <v>100</v>
      </c>
      <c r="AE87" s="122">
        <f t="shared" si="26"/>
        <v>0</v>
      </c>
      <c r="AF87" s="122">
        <f t="shared" si="20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7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28"/>
        <v>7948</v>
      </c>
      <c r="S88" s="100">
        <f t="shared" si="21"/>
        <v>100</v>
      </c>
      <c r="T88" s="100">
        <v>0</v>
      </c>
      <c r="U88" s="100">
        <v>0</v>
      </c>
      <c r="V88" s="121">
        <v>3</v>
      </c>
      <c r="W88" s="121">
        <v>3</v>
      </c>
      <c r="X88" s="121">
        <v>0</v>
      </c>
      <c r="Y88" s="122">
        <f t="shared" si="19"/>
        <v>25</v>
      </c>
      <c r="Z88" s="123">
        <v>1033.47</v>
      </c>
      <c r="AA88" s="122">
        <f t="shared" si="22"/>
        <v>1033.47</v>
      </c>
      <c r="AB88" s="122">
        <f t="shared" si="23"/>
        <v>100</v>
      </c>
      <c r="AC88" s="122">
        <f t="shared" si="25"/>
        <v>1033.47</v>
      </c>
      <c r="AD88" s="122">
        <f t="shared" si="24"/>
        <v>100</v>
      </c>
      <c r="AE88" s="122">
        <f t="shared" si="26"/>
        <v>0</v>
      </c>
      <c r="AF88" s="122">
        <f t="shared" si="20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7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28"/>
        <v>25249.41</v>
      </c>
      <c r="S89" s="100">
        <f t="shared" si="21"/>
        <v>100</v>
      </c>
      <c r="T89" s="100">
        <v>0</v>
      </c>
      <c r="U89" s="100">
        <v>0</v>
      </c>
      <c r="V89" s="121">
        <v>12</v>
      </c>
      <c r="W89" s="121">
        <v>15</v>
      </c>
      <c r="X89" s="121">
        <v>5</v>
      </c>
      <c r="Y89" s="122">
        <f t="shared" si="19"/>
        <v>24</v>
      </c>
      <c r="Z89" s="123">
        <f>934.51+8956.71</f>
        <v>9891.2199999999993</v>
      </c>
      <c r="AA89" s="122">
        <f t="shared" si="22"/>
        <v>9891.2199999999993</v>
      </c>
      <c r="AB89" s="122">
        <f t="shared" si="23"/>
        <v>100</v>
      </c>
      <c r="AC89" s="122">
        <f t="shared" si="25"/>
        <v>9891.2199999999993</v>
      </c>
      <c r="AD89" s="122">
        <f t="shared" si="24"/>
        <v>100</v>
      </c>
      <c r="AE89" s="122">
        <f t="shared" si="26"/>
        <v>0</v>
      </c>
      <c r="AF89" s="122">
        <f t="shared" si="20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7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28"/>
        <v>16467.23</v>
      </c>
      <c r="S90" s="100">
        <f t="shared" si="21"/>
        <v>100</v>
      </c>
      <c r="T90" s="100">
        <v>0</v>
      </c>
      <c r="U90" s="100">
        <v>0</v>
      </c>
      <c r="V90" s="121">
        <v>12</v>
      </c>
      <c r="W90" s="121">
        <v>15</v>
      </c>
      <c r="X90" s="121">
        <v>5</v>
      </c>
      <c r="Y90" s="122">
        <f t="shared" si="19"/>
        <v>50</v>
      </c>
      <c r="Z90" s="123">
        <v>12679.38</v>
      </c>
      <c r="AA90" s="122">
        <f t="shared" si="22"/>
        <v>12679.38</v>
      </c>
      <c r="AB90" s="122">
        <f t="shared" si="23"/>
        <v>100</v>
      </c>
      <c r="AC90" s="122">
        <f t="shared" si="25"/>
        <v>12679.38</v>
      </c>
      <c r="AD90" s="122">
        <f t="shared" si="24"/>
        <v>100</v>
      </c>
      <c r="AE90" s="122">
        <f t="shared" si="26"/>
        <v>0</v>
      </c>
      <c r="AF90" s="122">
        <f t="shared" si="20"/>
        <v>0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7"/>
        <v>0</v>
      </c>
      <c r="O91" s="100">
        <v>0</v>
      </c>
      <c r="P91" s="100">
        <v>0</v>
      </c>
      <c r="Q91" s="100">
        <v>0</v>
      </c>
      <c r="R91" s="100">
        <f t="shared" si="28"/>
        <v>0</v>
      </c>
      <c r="S91" s="100">
        <v>0</v>
      </c>
      <c r="T91" s="100">
        <v>0</v>
      </c>
      <c r="U91" s="100">
        <v>0</v>
      </c>
      <c r="V91" s="121">
        <v>4</v>
      </c>
      <c r="W91" s="121">
        <v>5</v>
      </c>
      <c r="X91" s="121">
        <v>3</v>
      </c>
      <c r="Y91" s="122">
        <f t="shared" si="19"/>
        <v>100</v>
      </c>
      <c r="Z91" s="123">
        <f>1302.43+839.08</f>
        <v>2141.5100000000002</v>
      </c>
      <c r="AA91" s="122">
        <f t="shared" si="22"/>
        <v>2141.5100000000002</v>
      </c>
      <c r="AB91" s="122">
        <f t="shared" si="23"/>
        <v>100</v>
      </c>
      <c r="AC91" s="122">
        <f t="shared" si="25"/>
        <v>2141.5100000000002</v>
      </c>
      <c r="AD91" s="122">
        <f t="shared" si="24"/>
        <v>100</v>
      </c>
      <c r="AE91" s="122">
        <f t="shared" si="26"/>
        <v>0</v>
      </c>
      <c r="AF91" s="122">
        <f t="shared" si="20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7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28"/>
        <v>9389.1600000000017</v>
      </c>
      <c r="S92" s="100">
        <f t="shared" si="21"/>
        <v>100</v>
      </c>
      <c r="T92" s="100">
        <v>0</v>
      </c>
      <c r="U92" s="100">
        <v>0</v>
      </c>
      <c r="V92" s="121">
        <v>14</v>
      </c>
      <c r="W92" s="121">
        <v>18</v>
      </c>
      <c r="X92" s="121">
        <v>13</v>
      </c>
      <c r="Y92" s="122">
        <f t="shared" si="19"/>
        <v>29.166666666666668</v>
      </c>
      <c r="Z92" s="123">
        <v>12222.48</v>
      </c>
      <c r="AA92" s="122">
        <f t="shared" si="22"/>
        <v>12222.48</v>
      </c>
      <c r="AB92" s="122">
        <f t="shared" si="23"/>
        <v>100</v>
      </c>
      <c r="AC92" s="122">
        <f t="shared" si="25"/>
        <v>12222.48</v>
      </c>
      <c r="AD92" s="122">
        <f t="shared" si="24"/>
        <v>100</v>
      </c>
      <c r="AE92" s="122">
        <f t="shared" si="26"/>
        <v>0</v>
      </c>
      <c r="AF92" s="122">
        <f t="shared" si="20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7"/>
        <v>0</v>
      </c>
      <c r="O93" s="100">
        <v>0</v>
      </c>
      <c r="P93" s="100">
        <v>0</v>
      </c>
      <c r="Q93" s="100">
        <v>0</v>
      </c>
      <c r="R93" s="100">
        <f t="shared" si="28"/>
        <v>0</v>
      </c>
      <c r="S93" s="100">
        <v>0</v>
      </c>
      <c r="T93" s="100">
        <v>0</v>
      </c>
      <c r="U93" s="100">
        <v>0</v>
      </c>
      <c r="V93" s="121">
        <v>0</v>
      </c>
      <c r="W93" s="121">
        <v>0</v>
      </c>
      <c r="X93" s="121">
        <v>0</v>
      </c>
      <c r="Y93" s="122">
        <f t="shared" si="19"/>
        <v>0</v>
      </c>
      <c r="Z93" s="123">
        <v>0</v>
      </c>
      <c r="AA93" s="122">
        <f t="shared" si="22"/>
        <v>0</v>
      </c>
      <c r="AB93" s="122">
        <f t="shared" si="23"/>
        <v>0</v>
      </c>
      <c r="AC93" s="122">
        <f t="shared" si="25"/>
        <v>0</v>
      </c>
      <c r="AD93" s="122">
        <f t="shared" si="24"/>
        <v>0</v>
      </c>
      <c r="AE93" s="122">
        <f t="shared" si="26"/>
        <v>0</v>
      </c>
      <c r="AF93" s="122">
        <f t="shared" si="20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7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28"/>
        <v>12376.46</v>
      </c>
      <c r="S94" s="100">
        <f t="shared" si="21"/>
        <v>100</v>
      </c>
      <c r="T94" s="100">
        <v>0</v>
      </c>
      <c r="U94" s="100">
        <v>0</v>
      </c>
      <c r="V94" s="121">
        <v>5</v>
      </c>
      <c r="W94" s="121">
        <v>7</v>
      </c>
      <c r="X94" s="121">
        <v>1</v>
      </c>
      <c r="Y94" s="122">
        <f t="shared" si="19"/>
        <v>25</v>
      </c>
      <c r="Z94" s="123">
        <v>6937.44</v>
      </c>
      <c r="AA94" s="122">
        <f t="shared" si="22"/>
        <v>6937.44</v>
      </c>
      <c r="AB94" s="122">
        <f t="shared" si="23"/>
        <v>100</v>
      </c>
      <c r="AC94" s="122">
        <f t="shared" si="25"/>
        <v>6937.44</v>
      </c>
      <c r="AD94" s="122">
        <f t="shared" si="24"/>
        <v>100</v>
      </c>
      <c r="AE94" s="122">
        <f t="shared" si="26"/>
        <v>0</v>
      </c>
      <c r="AF94" s="122">
        <f t="shared" si="20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7"/>
        <v>0</v>
      </c>
      <c r="O95" s="100">
        <v>0</v>
      </c>
      <c r="P95" s="100">
        <v>0</v>
      </c>
      <c r="Q95" s="100">
        <v>0</v>
      </c>
      <c r="R95" s="100">
        <f t="shared" si="28"/>
        <v>0</v>
      </c>
      <c r="S95" s="100">
        <v>0</v>
      </c>
      <c r="T95" s="100">
        <v>0</v>
      </c>
      <c r="U95" s="100">
        <v>0</v>
      </c>
      <c r="V95" s="121">
        <v>0</v>
      </c>
      <c r="W95" s="121">
        <v>0</v>
      </c>
      <c r="X95" s="121">
        <v>0</v>
      </c>
      <c r="Y95" s="122">
        <f t="shared" si="19"/>
        <v>0</v>
      </c>
      <c r="Z95" s="123">
        <v>0</v>
      </c>
      <c r="AA95" s="122">
        <f t="shared" si="22"/>
        <v>0</v>
      </c>
      <c r="AB95" s="122">
        <f t="shared" si="23"/>
        <v>0</v>
      </c>
      <c r="AC95" s="122">
        <f t="shared" si="25"/>
        <v>0</v>
      </c>
      <c r="AD95" s="122">
        <f t="shared" si="24"/>
        <v>0</v>
      </c>
      <c r="AE95" s="122">
        <f t="shared" si="26"/>
        <v>0</v>
      </c>
      <c r="AF95" s="122">
        <f t="shared" si="20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7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28"/>
        <v>24507.16</v>
      </c>
      <c r="S96" s="100">
        <f t="shared" si="21"/>
        <v>100</v>
      </c>
      <c r="T96" s="100">
        <v>0</v>
      </c>
      <c r="U96" s="100">
        <v>0</v>
      </c>
      <c r="V96" s="121">
        <v>1</v>
      </c>
      <c r="W96" s="121">
        <v>1</v>
      </c>
      <c r="X96" s="121">
        <v>0</v>
      </c>
      <c r="Y96" s="122">
        <f t="shared" si="19"/>
        <v>3.125</v>
      </c>
      <c r="Z96" s="123">
        <v>1322.02</v>
      </c>
      <c r="AA96" s="122">
        <f t="shared" si="22"/>
        <v>1322.02</v>
      </c>
      <c r="AB96" s="122">
        <f t="shared" si="23"/>
        <v>100</v>
      </c>
      <c r="AC96" s="122">
        <f t="shared" si="25"/>
        <v>1322.02</v>
      </c>
      <c r="AD96" s="122">
        <f t="shared" si="24"/>
        <v>100</v>
      </c>
      <c r="AE96" s="122">
        <f t="shared" si="26"/>
        <v>0</v>
      </c>
      <c r="AF96" s="122">
        <f t="shared" si="20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7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28"/>
        <v>5946.55</v>
      </c>
      <c r="S97" s="100">
        <f t="shared" si="21"/>
        <v>100</v>
      </c>
      <c r="T97" s="100">
        <v>0</v>
      </c>
      <c r="U97" s="100">
        <v>0</v>
      </c>
      <c r="V97" s="121">
        <v>2</v>
      </c>
      <c r="W97" s="121">
        <v>2</v>
      </c>
      <c r="X97" s="121">
        <v>0</v>
      </c>
      <c r="Y97" s="122">
        <f t="shared" si="19"/>
        <v>22.222222222222221</v>
      </c>
      <c r="Z97" s="123">
        <v>1930.88</v>
      </c>
      <c r="AA97" s="122">
        <f t="shared" si="22"/>
        <v>1930.88</v>
      </c>
      <c r="AB97" s="122">
        <f t="shared" si="23"/>
        <v>100</v>
      </c>
      <c r="AC97" s="122">
        <f t="shared" si="25"/>
        <v>1930.88</v>
      </c>
      <c r="AD97" s="122">
        <f t="shared" si="24"/>
        <v>100</v>
      </c>
      <c r="AE97" s="122">
        <f t="shared" si="26"/>
        <v>0</v>
      </c>
      <c r="AF97" s="122">
        <f t="shared" si="20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7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28"/>
        <v>3487.89</v>
      </c>
      <c r="S98" s="100">
        <f t="shared" si="21"/>
        <v>100</v>
      </c>
      <c r="T98" s="100">
        <v>0</v>
      </c>
      <c r="U98" s="100">
        <v>0</v>
      </c>
      <c r="V98" s="121">
        <v>0</v>
      </c>
      <c r="W98" s="121">
        <v>0</v>
      </c>
      <c r="X98" s="121">
        <v>0</v>
      </c>
      <c r="Y98" s="122">
        <f t="shared" si="19"/>
        <v>0</v>
      </c>
      <c r="Z98" s="123">
        <v>0</v>
      </c>
      <c r="AA98" s="122">
        <f t="shared" si="22"/>
        <v>0</v>
      </c>
      <c r="AB98" s="122">
        <f t="shared" si="23"/>
        <v>0</v>
      </c>
      <c r="AC98" s="122">
        <f t="shared" si="25"/>
        <v>0</v>
      </c>
      <c r="AD98" s="122">
        <f t="shared" si="24"/>
        <v>0</v>
      </c>
      <c r="AE98" s="122">
        <f t="shared" si="26"/>
        <v>0</v>
      </c>
      <c r="AF98" s="122">
        <f t="shared" si="20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7"/>
        <v>0</v>
      </c>
      <c r="O99" s="100">
        <v>0</v>
      </c>
      <c r="P99" s="100">
        <v>0</v>
      </c>
      <c r="Q99" s="100">
        <v>0</v>
      </c>
      <c r="R99" s="100">
        <f t="shared" si="28"/>
        <v>0</v>
      </c>
      <c r="S99" s="100">
        <v>0</v>
      </c>
      <c r="T99" s="100">
        <v>0</v>
      </c>
      <c r="U99" s="100">
        <v>0</v>
      </c>
      <c r="V99" s="121">
        <v>3</v>
      </c>
      <c r="W99" s="121">
        <v>3</v>
      </c>
      <c r="X99" s="121">
        <v>2</v>
      </c>
      <c r="Y99" s="122">
        <f t="shared" si="19"/>
        <v>100</v>
      </c>
      <c r="Z99" s="123">
        <v>4662.01</v>
      </c>
      <c r="AA99" s="122">
        <f t="shared" si="22"/>
        <v>4662.01</v>
      </c>
      <c r="AB99" s="122">
        <f t="shared" si="23"/>
        <v>100</v>
      </c>
      <c r="AC99" s="122">
        <f t="shared" si="25"/>
        <v>4662.01</v>
      </c>
      <c r="AD99" s="122">
        <f t="shared" si="24"/>
        <v>100</v>
      </c>
      <c r="AE99" s="122">
        <f t="shared" si="26"/>
        <v>0</v>
      </c>
      <c r="AF99" s="122">
        <f t="shared" si="20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7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28"/>
        <v>18749.07</v>
      </c>
      <c r="S100" s="100">
        <f t="shared" si="21"/>
        <v>100</v>
      </c>
      <c r="T100" s="100">
        <v>0</v>
      </c>
      <c r="U100" s="100">
        <v>0</v>
      </c>
      <c r="V100" s="121">
        <v>13</v>
      </c>
      <c r="W100" s="121">
        <v>18</v>
      </c>
      <c r="X100" s="121">
        <v>8</v>
      </c>
      <c r="Y100" s="122">
        <f t="shared" si="19"/>
        <v>34.210526315789473</v>
      </c>
      <c r="Z100" s="123">
        <v>13065.46</v>
      </c>
      <c r="AA100" s="122">
        <f t="shared" si="22"/>
        <v>13065.46</v>
      </c>
      <c r="AB100" s="122">
        <f t="shared" si="23"/>
        <v>100</v>
      </c>
      <c r="AC100" s="122">
        <f t="shared" si="25"/>
        <v>13065.46</v>
      </c>
      <c r="AD100" s="122">
        <f t="shared" si="24"/>
        <v>100</v>
      </c>
      <c r="AE100" s="122">
        <f t="shared" si="26"/>
        <v>0</v>
      </c>
      <c r="AF100" s="122">
        <f t="shared" si="20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7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28"/>
        <v>336.17</v>
      </c>
      <c r="S101" s="100">
        <f t="shared" si="21"/>
        <v>100</v>
      </c>
      <c r="T101" s="100">
        <v>0</v>
      </c>
      <c r="U101" s="100">
        <v>0</v>
      </c>
      <c r="V101" s="121">
        <v>2</v>
      </c>
      <c r="W101" s="121">
        <v>2</v>
      </c>
      <c r="X101" s="121">
        <v>1</v>
      </c>
      <c r="Y101" s="122">
        <f t="shared" si="19"/>
        <v>25</v>
      </c>
      <c r="Z101" s="123">
        <v>4147.71</v>
      </c>
      <c r="AA101" s="122">
        <f t="shared" si="22"/>
        <v>4147.71</v>
      </c>
      <c r="AB101" s="122">
        <f t="shared" si="23"/>
        <v>100</v>
      </c>
      <c r="AC101" s="122">
        <f t="shared" si="25"/>
        <v>4147.71</v>
      </c>
      <c r="AD101" s="122">
        <f t="shared" si="24"/>
        <v>100</v>
      </c>
      <c r="AE101" s="122">
        <f t="shared" si="26"/>
        <v>0</v>
      </c>
      <c r="AF101" s="122">
        <f t="shared" si="20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7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28"/>
        <v>19670.13</v>
      </c>
      <c r="S102" s="100">
        <f t="shared" si="21"/>
        <v>100</v>
      </c>
      <c r="T102" s="100">
        <v>0</v>
      </c>
      <c r="U102" s="100">
        <v>0</v>
      </c>
      <c r="V102" s="121">
        <v>0</v>
      </c>
      <c r="W102" s="121">
        <v>0</v>
      </c>
      <c r="X102" s="121">
        <v>0</v>
      </c>
      <c r="Y102" s="122">
        <f t="shared" si="19"/>
        <v>0</v>
      </c>
      <c r="Z102" s="123">
        <v>0</v>
      </c>
      <c r="AA102" s="122">
        <f t="shared" si="22"/>
        <v>0</v>
      </c>
      <c r="AB102" s="122">
        <f t="shared" si="23"/>
        <v>0</v>
      </c>
      <c r="AC102" s="122">
        <f t="shared" si="25"/>
        <v>0</v>
      </c>
      <c r="AD102" s="122">
        <f t="shared" si="24"/>
        <v>0</v>
      </c>
      <c r="AE102" s="122">
        <f t="shared" si="26"/>
        <v>0</v>
      </c>
      <c r="AF102" s="122">
        <f t="shared" si="20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7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29">T103/P103*100</f>
        <v>0</v>
      </c>
      <c r="V103" s="89">
        <f t="shared" ref="V103:AC103" si="30">SUM(V7:V102)</f>
        <v>623</v>
      </c>
      <c r="W103" s="89">
        <f t="shared" si="30"/>
        <v>845</v>
      </c>
      <c r="X103" s="89">
        <f>SUM(X7:X102)</f>
        <v>236</v>
      </c>
      <c r="Y103" s="91">
        <f>X103/H103*100</f>
        <v>8.2604130206510327</v>
      </c>
      <c r="Z103" s="91">
        <f>SUM(Z7:Z102)</f>
        <v>919366.73000000021</v>
      </c>
      <c r="AA103" s="91">
        <f t="shared" si="30"/>
        <v>919366.73000000021</v>
      </c>
      <c r="AB103" s="90">
        <f t="shared" ref="AB103" si="31">IF((Z103+T103)=0,0,AA103/(Z103+T103)*100)</f>
        <v>100</v>
      </c>
      <c r="AC103" s="91">
        <f t="shared" si="30"/>
        <v>919366.73000000021</v>
      </c>
      <c r="AD103" s="90">
        <f t="shared" ref="AD103" si="32">IF(AA103=0,0,AC103/AA103)*100</f>
        <v>100</v>
      </c>
      <c r="AE103" s="91">
        <f>SUM(AE7:AE102)</f>
        <v>0</v>
      </c>
      <c r="AF103" s="90">
        <f t="shared" ref="AF103" si="33">IF(AA103=0,0,AE103/AA103)*100</f>
        <v>0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workbookViewId="0">
      <selection sqref="A1:AF1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9" width="13.140625" style="93" customWidth="1"/>
    <col min="10" max="10" width="9.28515625" style="93" customWidth="1"/>
    <col min="11" max="13" width="6.7109375" style="106" customWidth="1"/>
    <col min="14" max="14" width="9.140625" style="106" customWidth="1"/>
    <col min="15" max="15" width="16.42578125" style="107" customWidth="1"/>
    <col min="16" max="16" width="13.7109375" style="107" customWidth="1"/>
    <col min="17" max="17" width="11" style="107" customWidth="1"/>
    <col min="18" max="18" width="12.85546875" style="107" customWidth="1"/>
    <col min="19" max="19" width="10.42578125" style="107" customWidth="1"/>
    <col min="20" max="20" width="12.28515625" style="107" customWidth="1"/>
    <col min="21" max="21" width="15.42578125" style="107" customWidth="1"/>
    <col min="22" max="24" width="9.28515625" style="106" customWidth="1"/>
    <col min="25" max="25" width="12.57031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2.85546875" style="106" customWidth="1"/>
    <col min="30" max="30" width="14" style="106" customWidth="1"/>
    <col min="31" max="31" width="11.85546875" style="106" customWidth="1"/>
    <col min="32" max="32" width="14.285156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280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30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34.25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 t="shared" si="0"/>
        <v>5</v>
      </c>
      <c r="F6" s="6">
        <f t="shared" si="0"/>
        <v>6</v>
      </c>
      <c r="G6" s="119"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121">
        <v>0</v>
      </c>
      <c r="W7" s="121">
        <v>0</v>
      </c>
      <c r="X7" s="121">
        <v>0</v>
      </c>
      <c r="Y7" s="122">
        <f t="shared" ref="Y7:Y70" si="2">IF(H7=0,0,V7/H7)*100</f>
        <v>0</v>
      </c>
      <c r="Z7" s="123">
        <v>0</v>
      </c>
      <c r="AA7" s="122">
        <f>Z7</f>
        <v>0</v>
      </c>
      <c r="AB7" s="122">
        <f>IF((Z7+T7)=0,0,AA7/(Z7+T7)*100)</f>
        <v>0</v>
      </c>
      <c r="AC7" s="122">
        <v>0</v>
      </c>
      <c r="AD7" s="122">
        <f>IF(AA7=0,0,AC7/AA7)*100</f>
        <v>0</v>
      </c>
      <c r="AE7" s="122">
        <v>0</v>
      </c>
      <c r="AF7" s="122">
        <f t="shared" ref="AF7:AF70" si="3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4">P8/O8*100</f>
        <v>100</v>
      </c>
      <c r="R8" s="100">
        <f t="shared" ref="R8:R20" si="5">P8</f>
        <v>8664.0299999999988</v>
      </c>
      <c r="S8" s="100">
        <f t="shared" ref="S8:S71" si="6">R8/P8*100</f>
        <v>100</v>
      </c>
      <c r="T8" s="100">
        <v>0</v>
      </c>
      <c r="U8" s="100">
        <v>0</v>
      </c>
      <c r="V8" s="121">
        <v>7</v>
      </c>
      <c r="W8" s="121">
        <v>9</v>
      </c>
      <c r="X8" s="121">
        <v>2</v>
      </c>
      <c r="Y8" s="122">
        <f t="shared" si="2"/>
        <v>35</v>
      </c>
      <c r="Z8" s="123">
        <v>7418.86</v>
      </c>
      <c r="AA8" s="122">
        <f t="shared" ref="AA8:AA71" si="7">Z8</f>
        <v>7418.86</v>
      </c>
      <c r="AB8" s="122">
        <f t="shared" ref="AB8:AB71" si="8">IF((Z8+T8)=0,0,AA8/(Z8+T8)*100)</f>
        <v>100</v>
      </c>
      <c r="AC8" s="122">
        <f>AA8</f>
        <v>7418.86</v>
      </c>
      <c r="AD8" s="122">
        <f t="shared" ref="AD8:AD71" si="9">IF(AA8=0,0,AC8/AA8)*100</f>
        <v>100</v>
      </c>
      <c r="AE8" s="122">
        <f>AA8-AC8</f>
        <v>0</v>
      </c>
      <c r="AF8" s="122">
        <f t="shared" si="3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4"/>
        <v>100</v>
      </c>
      <c r="R9" s="100">
        <f t="shared" si="5"/>
        <v>20412.350000000002</v>
      </c>
      <c r="S9" s="100">
        <f t="shared" si="6"/>
        <v>100</v>
      </c>
      <c r="T9" s="100">
        <v>0</v>
      </c>
      <c r="U9" s="100">
        <v>0</v>
      </c>
      <c r="V9" s="121">
        <v>1</v>
      </c>
      <c r="W9" s="121">
        <v>1</v>
      </c>
      <c r="X9" s="121">
        <v>1</v>
      </c>
      <c r="Y9" s="122">
        <f t="shared" si="2"/>
        <v>8.3333333333333321</v>
      </c>
      <c r="Z9" s="123">
        <v>1649.65</v>
      </c>
      <c r="AA9" s="122">
        <f t="shared" si="7"/>
        <v>1649.65</v>
      </c>
      <c r="AB9" s="122">
        <f t="shared" si="8"/>
        <v>100</v>
      </c>
      <c r="AC9" s="122">
        <f t="shared" ref="AC9:AC72" si="10">AA9</f>
        <v>1649.65</v>
      </c>
      <c r="AD9" s="122">
        <f t="shared" si="9"/>
        <v>100</v>
      </c>
      <c r="AE9" s="122">
        <f t="shared" ref="AE9:AE72" si="11">AA9-AC9</f>
        <v>0</v>
      </c>
      <c r="AF9" s="122">
        <f t="shared" si="3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4"/>
        <v>100</v>
      </c>
      <c r="R10" s="100">
        <f t="shared" si="5"/>
        <v>58.36</v>
      </c>
      <c r="S10" s="100">
        <f t="shared" si="6"/>
        <v>100</v>
      </c>
      <c r="T10" s="100">
        <v>0</v>
      </c>
      <c r="U10" s="100">
        <v>0</v>
      </c>
      <c r="V10" s="121">
        <v>0</v>
      </c>
      <c r="W10" s="121">
        <v>0</v>
      </c>
      <c r="X10" s="121">
        <v>0</v>
      </c>
      <c r="Y10" s="122">
        <f t="shared" si="2"/>
        <v>0</v>
      </c>
      <c r="Z10" s="123">
        <v>0</v>
      </c>
      <c r="AA10" s="122">
        <f t="shared" si="7"/>
        <v>0</v>
      </c>
      <c r="AB10" s="122">
        <f t="shared" si="8"/>
        <v>0</v>
      </c>
      <c r="AC10" s="122">
        <f t="shared" si="10"/>
        <v>0</v>
      </c>
      <c r="AD10" s="122">
        <f t="shared" si="9"/>
        <v>0</v>
      </c>
      <c r="AE10" s="122">
        <f t="shared" si="11"/>
        <v>0</v>
      </c>
      <c r="AF10" s="122">
        <f t="shared" si="3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4"/>
        <v>100</v>
      </c>
      <c r="R11" s="100">
        <f t="shared" si="5"/>
        <v>7226.18</v>
      </c>
      <c r="S11" s="100">
        <f t="shared" si="6"/>
        <v>100</v>
      </c>
      <c r="T11" s="100">
        <v>0</v>
      </c>
      <c r="U11" s="100">
        <v>0</v>
      </c>
      <c r="V11" s="121">
        <v>5</v>
      </c>
      <c r="W11" s="121">
        <v>6</v>
      </c>
      <c r="X11" s="121">
        <v>0</v>
      </c>
      <c r="Y11" s="122">
        <f t="shared" si="2"/>
        <v>29.411764705882355</v>
      </c>
      <c r="Z11" s="123">
        <v>10415.98</v>
      </c>
      <c r="AA11" s="122">
        <f t="shared" si="7"/>
        <v>10415.98</v>
      </c>
      <c r="AB11" s="122">
        <f t="shared" si="8"/>
        <v>100</v>
      </c>
      <c r="AC11" s="122">
        <f t="shared" si="10"/>
        <v>10415.98</v>
      </c>
      <c r="AD11" s="122">
        <f t="shared" si="9"/>
        <v>100</v>
      </c>
      <c r="AE11" s="122">
        <f t="shared" si="11"/>
        <v>0</v>
      </c>
      <c r="AF11" s="122">
        <f t="shared" si="3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4"/>
        <v>100</v>
      </c>
      <c r="R12" s="100">
        <f t="shared" si="5"/>
        <v>10060.76</v>
      </c>
      <c r="S12" s="100">
        <f t="shared" si="6"/>
        <v>100</v>
      </c>
      <c r="T12" s="100">
        <v>0</v>
      </c>
      <c r="U12" s="100">
        <v>0</v>
      </c>
      <c r="V12" s="121">
        <v>3</v>
      </c>
      <c r="W12" s="121">
        <v>5</v>
      </c>
      <c r="X12" s="121">
        <v>0</v>
      </c>
      <c r="Y12" s="122">
        <f t="shared" si="2"/>
        <v>17.647058823529413</v>
      </c>
      <c r="Z12" s="123">
        <v>6504.44</v>
      </c>
      <c r="AA12" s="122">
        <f t="shared" si="7"/>
        <v>6504.44</v>
      </c>
      <c r="AB12" s="122">
        <f t="shared" si="8"/>
        <v>100</v>
      </c>
      <c r="AC12" s="122">
        <f t="shared" si="10"/>
        <v>6504.44</v>
      </c>
      <c r="AD12" s="122">
        <f t="shared" si="9"/>
        <v>100</v>
      </c>
      <c r="AE12" s="122">
        <f t="shared" si="11"/>
        <v>0</v>
      </c>
      <c r="AF12" s="122">
        <f t="shared" si="3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4"/>
        <v>100</v>
      </c>
      <c r="R13" s="100">
        <f t="shared" si="5"/>
        <v>2679.6</v>
      </c>
      <c r="S13" s="100">
        <f t="shared" si="6"/>
        <v>100</v>
      </c>
      <c r="T13" s="100">
        <v>0</v>
      </c>
      <c r="U13" s="100">
        <v>0</v>
      </c>
      <c r="V13" s="121">
        <v>2</v>
      </c>
      <c r="W13" s="121">
        <v>2</v>
      </c>
      <c r="X13" s="121">
        <v>0</v>
      </c>
      <c r="Y13" s="122">
        <f t="shared" si="2"/>
        <v>66.666666666666657</v>
      </c>
      <c r="Z13" s="123">
        <v>10148.719999999999</v>
      </c>
      <c r="AA13" s="122">
        <f t="shared" si="7"/>
        <v>10148.719999999999</v>
      </c>
      <c r="AB13" s="122">
        <f t="shared" si="8"/>
        <v>100</v>
      </c>
      <c r="AC13" s="122">
        <f t="shared" si="10"/>
        <v>10148.719999999999</v>
      </c>
      <c r="AD13" s="122">
        <f t="shared" si="9"/>
        <v>100</v>
      </c>
      <c r="AE13" s="122">
        <f t="shared" si="11"/>
        <v>0</v>
      </c>
      <c r="AF13" s="122">
        <f t="shared" si="3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5"/>
        <v>0</v>
      </c>
      <c r="S14" s="100">
        <v>0</v>
      </c>
      <c r="T14" s="100">
        <v>0</v>
      </c>
      <c r="U14" s="100">
        <v>0</v>
      </c>
      <c r="V14" s="121">
        <v>0</v>
      </c>
      <c r="W14" s="121">
        <v>0</v>
      </c>
      <c r="X14" s="121">
        <v>0</v>
      </c>
      <c r="Y14" s="122">
        <f t="shared" si="2"/>
        <v>0</v>
      </c>
      <c r="Z14" s="123">
        <v>0</v>
      </c>
      <c r="AA14" s="122">
        <f t="shared" si="7"/>
        <v>0</v>
      </c>
      <c r="AB14" s="122">
        <f t="shared" si="8"/>
        <v>0</v>
      </c>
      <c r="AC14" s="122">
        <f t="shared" si="10"/>
        <v>0</v>
      </c>
      <c r="AD14" s="122">
        <f t="shared" si="9"/>
        <v>0</v>
      </c>
      <c r="AE14" s="122">
        <f t="shared" si="11"/>
        <v>0</v>
      </c>
      <c r="AF14" s="122">
        <f t="shared" si="3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2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5"/>
        <v>51732.32</v>
      </c>
      <c r="S15" s="100">
        <f t="shared" si="6"/>
        <v>100</v>
      </c>
      <c r="T15" s="100">
        <v>0</v>
      </c>
      <c r="U15" s="100">
        <v>0</v>
      </c>
      <c r="V15" s="121">
        <v>12</v>
      </c>
      <c r="W15" s="121">
        <v>14</v>
      </c>
      <c r="X15" s="121">
        <v>3</v>
      </c>
      <c r="Y15" s="122">
        <f t="shared" si="2"/>
        <v>14.457831325301203</v>
      </c>
      <c r="Z15" s="123">
        <v>15948.59</v>
      </c>
      <c r="AA15" s="122">
        <f t="shared" si="7"/>
        <v>15948.59</v>
      </c>
      <c r="AB15" s="122">
        <f t="shared" si="8"/>
        <v>100</v>
      </c>
      <c r="AC15" s="122">
        <f t="shared" si="10"/>
        <v>15948.59</v>
      </c>
      <c r="AD15" s="122">
        <f t="shared" si="9"/>
        <v>100</v>
      </c>
      <c r="AE15" s="122">
        <f t="shared" si="11"/>
        <v>0</v>
      </c>
      <c r="AF15" s="122">
        <f t="shared" si="3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2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5"/>
        <v>12706.95</v>
      </c>
      <c r="S16" s="100">
        <f t="shared" si="6"/>
        <v>100</v>
      </c>
      <c r="T16" s="100">
        <v>0</v>
      </c>
      <c r="U16" s="100">
        <v>0</v>
      </c>
      <c r="V16" s="121">
        <v>0</v>
      </c>
      <c r="W16" s="121">
        <v>0</v>
      </c>
      <c r="X16" s="121">
        <v>0</v>
      </c>
      <c r="Y16" s="122">
        <f t="shared" si="2"/>
        <v>0</v>
      </c>
      <c r="Z16" s="123">
        <v>0</v>
      </c>
      <c r="AA16" s="122">
        <f t="shared" si="7"/>
        <v>0</v>
      </c>
      <c r="AB16" s="122">
        <f t="shared" si="8"/>
        <v>0</v>
      </c>
      <c r="AC16" s="122">
        <f t="shared" si="10"/>
        <v>0</v>
      </c>
      <c r="AD16" s="122">
        <f t="shared" si="9"/>
        <v>0</v>
      </c>
      <c r="AE16" s="122">
        <f t="shared" si="11"/>
        <v>0</v>
      </c>
      <c r="AF16" s="122">
        <f t="shared" si="3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2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5"/>
        <v>32504.67</v>
      </c>
      <c r="S17" s="100">
        <f t="shared" si="6"/>
        <v>100</v>
      </c>
      <c r="T17" s="100">
        <v>0</v>
      </c>
      <c r="U17" s="100">
        <v>0</v>
      </c>
      <c r="V17" s="121">
        <v>11</v>
      </c>
      <c r="W17" s="121">
        <v>18</v>
      </c>
      <c r="X17" s="121">
        <v>1</v>
      </c>
      <c r="Y17" s="122">
        <f t="shared" si="2"/>
        <v>22.448979591836736</v>
      </c>
      <c r="Z17" s="123">
        <v>37062.15</v>
      </c>
      <c r="AA17" s="122">
        <f t="shared" si="7"/>
        <v>37062.15</v>
      </c>
      <c r="AB17" s="122">
        <f t="shared" si="8"/>
        <v>100</v>
      </c>
      <c r="AC17" s="122">
        <f t="shared" si="10"/>
        <v>37062.15</v>
      </c>
      <c r="AD17" s="122">
        <f t="shared" si="9"/>
        <v>100</v>
      </c>
      <c r="AE17" s="122">
        <f t="shared" si="11"/>
        <v>0</v>
      </c>
      <c r="AF17" s="122">
        <f t="shared" si="3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2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5"/>
        <v>15821.75</v>
      </c>
      <c r="S18" s="100">
        <f t="shared" si="6"/>
        <v>100</v>
      </c>
      <c r="T18" s="100">
        <v>0</v>
      </c>
      <c r="U18" s="100">
        <v>0</v>
      </c>
      <c r="V18" s="121">
        <v>17</v>
      </c>
      <c r="W18" s="121">
        <v>14</v>
      </c>
      <c r="X18" s="121">
        <v>13</v>
      </c>
      <c r="Y18" s="122">
        <f t="shared" si="2"/>
        <v>65.384615384615387</v>
      </c>
      <c r="Z18" s="123">
        <v>4410.1000000000004</v>
      </c>
      <c r="AA18" s="122">
        <f t="shared" si="7"/>
        <v>4410.1000000000004</v>
      </c>
      <c r="AB18" s="122">
        <f t="shared" si="8"/>
        <v>100</v>
      </c>
      <c r="AC18" s="122">
        <f t="shared" si="10"/>
        <v>4410.1000000000004</v>
      </c>
      <c r="AD18" s="122">
        <f t="shared" si="9"/>
        <v>100</v>
      </c>
      <c r="AE18" s="122">
        <f t="shared" si="11"/>
        <v>0</v>
      </c>
      <c r="AF18" s="122">
        <f t="shared" si="3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2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5"/>
        <v>46398.919999999991</v>
      </c>
      <c r="S19" s="100">
        <f t="shared" si="6"/>
        <v>100</v>
      </c>
      <c r="T19" s="100">
        <v>0</v>
      </c>
      <c r="U19" s="100">
        <v>0</v>
      </c>
      <c r="V19" s="121">
        <v>16</v>
      </c>
      <c r="W19" s="121">
        <v>19</v>
      </c>
      <c r="X19" s="121">
        <v>4</v>
      </c>
      <c r="Y19" s="122">
        <f t="shared" si="2"/>
        <v>27.586206896551722</v>
      </c>
      <c r="Z19" s="123">
        <v>26688.28</v>
      </c>
      <c r="AA19" s="122">
        <f t="shared" si="7"/>
        <v>26688.28</v>
      </c>
      <c r="AB19" s="122">
        <f t="shared" si="8"/>
        <v>100</v>
      </c>
      <c r="AC19" s="122">
        <f t="shared" si="10"/>
        <v>26688.28</v>
      </c>
      <c r="AD19" s="122">
        <f t="shared" si="9"/>
        <v>100</v>
      </c>
      <c r="AE19" s="122">
        <f t="shared" si="11"/>
        <v>0</v>
      </c>
      <c r="AF19" s="122">
        <f t="shared" si="3"/>
        <v>0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2"/>
        <v>0</v>
      </c>
      <c r="O20" s="100">
        <v>0</v>
      </c>
      <c r="P20" s="100">
        <v>0</v>
      </c>
      <c r="Q20" s="100">
        <v>0</v>
      </c>
      <c r="R20" s="100">
        <f t="shared" si="5"/>
        <v>0</v>
      </c>
      <c r="S20" s="100">
        <v>0</v>
      </c>
      <c r="T20" s="100">
        <v>0</v>
      </c>
      <c r="U20" s="100">
        <v>0</v>
      </c>
      <c r="V20" s="121">
        <v>0</v>
      </c>
      <c r="W20" s="121">
        <v>0</v>
      </c>
      <c r="X20" s="121">
        <v>0</v>
      </c>
      <c r="Y20" s="122">
        <f t="shared" si="2"/>
        <v>0</v>
      </c>
      <c r="Z20" s="123">
        <v>0</v>
      </c>
      <c r="AA20" s="122">
        <f t="shared" si="7"/>
        <v>0</v>
      </c>
      <c r="AB20" s="122">
        <f t="shared" si="8"/>
        <v>0</v>
      </c>
      <c r="AC20" s="122">
        <f t="shared" si="10"/>
        <v>0</v>
      </c>
      <c r="AD20" s="122">
        <f t="shared" si="9"/>
        <v>0</v>
      </c>
      <c r="AE20" s="122">
        <f t="shared" si="11"/>
        <v>0</v>
      </c>
      <c r="AF20" s="122">
        <f t="shared" si="3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2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 t="shared" si="6"/>
        <v>100</v>
      </c>
      <c r="T21" s="100">
        <v>0</v>
      </c>
      <c r="U21" s="100">
        <v>0</v>
      </c>
      <c r="V21" s="121">
        <v>2</v>
      </c>
      <c r="W21" s="121">
        <v>3</v>
      </c>
      <c r="X21" s="121">
        <v>0</v>
      </c>
      <c r="Y21" s="122">
        <f t="shared" si="2"/>
        <v>22.222222222222221</v>
      </c>
      <c r="Z21" s="123">
        <v>10021.58</v>
      </c>
      <c r="AA21" s="122">
        <f t="shared" si="7"/>
        <v>10021.58</v>
      </c>
      <c r="AB21" s="122">
        <f t="shared" si="8"/>
        <v>100</v>
      </c>
      <c r="AC21" s="122">
        <f t="shared" si="10"/>
        <v>10021.58</v>
      </c>
      <c r="AD21" s="122">
        <f t="shared" si="9"/>
        <v>100</v>
      </c>
      <c r="AE21" s="122">
        <f t="shared" si="11"/>
        <v>0</v>
      </c>
      <c r="AF21" s="122">
        <f t="shared" si="3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2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3">P22</f>
        <v>19091.53</v>
      </c>
      <c r="S22" s="100">
        <f t="shared" si="6"/>
        <v>100</v>
      </c>
      <c r="T22" s="100">
        <v>0</v>
      </c>
      <c r="U22" s="100">
        <v>0</v>
      </c>
      <c r="V22" s="121">
        <v>2</v>
      </c>
      <c r="W22" s="121">
        <v>3</v>
      </c>
      <c r="X22" s="121">
        <v>0</v>
      </c>
      <c r="Y22" s="122">
        <f t="shared" si="2"/>
        <v>4.8780487804878048</v>
      </c>
      <c r="Z22" s="123">
        <v>6177.02</v>
      </c>
      <c r="AA22" s="122">
        <f t="shared" si="7"/>
        <v>6177.02</v>
      </c>
      <c r="AB22" s="122">
        <f t="shared" si="8"/>
        <v>100</v>
      </c>
      <c r="AC22" s="122">
        <f t="shared" si="10"/>
        <v>6177.02</v>
      </c>
      <c r="AD22" s="122">
        <f t="shared" si="9"/>
        <v>100</v>
      </c>
      <c r="AE22" s="122">
        <f t="shared" si="11"/>
        <v>0</v>
      </c>
      <c r="AF22" s="122">
        <f t="shared" si="3"/>
        <v>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2"/>
        <v>0</v>
      </c>
      <c r="O23" s="100">
        <v>0</v>
      </c>
      <c r="P23" s="100">
        <v>0</v>
      </c>
      <c r="Q23" s="100">
        <v>0</v>
      </c>
      <c r="R23" s="100">
        <f t="shared" si="13"/>
        <v>0</v>
      </c>
      <c r="S23" s="100">
        <v>0</v>
      </c>
      <c r="T23" s="100">
        <v>0</v>
      </c>
      <c r="U23" s="100">
        <v>0</v>
      </c>
      <c r="V23" s="121">
        <v>0</v>
      </c>
      <c r="W23" s="121">
        <v>0</v>
      </c>
      <c r="X23" s="121">
        <v>0</v>
      </c>
      <c r="Y23" s="122">
        <f t="shared" si="2"/>
        <v>0</v>
      </c>
      <c r="Z23" s="123">
        <v>0</v>
      </c>
      <c r="AA23" s="122">
        <f t="shared" si="7"/>
        <v>0</v>
      </c>
      <c r="AB23" s="122">
        <f t="shared" si="8"/>
        <v>0</v>
      </c>
      <c r="AC23" s="122">
        <f t="shared" si="10"/>
        <v>0</v>
      </c>
      <c r="AD23" s="122">
        <f t="shared" si="9"/>
        <v>0</v>
      </c>
      <c r="AE23" s="122">
        <f t="shared" si="11"/>
        <v>0</v>
      </c>
      <c r="AF23" s="122">
        <f t="shared" si="3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2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3"/>
        <v>31605.72</v>
      </c>
      <c r="S24" s="100">
        <f t="shared" si="6"/>
        <v>100</v>
      </c>
      <c r="T24" s="100">
        <v>0</v>
      </c>
      <c r="U24" s="100">
        <v>0</v>
      </c>
      <c r="V24" s="121">
        <v>31</v>
      </c>
      <c r="W24" s="121">
        <v>42</v>
      </c>
      <c r="X24" s="121">
        <v>21</v>
      </c>
      <c r="Y24" s="122">
        <f t="shared" si="2"/>
        <v>43.661971830985912</v>
      </c>
      <c r="Z24" s="123">
        <v>29450.03</v>
      </c>
      <c r="AA24" s="122">
        <f t="shared" si="7"/>
        <v>29450.03</v>
      </c>
      <c r="AB24" s="122">
        <f t="shared" si="8"/>
        <v>100</v>
      </c>
      <c r="AC24" s="122">
        <f t="shared" si="10"/>
        <v>29450.03</v>
      </c>
      <c r="AD24" s="122">
        <f t="shared" si="9"/>
        <v>100</v>
      </c>
      <c r="AE24" s="122">
        <f t="shared" si="11"/>
        <v>0</v>
      </c>
      <c r="AF24" s="122">
        <f t="shared" si="3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2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3"/>
        <v>43809.06</v>
      </c>
      <c r="S25" s="100">
        <f t="shared" si="6"/>
        <v>100</v>
      </c>
      <c r="T25" s="100">
        <v>0</v>
      </c>
      <c r="U25" s="100">
        <v>0</v>
      </c>
      <c r="V25" s="121">
        <v>25</v>
      </c>
      <c r="W25" s="121">
        <v>36</v>
      </c>
      <c r="X25" s="121">
        <v>8</v>
      </c>
      <c r="Y25" s="122">
        <f t="shared" si="2"/>
        <v>12.135922330097088</v>
      </c>
      <c r="Z25" s="123">
        <f>3668.08+27767.72+365.4</f>
        <v>31801.200000000004</v>
      </c>
      <c r="AA25" s="122">
        <f t="shared" si="7"/>
        <v>31801.200000000004</v>
      </c>
      <c r="AB25" s="122">
        <f t="shared" si="8"/>
        <v>100</v>
      </c>
      <c r="AC25" s="122">
        <f t="shared" si="10"/>
        <v>31801.200000000004</v>
      </c>
      <c r="AD25" s="122">
        <f t="shared" si="9"/>
        <v>100</v>
      </c>
      <c r="AE25" s="122">
        <f t="shared" si="11"/>
        <v>0</v>
      </c>
      <c r="AF25" s="122">
        <f t="shared" si="3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2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3"/>
        <v>13200.15</v>
      </c>
      <c r="S26" s="100">
        <f t="shared" si="6"/>
        <v>100</v>
      </c>
      <c r="T26" s="100">
        <v>0</v>
      </c>
      <c r="U26" s="100">
        <v>0</v>
      </c>
      <c r="V26" s="121">
        <v>12</v>
      </c>
      <c r="W26" s="121">
        <v>15</v>
      </c>
      <c r="X26" s="121">
        <v>6</v>
      </c>
      <c r="Y26" s="122">
        <f t="shared" si="2"/>
        <v>50</v>
      </c>
      <c r="Z26" s="123">
        <v>11237.51</v>
      </c>
      <c r="AA26" s="122">
        <f t="shared" si="7"/>
        <v>11237.51</v>
      </c>
      <c r="AB26" s="122">
        <f t="shared" si="8"/>
        <v>100</v>
      </c>
      <c r="AC26" s="122">
        <f t="shared" si="10"/>
        <v>11237.51</v>
      </c>
      <c r="AD26" s="122">
        <f t="shared" si="9"/>
        <v>100</v>
      </c>
      <c r="AE26" s="122">
        <f t="shared" si="11"/>
        <v>0</v>
      </c>
      <c r="AF26" s="122">
        <f t="shared" si="3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2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3"/>
        <v>12723.78</v>
      </c>
      <c r="S27" s="100">
        <f t="shared" si="6"/>
        <v>100</v>
      </c>
      <c r="T27" s="100">
        <v>0</v>
      </c>
      <c r="U27" s="100">
        <v>0</v>
      </c>
      <c r="V27" s="121">
        <v>4</v>
      </c>
      <c r="W27" s="121">
        <v>6</v>
      </c>
      <c r="X27" s="121">
        <v>1</v>
      </c>
      <c r="Y27" s="122">
        <f t="shared" si="2"/>
        <v>25</v>
      </c>
      <c r="Z27" s="123">
        <v>3466.92</v>
      </c>
      <c r="AA27" s="122">
        <f t="shared" si="7"/>
        <v>3466.92</v>
      </c>
      <c r="AB27" s="122">
        <f t="shared" si="8"/>
        <v>100</v>
      </c>
      <c r="AC27" s="122">
        <f t="shared" si="10"/>
        <v>3466.92</v>
      </c>
      <c r="AD27" s="122">
        <f t="shared" si="9"/>
        <v>100</v>
      </c>
      <c r="AE27" s="122">
        <f t="shared" si="11"/>
        <v>0</v>
      </c>
      <c r="AF27" s="122">
        <f t="shared" si="3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2"/>
        <v>0</v>
      </c>
      <c r="O28" s="100">
        <v>0</v>
      </c>
      <c r="P28" s="100">
        <v>0</v>
      </c>
      <c r="Q28" s="100">
        <v>0</v>
      </c>
      <c r="R28" s="100">
        <f t="shared" si="13"/>
        <v>0</v>
      </c>
      <c r="S28" s="100">
        <v>0</v>
      </c>
      <c r="T28" s="100">
        <v>0</v>
      </c>
      <c r="U28" s="100">
        <v>0</v>
      </c>
      <c r="V28" s="121">
        <v>5</v>
      </c>
      <c r="W28" s="121">
        <v>6</v>
      </c>
      <c r="X28" s="121">
        <v>4</v>
      </c>
      <c r="Y28" s="122">
        <f t="shared" si="2"/>
        <v>55.555555555555557</v>
      </c>
      <c r="Z28" s="123">
        <v>3007.13</v>
      </c>
      <c r="AA28" s="122">
        <f t="shared" si="7"/>
        <v>3007.13</v>
      </c>
      <c r="AB28" s="122">
        <f t="shared" si="8"/>
        <v>100</v>
      </c>
      <c r="AC28" s="122">
        <f t="shared" si="10"/>
        <v>3007.13</v>
      </c>
      <c r="AD28" s="122">
        <f t="shared" si="9"/>
        <v>100</v>
      </c>
      <c r="AE28" s="122">
        <f t="shared" si="11"/>
        <v>0</v>
      </c>
      <c r="AF28" s="122">
        <f t="shared" si="3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2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3"/>
        <v>5460.41</v>
      </c>
      <c r="S29" s="100">
        <f t="shared" si="6"/>
        <v>100</v>
      </c>
      <c r="T29" s="100">
        <v>0</v>
      </c>
      <c r="U29" s="100">
        <v>0</v>
      </c>
      <c r="V29" s="121">
        <v>3</v>
      </c>
      <c r="W29" s="121">
        <v>5</v>
      </c>
      <c r="X29" s="121">
        <v>0</v>
      </c>
      <c r="Y29" s="122">
        <f t="shared" si="2"/>
        <v>37.5</v>
      </c>
      <c r="Z29" s="123">
        <v>2108.6999999999998</v>
      </c>
      <c r="AA29" s="122">
        <f t="shared" si="7"/>
        <v>2108.6999999999998</v>
      </c>
      <c r="AB29" s="122">
        <f t="shared" si="8"/>
        <v>100</v>
      </c>
      <c r="AC29" s="122">
        <f t="shared" si="10"/>
        <v>2108.6999999999998</v>
      </c>
      <c r="AD29" s="122">
        <f t="shared" si="9"/>
        <v>100</v>
      </c>
      <c r="AE29" s="122">
        <f t="shared" si="11"/>
        <v>0</v>
      </c>
      <c r="AF29" s="122">
        <f t="shared" si="3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3"/>
        <v>0</v>
      </c>
      <c r="S30" s="100">
        <v>0</v>
      </c>
      <c r="T30" s="100">
        <v>0</v>
      </c>
      <c r="U30" s="100">
        <v>0</v>
      </c>
      <c r="V30" s="121">
        <v>0</v>
      </c>
      <c r="W30" s="121">
        <v>0</v>
      </c>
      <c r="X30" s="121">
        <v>0</v>
      </c>
      <c r="Y30" s="122">
        <f t="shared" si="2"/>
        <v>0</v>
      </c>
      <c r="Z30" s="123">
        <v>0</v>
      </c>
      <c r="AA30" s="122">
        <f t="shared" si="7"/>
        <v>0</v>
      </c>
      <c r="AB30" s="122">
        <f t="shared" si="8"/>
        <v>0</v>
      </c>
      <c r="AC30" s="122">
        <f t="shared" si="10"/>
        <v>0</v>
      </c>
      <c r="AD30" s="122">
        <f t="shared" si="9"/>
        <v>0</v>
      </c>
      <c r="AE30" s="122">
        <f t="shared" si="11"/>
        <v>0</v>
      </c>
      <c r="AF30" s="122">
        <f t="shared" si="3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4">K31/H31*100</f>
        <v>88.043478260869563</v>
      </c>
      <c r="O31" s="100">
        <v>84151.14</v>
      </c>
      <c r="P31" s="100">
        <v>84151.14</v>
      </c>
      <c r="Q31" s="100">
        <f t="shared" ref="Q31:Q38" si="15">P31/O31*100</f>
        <v>100</v>
      </c>
      <c r="R31" s="100">
        <f t="shared" si="13"/>
        <v>84151.14</v>
      </c>
      <c r="S31" s="100">
        <f t="shared" si="6"/>
        <v>100</v>
      </c>
      <c r="T31" s="100">
        <v>0</v>
      </c>
      <c r="U31" s="100">
        <v>0</v>
      </c>
      <c r="V31" s="121">
        <v>19</v>
      </c>
      <c r="W31" s="121">
        <v>26</v>
      </c>
      <c r="X31" s="121">
        <v>3</v>
      </c>
      <c r="Y31" s="122">
        <f t="shared" si="2"/>
        <v>20.652173913043477</v>
      </c>
      <c r="Z31" s="123">
        <v>34384.54</v>
      </c>
      <c r="AA31" s="122">
        <f t="shared" si="7"/>
        <v>34384.54</v>
      </c>
      <c r="AB31" s="122">
        <f t="shared" si="8"/>
        <v>100</v>
      </c>
      <c r="AC31" s="122">
        <f t="shared" si="10"/>
        <v>34384.54</v>
      </c>
      <c r="AD31" s="122">
        <f t="shared" si="9"/>
        <v>100</v>
      </c>
      <c r="AE31" s="122">
        <f t="shared" si="11"/>
        <v>0</v>
      </c>
      <c r="AF31" s="122">
        <f t="shared" si="3"/>
        <v>0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4"/>
        <v>45</v>
      </c>
      <c r="O32" s="100">
        <v>3061.7499999999995</v>
      </c>
      <c r="P32" s="100">
        <v>3061.7499999999995</v>
      </c>
      <c r="Q32" s="100">
        <f t="shared" si="15"/>
        <v>100</v>
      </c>
      <c r="R32" s="100">
        <f t="shared" si="13"/>
        <v>3061.7499999999995</v>
      </c>
      <c r="S32" s="100">
        <f t="shared" si="6"/>
        <v>100</v>
      </c>
      <c r="T32" s="100">
        <v>0</v>
      </c>
      <c r="U32" s="100">
        <v>0</v>
      </c>
      <c r="V32" s="121">
        <v>0</v>
      </c>
      <c r="W32" s="121">
        <v>0</v>
      </c>
      <c r="X32" s="121">
        <v>0</v>
      </c>
      <c r="Y32" s="122">
        <f t="shared" si="2"/>
        <v>0</v>
      </c>
      <c r="Z32" s="123">
        <v>0</v>
      </c>
      <c r="AA32" s="122">
        <f t="shared" si="7"/>
        <v>0</v>
      </c>
      <c r="AB32" s="122">
        <f t="shared" si="8"/>
        <v>0</v>
      </c>
      <c r="AC32" s="122">
        <f t="shared" si="10"/>
        <v>0</v>
      </c>
      <c r="AD32" s="122">
        <f t="shared" si="9"/>
        <v>0</v>
      </c>
      <c r="AE32" s="122">
        <f t="shared" si="11"/>
        <v>0</v>
      </c>
      <c r="AF32" s="122">
        <f t="shared" si="3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4"/>
        <v>50</v>
      </c>
      <c r="O33" s="100">
        <v>215.69</v>
      </c>
      <c r="P33" s="100">
        <v>215.69</v>
      </c>
      <c r="Q33" s="100">
        <f t="shared" si="15"/>
        <v>100</v>
      </c>
      <c r="R33" s="100">
        <f t="shared" si="13"/>
        <v>215.69</v>
      </c>
      <c r="S33" s="100">
        <f t="shared" si="6"/>
        <v>100</v>
      </c>
      <c r="T33" s="100">
        <v>0</v>
      </c>
      <c r="U33" s="100">
        <v>0</v>
      </c>
      <c r="V33" s="121">
        <v>2</v>
      </c>
      <c r="W33" s="121">
        <v>4</v>
      </c>
      <c r="X33" s="121">
        <v>0</v>
      </c>
      <c r="Y33" s="122">
        <f t="shared" si="2"/>
        <v>50</v>
      </c>
      <c r="Z33" s="123">
        <v>3317.11</v>
      </c>
      <c r="AA33" s="122">
        <f t="shared" si="7"/>
        <v>3317.11</v>
      </c>
      <c r="AB33" s="122">
        <f t="shared" si="8"/>
        <v>100</v>
      </c>
      <c r="AC33" s="122">
        <f t="shared" si="10"/>
        <v>3317.11</v>
      </c>
      <c r="AD33" s="122">
        <f t="shared" si="9"/>
        <v>100</v>
      </c>
      <c r="AE33" s="122">
        <f t="shared" si="11"/>
        <v>0</v>
      </c>
      <c r="AF33" s="122">
        <f t="shared" si="3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4"/>
        <v>80.769230769230774</v>
      </c>
      <c r="O34" s="100">
        <v>17458.7</v>
      </c>
      <c r="P34" s="100">
        <v>17458.7</v>
      </c>
      <c r="Q34" s="100">
        <f t="shared" si="15"/>
        <v>100</v>
      </c>
      <c r="R34" s="100">
        <f t="shared" si="13"/>
        <v>17458.7</v>
      </c>
      <c r="S34" s="100">
        <f t="shared" si="6"/>
        <v>100</v>
      </c>
      <c r="T34" s="100">
        <v>0</v>
      </c>
      <c r="U34" s="100">
        <v>0</v>
      </c>
      <c r="V34" s="121">
        <v>8</v>
      </c>
      <c r="W34" s="121">
        <v>10</v>
      </c>
      <c r="X34" s="121">
        <v>3</v>
      </c>
      <c r="Y34" s="122">
        <f t="shared" si="2"/>
        <v>15.384615384615385</v>
      </c>
      <c r="Z34" s="123">
        <v>8813.86</v>
      </c>
      <c r="AA34" s="122">
        <f t="shared" si="7"/>
        <v>8813.86</v>
      </c>
      <c r="AB34" s="122">
        <f t="shared" si="8"/>
        <v>100</v>
      </c>
      <c r="AC34" s="122">
        <f t="shared" si="10"/>
        <v>8813.86</v>
      </c>
      <c r="AD34" s="122">
        <f t="shared" si="9"/>
        <v>100</v>
      </c>
      <c r="AE34" s="122">
        <f t="shared" si="11"/>
        <v>0</v>
      </c>
      <c r="AF34" s="122">
        <f t="shared" si="3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4"/>
        <v>75.862068965517238</v>
      </c>
      <c r="O35" s="100">
        <v>31182.29</v>
      </c>
      <c r="P35" s="100">
        <v>31182.29</v>
      </c>
      <c r="Q35" s="100">
        <f t="shared" si="15"/>
        <v>100</v>
      </c>
      <c r="R35" s="100">
        <f t="shared" si="13"/>
        <v>31182.29</v>
      </c>
      <c r="S35" s="100">
        <f t="shared" si="6"/>
        <v>100</v>
      </c>
      <c r="T35" s="100">
        <v>0</v>
      </c>
      <c r="U35" s="100">
        <v>0</v>
      </c>
      <c r="V35" s="121">
        <v>14</v>
      </c>
      <c r="W35" s="121">
        <v>21</v>
      </c>
      <c r="X35" s="121">
        <v>2</v>
      </c>
      <c r="Y35" s="122">
        <f t="shared" si="2"/>
        <v>24.137931034482758</v>
      </c>
      <c r="Z35" s="123">
        <v>20128.939999999999</v>
      </c>
      <c r="AA35" s="122">
        <f t="shared" si="7"/>
        <v>20128.939999999999</v>
      </c>
      <c r="AB35" s="122">
        <f t="shared" si="8"/>
        <v>100</v>
      </c>
      <c r="AC35" s="122">
        <f t="shared" si="10"/>
        <v>20128.939999999999</v>
      </c>
      <c r="AD35" s="122">
        <f t="shared" si="9"/>
        <v>100</v>
      </c>
      <c r="AE35" s="122">
        <f t="shared" si="11"/>
        <v>0</v>
      </c>
      <c r="AF35" s="122">
        <f t="shared" si="3"/>
        <v>0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4"/>
        <v>63.636363636363633</v>
      </c>
      <c r="O36" s="100">
        <v>837.48</v>
      </c>
      <c r="P36" s="100">
        <v>837.48</v>
      </c>
      <c r="Q36" s="100">
        <f t="shared" si="15"/>
        <v>100</v>
      </c>
      <c r="R36" s="100">
        <f t="shared" si="13"/>
        <v>837.48</v>
      </c>
      <c r="S36" s="100">
        <f t="shared" si="6"/>
        <v>100</v>
      </c>
      <c r="T36" s="100">
        <v>0</v>
      </c>
      <c r="U36" s="100">
        <v>0</v>
      </c>
      <c r="V36" s="121">
        <v>0</v>
      </c>
      <c r="W36" s="121">
        <v>0</v>
      </c>
      <c r="X36" s="121">
        <v>0</v>
      </c>
      <c r="Y36" s="122">
        <f t="shared" si="2"/>
        <v>0</v>
      </c>
      <c r="Z36" s="123">
        <v>0</v>
      </c>
      <c r="AA36" s="122">
        <f t="shared" si="7"/>
        <v>0</v>
      </c>
      <c r="AB36" s="122">
        <f t="shared" si="8"/>
        <v>0</v>
      </c>
      <c r="AC36" s="122">
        <f t="shared" si="10"/>
        <v>0</v>
      </c>
      <c r="AD36" s="122">
        <f t="shared" si="9"/>
        <v>0</v>
      </c>
      <c r="AE36" s="122">
        <f t="shared" si="11"/>
        <v>0</v>
      </c>
      <c r="AF36" s="122">
        <f t="shared" si="3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4"/>
        <v>93.333333333333329</v>
      </c>
      <c r="O37" s="100">
        <v>8820.61</v>
      </c>
      <c r="P37" s="100">
        <v>8820.61</v>
      </c>
      <c r="Q37" s="100">
        <f t="shared" si="15"/>
        <v>100</v>
      </c>
      <c r="R37" s="100">
        <f t="shared" si="13"/>
        <v>8820.61</v>
      </c>
      <c r="S37" s="100">
        <f t="shared" si="6"/>
        <v>100</v>
      </c>
      <c r="T37" s="100">
        <v>0</v>
      </c>
      <c r="U37" s="100">
        <v>0</v>
      </c>
      <c r="V37" s="121">
        <v>2</v>
      </c>
      <c r="W37" s="121">
        <v>2</v>
      </c>
      <c r="X37" s="121">
        <v>0</v>
      </c>
      <c r="Y37" s="122">
        <f t="shared" si="2"/>
        <v>13.333333333333334</v>
      </c>
      <c r="Z37" s="123">
        <v>2791.99</v>
      </c>
      <c r="AA37" s="122">
        <f t="shared" si="7"/>
        <v>2791.99</v>
      </c>
      <c r="AB37" s="122">
        <f t="shared" si="8"/>
        <v>100</v>
      </c>
      <c r="AC37" s="122">
        <f t="shared" si="10"/>
        <v>2791.99</v>
      </c>
      <c r="AD37" s="122">
        <f t="shared" si="9"/>
        <v>100</v>
      </c>
      <c r="AE37" s="122">
        <f t="shared" si="11"/>
        <v>0</v>
      </c>
      <c r="AF37" s="122">
        <f t="shared" si="3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4"/>
        <v>44.827586206896555</v>
      </c>
      <c r="O38" s="100">
        <v>17539.870000000003</v>
      </c>
      <c r="P38" s="100">
        <v>17539.870000000003</v>
      </c>
      <c r="Q38" s="100">
        <f t="shared" si="15"/>
        <v>100</v>
      </c>
      <c r="R38" s="100">
        <f t="shared" si="13"/>
        <v>17539.870000000003</v>
      </c>
      <c r="S38" s="100">
        <f t="shared" si="6"/>
        <v>100</v>
      </c>
      <c r="T38" s="100">
        <v>0</v>
      </c>
      <c r="U38" s="100">
        <v>0</v>
      </c>
      <c r="V38" s="121">
        <v>23</v>
      </c>
      <c r="W38" s="121">
        <v>29</v>
      </c>
      <c r="X38" s="121">
        <v>4</v>
      </c>
      <c r="Y38" s="122">
        <f t="shared" si="2"/>
        <v>79.310344827586206</v>
      </c>
      <c r="Z38" s="123">
        <v>31529.03</v>
      </c>
      <c r="AA38" s="122">
        <f t="shared" si="7"/>
        <v>31529.03</v>
      </c>
      <c r="AB38" s="122">
        <f t="shared" si="8"/>
        <v>100</v>
      </c>
      <c r="AC38" s="122">
        <f t="shared" si="10"/>
        <v>31529.03</v>
      </c>
      <c r="AD38" s="122">
        <f t="shared" si="9"/>
        <v>100</v>
      </c>
      <c r="AE38" s="122">
        <f t="shared" si="11"/>
        <v>0</v>
      </c>
      <c r="AF38" s="122">
        <f t="shared" si="3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4"/>
        <v>0</v>
      </c>
      <c r="O39" s="100">
        <v>0</v>
      </c>
      <c r="P39" s="100">
        <v>0</v>
      </c>
      <c r="Q39" s="100">
        <v>0</v>
      </c>
      <c r="R39" s="100">
        <f t="shared" si="13"/>
        <v>0</v>
      </c>
      <c r="S39" s="100">
        <v>0</v>
      </c>
      <c r="T39" s="100">
        <v>0</v>
      </c>
      <c r="U39" s="100">
        <v>0</v>
      </c>
      <c r="V39" s="121">
        <v>0</v>
      </c>
      <c r="W39" s="121">
        <v>0</v>
      </c>
      <c r="X39" s="121">
        <v>0</v>
      </c>
      <c r="Y39" s="122">
        <f t="shared" si="2"/>
        <v>0</v>
      </c>
      <c r="Z39" s="123">
        <v>0</v>
      </c>
      <c r="AA39" s="122">
        <f t="shared" si="7"/>
        <v>0</v>
      </c>
      <c r="AB39" s="122">
        <f t="shared" si="8"/>
        <v>0</v>
      </c>
      <c r="AC39" s="122">
        <f t="shared" si="10"/>
        <v>0</v>
      </c>
      <c r="AD39" s="122">
        <f t="shared" si="9"/>
        <v>0</v>
      </c>
      <c r="AE39" s="122">
        <f t="shared" si="11"/>
        <v>0</v>
      </c>
      <c r="AF39" s="122">
        <f t="shared" si="3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4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3"/>
        <v>81.2</v>
      </c>
      <c r="S40" s="100">
        <f t="shared" si="6"/>
        <v>100</v>
      </c>
      <c r="T40" s="100">
        <v>0</v>
      </c>
      <c r="U40" s="100">
        <v>0</v>
      </c>
      <c r="V40" s="121">
        <v>0</v>
      </c>
      <c r="W40" s="121">
        <v>0</v>
      </c>
      <c r="X40" s="121">
        <v>0</v>
      </c>
      <c r="Y40" s="122">
        <f t="shared" si="2"/>
        <v>0</v>
      </c>
      <c r="Z40" s="123">
        <v>0</v>
      </c>
      <c r="AA40" s="122">
        <f t="shared" si="7"/>
        <v>0</v>
      </c>
      <c r="AB40" s="122">
        <f t="shared" si="8"/>
        <v>0</v>
      </c>
      <c r="AC40" s="122">
        <f t="shared" si="10"/>
        <v>0</v>
      </c>
      <c r="AD40" s="122">
        <f t="shared" si="9"/>
        <v>0</v>
      </c>
      <c r="AE40" s="122">
        <f t="shared" si="11"/>
        <v>0</v>
      </c>
      <c r="AF40" s="122">
        <f t="shared" si="3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4"/>
        <v>0</v>
      </c>
      <c r="O41" s="100">
        <v>0</v>
      </c>
      <c r="P41" s="100">
        <v>0</v>
      </c>
      <c r="Q41" s="100">
        <v>0</v>
      </c>
      <c r="R41" s="100">
        <f t="shared" si="13"/>
        <v>0</v>
      </c>
      <c r="S41" s="100">
        <v>0</v>
      </c>
      <c r="T41" s="100">
        <v>0</v>
      </c>
      <c r="U41" s="100">
        <v>0</v>
      </c>
      <c r="V41" s="121">
        <v>1</v>
      </c>
      <c r="W41" s="121">
        <v>1</v>
      </c>
      <c r="X41" s="121">
        <v>1</v>
      </c>
      <c r="Y41" s="122">
        <f t="shared" si="2"/>
        <v>50</v>
      </c>
      <c r="Z41" s="123">
        <v>570.94000000000005</v>
      </c>
      <c r="AA41" s="122">
        <f t="shared" si="7"/>
        <v>570.94000000000005</v>
      </c>
      <c r="AB41" s="122">
        <f t="shared" si="8"/>
        <v>100</v>
      </c>
      <c r="AC41" s="122">
        <f t="shared" si="10"/>
        <v>570.94000000000005</v>
      </c>
      <c r="AD41" s="122">
        <f t="shared" si="9"/>
        <v>100</v>
      </c>
      <c r="AE41" s="122">
        <f t="shared" si="11"/>
        <v>0</v>
      </c>
      <c r="AF41" s="122">
        <f t="shared" si="3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4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3"/>
        <v>51486.1</v>
      </c>
      <c r="S42" s="100">
        <f t="shared" si="6"/>
        <v>100</v>
      </c>
      <c r="T42" s="100">
        <v>0</v>
      </c>
      <c r="U42" s="100">
        <v>0</v>
      </c>
      <c r="V42" s="121">
        <v>19</v>
      </c>
      <c r="W42" s="121">
        <v>36</v>
      </c>
      <c r="X42" s="121">
        <v>8</v>
      </c>
      <c r="Y42" s="122">
        <f t="shared" si="2"/>
        <v>35.849056603773583</v>
      </c>
      <c r="Z42" s="123">
        <v>43186.26</v>
      </c>
      <c r="AA42" s="122">
        <f t="shared" si="7"/>
        <v>43186.26</v>
      </c>
      <c r="AB42" s="122">
        <f t="shared" si="8"/>
        <v>100</v>
      </c>
      <c r="AC42" s="122">
        <f t="shared" si="10"/>
        <v>43186.26</v>
      </c>
      <c r="AD42" s="122">
        <f t="shared" si="9"/>
        <v>100</v>
      </c>
      <c r="AE42" s="122">
        <f t="shared" si="11"/>
        <v>0</v>
      </c>
      <c r="AF42" s="122">
        <f t="shared" si="3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4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3"/>
        <v>16141.45</v>
      </c>
      <c r="S43" s="100">
        <f t="shared" si="6"/>
        <v>100</v>
      </c>
      <c r="T43" s="100">
        <v>0</v>
      </c>
      <c r="U43" s="100">
        <v>0</v>
      </c>
      <c r="V43" s="121">
        <v>8</v>
      </c>
      <c r="W43" s="121">
        <v>9</v>
      </c>
      <c r="X43" s="121">
        <v>3</v>
      </c>
      <c r="Y43" s="122">
        <f t="shared" si="2"/>
        <v>28.571428571428569</v>
      </c>
      <c r="Z43" s="123">
        <v>7515.68</v>
      </c>
      <c r="AA43" s="122">
        <f t="shared" si="7"/>
        <v>7515.68</v>
      </c>
      <c r="AB43" s="122">
        <f t="shared" si="8"/>
        <v>100</v>
      </c>
      <c r="AC43" s="122">
        <f t="shared" si="10"/>
        <v>7515.68</v>
      </c>
      <c r="AD43" s="122">
        <f t="shared" si="9"/>
        <v>100</v>
      </c>
      <c r="AE43" s="122">
        <f t="shared" si="11"/>
        <v>0</v>
      </c>
      <c r="AF43" s="122">
        <f t="shared" si="3"/>
        <v>0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4"/>
        <v>0</v>
      </c>
      <c r="O44" s="100">
        <v>0</v>
      </c>
      <c r="P44" s="100">
        <v>0</v>
      </c>
      <c r="Q44" s="100">
        <v>0</v>
      </c>
      <c r="R44" s="100">
        <f t="shared" si="13"/>
        <v>0</v>
      </c>
      <c r="S44" s="100">
        <v>0</v>
      </c>
      <c r="T44" s="100">
        <v>0</v>
      </c>
      <c r="U44" s="100">
        <v>0</v>
      </c>
      <c r="V44" s="121">
        <v>0</v>
      </c>
      <c r="W44" s="121">
        <v>0</v>
      </c>
      <c r="X44" s="121">
        <v>0</v>
      </c>
      <c r="Y44" s="122">
        <f t="shared" si="2"/>
        <v>0</v>
      </c>
      <c r="Z44" s="123">
        <v>0</v>
      </c>
      <c r="AA44" s="122">
        <f t="shared" si="7"/>
        <v>0</v>
      </c>
      <c r="AB44" s="122">
        <f t="shared" si="8"/>
        <v>0</v>
      </c>
      <c r="AC44" s="122">
        <f t="shared" si="10"/>
        <v>0</v>
      </c>
      <c r="AD44" s="122">
        <f t="shared" si="9"/>
        <v>0</v>
      </c>
      <c r="AE44" s="122">
        <f t="shared" si="11"/>
        <v>0</v>
      </c>
      <c r="AF44" s="122">
        <f t="shared" si="3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4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3"/>
        <v>18630.71</v>
      </c>
      <c r="S45" s="100">
        <f t="shared" si="6"/>
        <v>100</v>
      </c>
      <c r="T45" s="100">
        <v>0</v>
      </c>
      <c r="U45" s="100">
        <v>0</v>
      </c>
      <c r="V45" s="121">
        <v>9</v>
      </c>
      <c r="W45" s="121">
        <v>9</v>
      </c>
      <c r="X45" s="121">
        <v>9</v>
      </c>
      <c r="Y45" s="122">
        <f t="shared" si="2"/>
        <v>42.857142857142854</v>
      </c>
      <c r="Z45" s="123">
        <v>12540.16</v>
      </c>
      <c r="AA45" s="122">
        <f t="shared" si="7"/>
        <v>12540.16</v>
      </c>
      <c r="AB45" s="122">
        <f t="shared" si="8"/>
        <v>100</v>
      </c>
      <c r="AC45" s="122">
        <f t="shared" si="10"/>
        <v>12540.16</v>
      </c>
      <c r="AD45" s="122">
        <f t="shared" si="9"/>
        <v>100</v>
      </c>
      <c r="AE45" s="122">
        <f t="shared" si="11"/>
        <v>0</v>
      </c>
      <c r="AF45" s="122">
        <f t="shared" si="3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4"/>
        <v>0</v>
      </c>
      <c r="O46" s="100">
        <v>0</v>
      </c>
      <c r="P46" s="100">
        <v>0</v>
      </c>
      <c r="Q46" s="100">
        <v>0</v>
      </c>
      <c r="R46" s="100">
        <f t="shared" si="13"/>
        <v>0</v>
      </c>
      <c r="S46" s="100">
        <v>0</v>
      </c>
      <c r="T46" s="100">
        <v>0</v>
      </c>
      <c r="U46" s="100">
        <v>0</v>
      </c>
      <c r="V46" s="121">
        <v>1</v>
      </c>
      <c r="W46" s="121">
        <v>1</v>
      </c>
      <c r="X46" s="121">
        <v>1</v>
      </c>
      <c r="Y46" s="122">
        <f t="shared" si="2"/>
        <v>100</v>
      </c>
      <c r="Z46" s="123">
        <v>121.8</v>
      </c>
      <c r="AA46" s="122">
        <f t="shared" si="7"/>
        <v>121.8</v>
      </c>
      <c r="AB46" s="122">
        <f t="shared" si="8"/>
        <v>100</v>
      </c>
      <c r="AC46" s="122">
        <f t="shared" si="10"/>
        <v>121.8</v>
      </c>
      <c r="AD46" s="122">
        <f t="shared" si="9"/>
        <v>100</v>
      </c>
      <c r="AE46" s="122">
        <f t="shared" si="11"/>
        <v>0</v>
      </c>
      <c r="AF46" s="122">
        <f t="shared" si="3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4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3"/>
        <v>29395.079999999998</v>
      </c>
      <c r="S47" s="100">
        <f t="shared" si="6"/>
        <v>100</v>
      </c>
      <c r="T47" s="100">
        <v>0</v>
      </c>
      <c r="U47" s="100">
        <v>0</v>
      </c>
      <c r="V47" s="121">
        <v>9</v>
      </c>
      <c r="W47" s="121">
        <v>13</v>
      </c>
      <c r="X47" s="121">
        <v>5</v>
      </c>
      <c r="Y47" s="122">
        <f t="shared" si="2"/>
        <v>24.324324324324326</v>
      </c>
      <c r="Z47" s="123">
        <v>7644.4</v>
      </c>
      <c r="AA47" s="122">
        <f t="shared" si="7"/>
        <v>7644.4</v>
      </c>
      <c r="AB47" s="122">
        <f t="shared" si="8"/>
        <v>100</v>
      </c>
      <c r="AC47" s="122">
        <f t="shared" si="10"/>
        <v>7644.4</v>
      </c>
      <c r="AD47" s="122">
        <f t="shared" si="9"/>
        <v>100</v>
      </c>
      <c r="AE47" s="122">
        <f t="shared" si="11"/>
        <v>0</v>
      </c>
      <c r="AF47" s="122">
        <f t="shared" si="3"/>
        <v>0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4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3"/>
        <v>13283.6</v>
      </c>
      <c r="S48" s="100">
        <f t="shared" si="6"/>
        <v>100</v>
      </c>
      <c r="T48" s="100">
        <v>0</v>
      </c>
      <c r="U48" s="100">
        <v>0</v>
      </c>
      <c r="V48" s="121">
        <v>23</v>
      </c>
      <c r="W48" s="121">
        <v>31</v>
      </c>
      <c r="X48" s="121">
        <v>15</v>
      </c>
      <c r="Y48" s="122">
        <f t="shared" si="2"/>
        <v>35.9375</v>
      </c>
      <c r="Z48" s="123">
        <v>45850.5</v>
      </c>
      <c r="AA48" s="122">
        <f t="shared" si="7"/>
        <v>45850.5</v>
      </c>
      <c r="AB48" s="122">
        <f t="shared" si="8"/>
        <v>100</v>
      </c>
      <c r="AC48" s="122">
        <f t="shared" si="10"/>
        <v>45850.5</v>
      </c>
      <c r="AD48" s="122">
        <f t="shared" si="9"/>
        <v>100</v>
      </c>
      <c r="AE48" s="122">
        <f t="shared" si="11"/>
        <v>0</v>
      </c>
      <c r="AF48" s="122">
        <f t="shared" si="3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4"/>
        <v>0</v>
      </c>
      <c r="O49" s="100">
        <v>0</v>
      </c>
      <c r="P49" s="100">
        <v>0</v>
      </c>
      <c r="Q49" s="100">
        <v>0</v>
      </c>
      <c r="R49" s="100">
        <f t="shared" si="13"/>
        <v>0</v>
      </c>
      <c r="S49" s="100">
        <v>0</v>
      </c>
      <c r="T49" s="100">
        <v>0</v>
      </c>
      <c r="U49" s="100">
        <v>0</v>
      </c>
      <c r="V49" s="121">
        <v>1</v>
      </c>
      <c r="W49" s="121">
        <v>1</v>
      </c>
      <c r="X49" s="121">
        <v>0</v>
      </c>
      <c r="Y49" s="122">
        <f t="shared" si="2"/>
        <v>33.333333333333329</v>
      </c>
      <c r="Z49" s="123">
        <v>1501.79</v>
      </c>
      <c r="AA49" s="122">
        <f t="shared" si="7"/>
        <v>1501.79</v>
      </c>
      <c r="AB49" s="122">
        <f t="shared" si="8"/>
        <v>100</v>
      </c>
      <c r="AC49" s="122">
        <f t="shared" si="10"/>
        <v>1501.79</v>
      </c>
      <c r="AD49" s="122">
        <f t="shared" si="9"/>
        <v>100</v>
      </c>
      <c r="AE49" s="122">
        <f t="shared" si="11"/>
        <v>0</v>
      </c>
      <c r="AF49" s="122">
        <f t="shared" si="3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4"/>
        <v>93.333333333333329</v>
      </c>
      <c r="O50" s="100">
        <v>28019.85</v>
      </c>
      <c r="P50" s="100">
        <v>28019.85</v>
      </c>
      <c r="Q50" s="100">
        <f t="shared" ref="Q50:Q61" si="16">P50/O50*100</f>
        <v>100</v>
      </c>
      <c r="R50" s="100">
        <f t="shared" si="13"/>
        <v>28019.85</v>
      </c>
      <c r="S50" s="100">
        <f t="shared" si="6"/>
        <v>100</v>
      </c>
      <c r="T50" s="100">
        <v>0</v>
      </c>
      <c r="U50" s="100">
        <v>0</v>
      </c>
      <c r="V50" s="121">
        <v>5</v>
      </c>
      <c r="W50" s="121">
        <v>6</v>
      </c>
      <c r="X50" s="121">
        <v>0</v>
      </c>
      <c r="Y50" s="122">
        <f t="shared" si="2"/>
        <v>11.111111111111111</v>
      </c>
      <c r="Z50" s="123">
        <v>9696.89</v>
      </c>
      <c r="AA50" s="122">
        <f t="shared" si="7"/>
        <v>9696.89</v>
      </c>
      <c r="AB50" s="122">
        <f t="shared" si="8"/>
        <v>100</v>
      </c>
      <c r="AC50" s="122">
        <f t="shared" si="10"/>
        <v>9696.89</v>
      </c>
      <c r="AD50" s="122">
        <f t="shared" si="9"/>
        <v>100</v>
      </c>
      <c r="AE50" s="122">
        <f t="shared" si="11"/>
        <v>0</v>
      </c>
      <c r="AF50" s="122">
        <f t="shared" si="3"/>
        <v>0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4"/>
        <v>74.285714285714292</v>
      </c>
      <c r="O51" s="100">
        <v>24374.81</v>
      </c>
      <c r="P51" s="100">
        <v>24374.81</v>
      </c>
      <c r="Q51" s="100">
        <f t="shared" si="16"/>
        <v>100</v>
      </c>
      <c r="R51" s="100">
        <f t="shared" si="13"/>
        <v>24374.81</v>
      </c>
      <c r="S51" s="100">
        <f t="shared" si="6"/>
        <v>100</v>
      </c>
      <c r="T51" s="100">
        <v>0</v>
      </c>
      <c r="U51" s="100">
        <v>0</v>
      </c>
      <c r="V51" s="121">
        <v>10</v>
      </c>
      <c r="W51" s="121">
        <v>15</v>
      </c>
      <c r="X51" s="121">
        <v>3</v>
      </c>
      <c r="Y51" s="122">
        <f t="shared" si="2"/>
        <v>28.571428571428569</v>
      </c>
      <c r="Z51" s="123">
        <v>10543.6</v>
      </c>
      <c r="AA51" s="122">
        <f t="shared" si="7"/>
        <v>10543.6</v>
      </c>
      <c r="AB51" s="122">
        <f t="shared" si="8"/>
        <v>100</v>
      </c>
      <c r="AC51" s="122">
        <f t="shared" si="10"/>
        <v>10543.6</v>
      </c>
      <c r="AD51" s="122">
        <f t="shared" si="9"/>
        <v>100</v>
      </c>
      <c r="AE51" s="122">
        <f t="shared" si="11"/>
        <v>0</v>
      </c>
      <c r="AF51" s="122">
        <f t="shared" si="3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4"/>
        <v>80.952380952380949</v>
      </c>
      <c r="O52" s="100">
        <v>15413.759999999998</v>
      </c>
      <c r="P52" s="100">
        <v>15413.759999999998</v>
      </c>
      <c r="Q52" s="100">
        <f t="shared" si="16"/>
        <v>100</v>
      </c>
      <c r="R52" s="100">
        <f t="shared" si="13"/>
        <v>15413.759999999998</v>
      </c>
      <c r="S52" s="100">
        <f t="shared" si="6"/>
        <v>100</v>
      </c>
      <c r="T52" s="100">
        <v>0</v>
      </c>
      <c r="U52" s="100">
        <v>0</v>
      </c>
      <c r="V52" s="121">
        <v>3</v>
      </c>
      <c r="W52" s="121">
        <v>4</v>
      </c>
      <c r="X52" s="121">
        <v>0</v>
      </c>
      <c r="Y52" s="122">
        <f t="shared" si="2"/>
        <v>14.285714285714285</v>
      </c>
      <c r="Z52" s="123">
        <v>8087.98</v>
      </c>
      <c r="AA52" s="122">
        <f t="shared" si="7"/>
        <v>8087.98</v>
      </c>
      <c r="AB52" s="122">
        <f t="shared" si="8"/>
        <v>100</v>
      </c>
      <c r="AC52" s="122">
        <f t="shared" si="10"/>
        <v>8087.98</v>
      </c>
      <c r="AD52" s="122">
        <f t="shared" si="9"/>
        <v>100</v>
      </c>
      <c r="AE52" s="122">
        <f t="shared" si="11"/>
        <v>0</v>
      </c>
      <c r="AF52" s="122">
        <f t="shared" si="3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4"/>
        <v>74.468085106382972</v>
      </c>
      <c r="O53" s="100">
        <v>42972.38</v>
      </c>
      <c r="P53" s="100">
        <v>42972.38</v>
      </c>
      <c r="Q53" s="100">
        <f t="shared" si="16"/>
        <v>100</v>
      </c>
      <c r="R53" s="100">
        <f t="shared" si="13"/>
        <v>42972.38</v>
      </c>
      <c r="S53" s="100">
        <f t="shared" si="6"/>
        <v>100</v>
      </c>
      <c r="T53" s="100">
        <v>0</v>
      </c>
      <c r="U53" s="100">
        <v>0</v>
      </c>
      <c r="V53" s="121">
        <v>10</v>
      </c>
      <c r="W53" s="121">
        <v>17</v>
      </c>
      <c r="X53" s="121">
        <v>2</v>
      </c>
      <c r="Y53" s="122">
        <f t="shared" si="2"/>
        <v>21.276595744680851</v>
      </c>
      <c r="Z53" s="123">
        <v>32996.230000000003</v>
      </c>
      <c r="AA53" s="122">
        <f t="shared" si="7"/>
        <v>32996.230000000003</v>
      </c>
      <c r="AB53" s="122">
        <f t="shared" si="8"/>
        <v>100</v>
      </c>
      <c r="AC53" s="122">
        <f t="shared" si="10"/>
        <v>32996.230000000003</v>
      </c>
      <c r="AD53" s="122">
        <f t="shared" si="9"/>
        <v>100</v>
      </c>
      <c r="AE53" s="122">
        <f t="shared" si="11"/>
        <v>0</v>
      </c>
      <c r="AF53" s="122">
        <f t="shared" si="3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4"/>
        <v>87.5</v>
      </c>
      <c r="O54" s="100">
        <v>11942.29</v>
      </c>
      <c r="P54" s="100">
        <v>11942.29</v>
      </c>
      <c r="Q54" s="100">
        <f t="shared" si="16"/>
        <v>100</v>
      </c>
      <c r="R54" s="100">
        <f t="shared" si="13"/>
        <v>11942.29</v>
      </c>
      <c r="S54" s="100">
        <f t="shared" si="6"/>
        <v>100</v>
      </c>
      <c r="T54" s="100">
        <v>0</v>
      </c>
      <c r="U54" s="100">
        <v>0</v>
      </c>
      <c r="V54" s="121">
        <v>5</v>
      </c>
      <c r="W54" s="121">
        <v>6</v>
      </c>
      <c r="X54" s="121">
        <v>1</v>
      </c>
      <c r="Y54" s="122">
        <f t="shared" si="2"/>
        <v>31.25</v>
      </c>
      <c r="Z54" s="123">
        <v>5155.3999999999996</v>
      </c>
      <c r="AA54" s="122">
        <f t="shared" si="7"/>
        <v>5155.3999999999996</v>
      </c>
      <c r="AB54" s="122">
        <f t="shared" si="8"/>
        <v>100</v>
      </c>
      <c r="AC54" s="122">
        <f t="shared" si="10"/>
        <v>5155.3999999999996</v>
      </c>
      <c r="AD54" s="122">
        <f t="shared" si="9"/>
        <v>100</v>
      </c>
      <c r="AE54" s="122">
        <f t="shared" si="11"/>
        <v>0</v>
      </c>
      <c r="AF54" s="122">
        <f t="shared" si="3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4"/>
        <v>50</v>
      </c>
      <c r="O55" s="100">
        <v>2319.79</v>
      </c>
      <c r="P55" s="100">
        <v>2319.79</v>
      </c>
      <c r="Q55" s="100">
        <f t="shared" si="16"/>
        <v>100</v>
      </c>
      <c r="R55" s="100">
        <f t="shared" si="13"/>
        <v>2319.79</v>
      </c>
      <c r="S55" s="100">
        <f t="shared" si="6"/>
        <v>100</v>
      </c>
      <c r="T55" s="100">
        <v>0</v>
      </c>
      <c r="U55" s="100">
        <v>0</v>
      </c>
      <c r="V55" s="121">
        <v>7</v>
      </c>
      <c r="W55" s="121">
        <v>10</v>
      </c>
      <c r="X55" s="121">
        <v>4</v>
      </c>
      <c r="Y55" s="122">
        <f t="shared" si="2"/>
        <v>50</v>
      </c>
      <c r="Z55" s="123">
        <v>15932.29</v>
      </c>
      <c r="AA55" s="122">
        <f t="shared" si="7"/>
        <v>15932.29</v>
      </c>
      <c r="AB55" s="122">
        <f t="shared" si="8"/>
        <v>100</v>
      </c>
      <c r="AC55" s="122">
        <f t="shared" si="10"/>
        <v>15932.29</v>
      </c>
      <c r="AD55" s="122">
        <f t="shared" si="9"/>
        <v>100</v>
      </c>
      <c r="AE55" s="122">
        <f t="shared" si="11"/>
        <v>0</v>
      </c>
      <c r="AF55" s="122">
        <f t="shared" si="3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4"/>
        <v>69.642857142857139</v>
      </c>
      <c r="O56" s="100">
        <v>33646.5</v>
      </c>
      <c r="P56" s="100">
        <v>33646.5</v>
      </c>
      <c r="Q56" s="100">
        <f t="shared" si="16"/>
        <v>100</v>
      </c>
      <c r="R56" s="100">
        <f t="shared" si="13"/>
        <v>33646.5</v>
      </c>
      <c r="S56" s="100">
        <f t="shared" si="6"/>
        <v>100</v>
      </c>
      <c r="T56" s="100">
        <v>0</v>
      </c>
      <c r="U56" s="100">
        <v>0</v>
      </c>
      <c r="V56" s="121">
        <v>15</v>
      </c>
      <c r="W56" s="121">
        <v>22</v>
      </c>
      <c r="X56" s="121">
        <v>4</v>
      </c>
      <c r="Y56" s="122">
        <f t="shared" si="2"/>
        <v>26.785714285714285</v>
      </c>
      <c r="Z56" s="123">
        <v>14293.98</v>
      </c>
      <c r="AA56" s="122">
        <f t="shared" si="7"/>
        <v>14293.98</v>
      </c>
      <c r="AB56" s="122">
        <f t="shared" si="8"/>
        <v>100</v>
      </c>
      <c r="AC56" s="122">
        <f t="shared" si="10"/>
        <v>14293.98</v>
      </c>
      <c r="AD56" s="122">
        <f t="shared" si="9"/>
        <v>100</v>
      </c>
      <c r="AE56" s="122">
        <f t="shared" si="11"/>
        <v>0</v>
      </c>
      <c r="AF56" s="122">
        <f t="shared" si="3"/>
        <v>0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4"/>
        <v>94.117647058823522</v>
      </c>
      <c r="O57" s="100">
        <v>5389.26</v>
      </c>
      <c r="P57" s="100">
        <v>5389.26</v>
      </c>
      <c r="Q57" s="100">
        <f t="shared" si="16"/>
        <v>100</v>
      </c>
      <c r="R57" s="100">
        <f t="shared" si="13"/>
        <v>5389.26</v>
      </c>
      <c r="S57" s="100">
        <f t="shared" si="6"/>
        <v>100</v>
      </c>
      <c r="T57" s="100">
        <v>0</v>
      </c>
      <c r="U57" s="100">
        <v>0</v>
      </c>
      <c r="V57" s="121">
        <v>3</v>
      </c>
      <c r="W57" s="121">
        <v>3</v>
      </c>
      <c r="X57" s="121">
        <v>0</v>
      </c>
      <c r="Y57" s="122">
        <f t="shared" si="2"/>
        <v>17.647058823529413</v>
      </c>
      <c r="Z57" s="123">
        <v>4047.15</v>
      </c>
      <c r="AA57" s="122">
        <f t="shared" si="7"/>
        <v>4047.15</v>
      </c>
      <c r="AB57" s="122">
        <f t="shared" si="8"/>
        <v>100</v>
      </c>
      <c r="AC57" s="122">
        <f t="shared" si="10"/>
        <v>4047.15</v>
      </c>
      <c r="AD57" s="122">
        <f t="shared" si="9"/>
        <v>100</v>
      </c>
      <c r="AE57" s="122">
        <f t="shared" si="11"/>
        <v>0</v>
      </c>
      <c r="AF57" s="122">
        <f t="shared" si="3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4"/>
        <v>76.271186440677965</v>
      </c>
      <c r="O58" s="100">
        <v>51157.919999999998</v>
      </c>
      <c r="P58" s="100">
        <v>51157.919999999998</v>
      </c>
      <c r="Q58" s="100">
        <f t="shared" si="16"/>
        <v>100</v>
      </c>
      <c r="R58" s="100">
        <f t="shared" si="13"/>
        <v>51157.919999999998</v>
      </c>
      <c r="S58" s="100">
        <f t="shared" si="6"/>
        <v>100</v>
      </c>
      <c r="T58" s="100">
        <v>0</v>
      </c>
      <c r="U58" s="100">
        <v>0</v>
      </c>
      <c r="V58" s="121">
        <v>16</v>
      </c>
      <c r="W58" s="121">
        <v>21</v>
      </c>
      <c r="X58" s="121">
        <v>9</v>
      </c>
      <c r="Y58" s="122">
        <f t="shared" si="2"/>
        <v>27.118644067796609</v>
      </c>
      <c r="Z58" s="123">
        <v>35954.089999999997</v>
      </c>
      <c r="AA58" s="122">
        <f t="shared" si="7"/>
        <v>35954.089999999997</v>
      </c>
      <c r="AB58" s="122">
        <f t="shared" si="8"/>
        <v>100</v>
      </c>
      <c r="AC58" s="122">
        <f t="shared" si="10"/>
        <v>35954.089999999997</v>
      </c>
      <c r="AD58" s="122">
        <f t="shared" si="9"/>
        <v>100</v>
      </c>
      <c r="AE58" s="122">
        <f t="shared" si="11"/>
        <v>0</v>
      </c>
      <c r="AF58" s="122">
        <f t="shared" si="3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4"/>
        <v>51.724137931034484</v>
      </c>
      <c r="O59" s="100">
        <v>2869.51</v>
      </c>
      <c r="P59" s="100">
        <v>2869.51</v>
      </c>
      <c r="Q59" s="100">
        <f t="shared" si="16"/>
        <v>100</v>
      </c>
      <c r="R59" s="100">
        <f t="shared" si="13"/>
        <v>2869.51</v>
      </c>
      <c r="S59" s="100">
        <f t="shared" si="6"/>
        <v>100</v>
      </c>
      <c r="T59" s="100">
        <v>0</v>
      </c>
      <c r="U59" s="100">
        <v>0</v>
      </c>
      <c r="V59" s="121">
        <v>8</v>
      </c>
      <c r="W59" s="121">
        <v>12</v>
      </c>
      <c r="X59" s="121">
        <v>3</v>
      </c>
      <c r="Y59" s="122">
        <f t="shared" si="2"/>
        <v>27.586206896551722</v>
      </c>
      <c r="Z59" s="123">
        <v>9392.68</v>
      </c>
      <c r="AA59" s="122">
        <f t="shared" si="7"/>
        <v>9392.68</v>
      </c>
      <c r="AB59" s="122">
        <f t="shared" si="8"/>
        <v>100</v>
      </c>
      <c r="AC59" s="122">
        <f t="shared" si="10"/>
        <v>9392.68</v>
      </c>
      <c r="AD59" s="122">
        <f t="shared" si="9"/>
        <v>100</v>
      </c>
      <c r="AE59" s="122">
        <f t="shared" si="11"/>
        <v>0</v>
      </c>
      <c r="AF59" s="122">
        <f t="shared" si="3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4"/>
        <v>91.525423728813564</v>
      </c>
      <c r="O60" s="100">
        <v>15158.790000000003</v>
      </c>
      <c r="P60" s="100">
        <v>15158.790000000003</v>
      </c>
      <c r="Q60" s="100">
        <f t="shared" si="16"/>
        <v>100</v>
      </c>
      <c r="R60" s="100">
        <f t="shared" si="13"/>
        <v>15158.790000000003</v>
      </c>
      <c r="S60" s="100">
        <f t="shared" si="6"/>
        <v>100</v>
      </c>
      <c r="T60" s="100">
        <v>0</v>
      </c>
      <c r="U60" s="100">
        <v>0</v>
      </c>
      <c r="V60" s="121">
        <v>0</v>
      </c>
      <c r="W60" s="121">
        <v>0</v>
      </c>
      <c r="X60" s="121">
        <v>0</v>
      </c>
      <c r="Y60" s="122">
        <f t="shared" si="2"/>
        <v>0</v>
      </c>
      <c r="Z60" s="123">
        <v>0</v>
      </c>
      <c r="AA60" s="122">
        <f t="shared" si="7"/>
        <v>0</v>
      </c>
      <c r="AB60" s="122">
        <f t="shared" si="8"/>
        <v>0</v>
      </c>
      <c r="AC60" s="122">
        <f t="shared" si="10"/>
        <v>0</v>
      </c>
      <c r="AD60" s="122">
        <f t="shared" si="9"/>
        <v>0</v>
      </c>
      <c r="AE60" s="122">
        <f t="shared" si="11"/>
        <v>0</v>
      </c>
      <c r="AF60" s="122">
        <f t="shared" si="3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4"/>
        <v>67.901234567901241</v>
      </c>
      <c r="O61" s="100">
        <v>71249.460000000036</v>
      </c>
      <c r="P61" s="100">
        <v>71249.460000000036</v>
      </c>
      <c r="Q61" s="100">
        <f t="shared" si="16"/>
        <v>100</v>
      </c>
      <c r="R61" s="100">
        <f t="shared" si="13"/>
        <v>71249.460000000036</v>
      </c>
      <c r="S61" s="100">
        <f t="shared" si="6"/>
        <v>100</v>
      </c>
      <c r="T61" s="100">
        <v>0</v>
      </c>
      <c r="U61" s="100">
        <v>0</v>
      </c>
      <c r="V61" s="121">
        <v>36</v>
      </c>
      <c r="W61" s="121">
        <v>50</v>
      </c>
      <c r="X61" s="121">
        <v>20</v>
      </c>
      <c r="Y61" s="122">
        <f t="shared" si="2"/>
        <v>22.222222222222221</v>
      </c>
      <c r="Z61" s="123">
        <v>30945.16</v>
      </c>
      <c r="AA61" s="122">
        <f t="shared" si="7"/>
        <v>30945.16</v>
      </c>
      <c r="AB61" s="122">
        <f t="shared" si="8"/>
        <v>100</v>
      </c>
      <c r="AC61" s="122">
        <f t="shared" si="10"/>
        <v>30945.16</v>
      </c>
      <c r="AD61" s="122">
        <f t="shared" si="9"/>
        <v>100</v>
      </c>
      <c r="AE61" s="122">
        <f t="shared" si="11"/>
        <v>0</v>
      </c>
      <c r="AF61" s="122">
        <f t="shared" si="3"/>
        <v>0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3"/>
        <v>0</v>
      </c>
      <c r="S62" s="100">
        <v>0</v>
      </c>
      <c r="T62" s="100">
        <v>0</v>
      </c>
      <c r="U62" s="100">
        <v>0</v>
      </c>
      <c r="V62" s="121">
        <v>0</v>
      </c>
      <c r="W62" s="121">
        <v>0</v>
      </c>
      <c r="X62" s="121">
        <v>0</v>
      </c>
      <c r="Y62" s="122">
        <f t="shared" si="2"/>
        <v>0</v>
      </c>
      <c r="Z62" s="123">
        <v>0</v>
      </c>
      <c r="AA62" s="122">
        <f t="shared" si="7"/>
        <v>0</v>
      </c>
      <c r="AB62" s="122">
        <f t="shared" si="8"/>
        <v>0</v>
      </c>
      <c r="AC62" s="122">
        <f t="shared" si="10"/>
        <v>0</v>
      </c>
      <c r="AD62" s="122">
        <f t="shared" si="9"/>
        <v>0</v>
      </c>
      <c r="AE62" s="122">
        <f t="shared" si="11"/>
        <v>0</v>
      </c>
      <c r="AF62" s="122">
        <f t="shared" si="3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7">K63/H63*100</f>
        <v>0</v>
      </c>
      <c r="O63" s="100">
        <v>0</v>
      </c>
      <c r="P63" s="100">
        <v>0</v>
      </c>
      <c r="Q63" s="100">
        <v>0</v>
      </c>
      <c r="R63" s="100">
        <f t="shared" si="13"/>
        <v>0</v>
      </c>
      <c r="S63" s="100">
        <v>0</v>
      </c>
      <c r="T63" s="100">
        <v>0</v>
      </c>
      <c r="U63" s="100">
        <v>0</v>
      </c>
      <c r="V63" s="121">
        <v>1</v>
      </c>
      <c r="W63" s="121">
        <v>2</v>
      </c>
      <c r="X63" s="121">
        <v>0</v>
      </c>
      <c r="Y63" s="122">
        <f t="shared" si="2"/>
        <v>3.5714285714285712</v>
      </c>
      <c r="Z63" s="123">
        <v>6711.8899999999994</v>
      </c>
      <c r="AA63" s="122">
        <f t="shared" si="7"/>
        <v>6711.8899999999994</v>
      </c>
      <c r="AB63" s="122">
        <f t="shared" si="8"/>
        <v>100</v>
      </c>
      <c r="AC63" s="122">
        <f t="shared" si="10"/>
        <v>6711.8899999999994</v>
      </c>
      <c r="AD63" s="122">
        <f t="shared" si="9"/>
        <v>100</v>
      </c>
      <c r="AE63" s="122">
        <f t="shared" si="11"/>
        <v>0</v>
      </c>
      <c r="AF63" s="122">
        <f t="shared" si="3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7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3"/>
        <v>8254.4500000000007</v>
      </c>
      <c r="S64" s="100">
        <f t="shared" si="6"/>
        <v>100</v>
      </c>
      <c r="T64" s="100">
        <v>0</v>
      </c>
      <c r="U64" s="100">
        <v>0</v>
      </c>
      <c r="V64" s="121">
        <v>0</v>
      </c>
      <c r="W64" s="121">
        <v>0</v>
      </c>
      <c r="X64" s="121">
        <v>0</v>
      </c>
      <c r="Y64" s="122">
        <f t="shared" si="2"/>
        <v>0</v>
      </c>
      <c r="Z64" s="123">
        <v>0</v>
      </c>
      <c r="AA64" s="122">
        <f t="shared" si="7"/>
        <v>0</v>
      </c>
      <c r="AB64" s="122">
        <f t="shared" si="8"/>
        <v>0</v>
      </c>
      <c r="AC64" s="122">
        <f t="shared" si="10"/>
        <v>0</v>
      </c>
      <c r="AD64" s="122">
        <f t="shared" si="9"/>
        <v>0</v>
      </c>
      <c r="AE64" s="122">
        <f t="shared" si="11"/>
        <v>0</v>
      </c>
      <c r="AF64" s="122">
        <f t="shared" si="3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7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3"/>
        <v>16142.51</v>
      </c>
      <c r="S65" s="100">
        <f t="shared" si="6"/>
        <v>100</v>
      </c>
      <c r="T65" s="100">
        <v>0</v>
      </c>
      <c r="U65" s="100">
        <v>0</v>
      </c>
      <c r="V65" s="121">
        <v>10</v>
      </c>
      <c r="W65" s="121">
        <v>11</v>
      </c>
      <c r="X65" s="121">
        <v>2</v>
      </c>
      <c r="Y65" s="122">
        <f t="shared" si="2"/>
        <v>28.571428571428569</v>
      </c>
      <c r="Z65" s="123">
        <v>9973.3799999999992</v>
      </c>
      <c r="AA65" s="122">
        <f t="shared" si="7"/>
        <v>9973.3799999999992</v>
      </c>
      <c r="AB65" s="122">
        <f t="shared" si="8"/>
        <v>100</v>
      </c>
      <c r="AC65" s="122">
        <f t="shared" si="10"/>
        <v>9973.3799999999992</v>
      </c>
      <c r="AD65" s="122">
        <f t="shared" si="9"/>
        <v>100</v>
      </c>
      <c r="AE65" s="122">
        <f t="shared" si="11"/>
        <v>0</v>
      </c>
      <c r="AF65" s="122">
        <f t="shared" si="3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7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3"/>
        <v>94844.19</v>
      </c>
      <c r="S66" s="100">
        <f t="shared" si="6"/>
        <v>100</v>
      </c>
      <c r="T66" s="100">
        <v>0</v>
      </c>
      <c r="U66" s="100">
        <v>0</v>
      </c>
      <c r="V66" s="121">
        <v>17</v>
      </c>
      <c r="W66" s="121">
        <v>24</v>
      </c>
      <c r="X66" s="121">
        <v>5</v>
      </c>
      <c r="Y66" s="122">
        <f t="shared" si="2"/>
        <v>19.318181818181817</v>
      </c>
      <c r="Z66" s="123">
        <v>22929.279999999999</v>
      </c>
      <c r="AA66" s="122">
        <f t="shared" si="7"/>
        <v>22929.279999999999</v>
      </c>
      <c r="AB66" s="122">
        <f t="shared" si="8"/>
        <v>100</v>
      </c>
      <c r="AC66" s="122">
        <f t="shared" si="10"/>
        <v>22929.279999999999</v>
      </c>
      <c r="AD66" s="122">
        <f t="shared" si="9"/>
        <v>100</v>
      </c>
      <c r="AE66" s="122">
        <f t="shared" si="11"/>
        <v>0</v>
      </c>
      <c r="AF66" s="122">
        <f t="shared" si="3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7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3"/>
        <v>1370.25</v>
      </c>
      <c r="S67" s="100">
        <f t="shared" si="6"/>
        <v>100</v>
      </c>
      <c r="T67" s="100">
        <v>0</v>
      </c>
      <c r="U67" s="100">
        <v>0</v>
      </c>
      <c r="V67" s="121">
        <v>0</v>
      </c>
      <c r="W67" s="121">
        <v>0</v>
      </c>
      <c r="X67" s="121">
        <v>0</v>
      </c>
      <c r="Y67" s="122">
        <f t="shared" si="2"/>
        <v>0</v>
      </c>
      <c r="Z67" s="123">
        <v>0</v>
      </c>
      <c r="AA67" s="122">
        <f t="shared" si="7"/>
        <v>0</v>
      </c>
      <c r="AB67" s="122">
        <f t="shared" si="8"/>
        <v>0</v>
      </c>
      <c r="AC67" s="122">
        <f t="shared" si="10"/>
        <v>0</v>
      </c>
      <c r="AD67" s="122">
        <f t="shared" si="9"/>
        <v>0</v>
      </c>
      <c r="AE67" s="122">
        <f t="shared" si="11"/>
        <v>0</v>
      </c>
      <c r="AF67" s="122">
        <f t="shared" si="3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7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3"/>
        <v>62158.37</v>
      </c>
      <c r="S68" s="100">
        <f t="shared" si="6"/>
        <v>100</v>
      </c>
      <c r="T68" s="100">
        <v>0</v>
      </c>
      <c r="U68" s="100">
        <v>0</v>
      </c>
      <c r="V68" s="121">
        <v>14</v>
      </c>
      <c r="W68" s="121">
        <v>15</v>
      </c>
      <c r="X68" s="121">
        <v>2</v>
      </c>
      <c r="Y68" s="122">
        <f t="shared" si="2"/>
        <v>29.787234042553191</v>
      </c>
      <c r="Z68" s="123">
        <v>29432.28</v>
      </c>
      <c r="AA68" s="122">
        <f t="shared" si="7"/>
        <v>29432.28</v>
      </c>
      <c r="AB68" s="122">
        <f t="shared" si="8"/>
        <v>100</v>
      </c>
      <c r="AC68" s="122">
        <f t="shared" si="10"/>
        <v>29432.28</v>
      </c>
      <c r="AD68" s="122">
        <f t="shared" si="9"/>
        <v>100</v>
      </c>
      <c r="AE68" s="122">
        <f t="shared" si="11"/>
        <v>0</v>
      </c>
      <c r="AF68" s="122">
        <f t="shared" si="3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7"/>
        <v>0</v>
      </c>
      <c r="O69" s="100">
        <v>0</v>
      </c>
      <c r="P69" s="100">
        <v>0</v>
      </c>
      <c r="Q69" s="100">
        <v>0</v>
      </c>
      <c r="R69" s="100">
        <f t="shared" si="13"/>
        <v>0</v>
      </c>
      <c r="S69" s="100">
        <v>0</v>
      </c>
      <c r="T69" s="100">
        <v>0</v>
      </c>
      <c r="U69" s="100">
        <v>0</v>
      </c>
      <c r="V69" s="121">
        <v>0</v>
      </c>
      <c r="W69" s="121">
        <v>0</v>
      </c>
      <c r="X69" s="121">
        <v>0</v>
      </c>
      <c r="Y69" s="122">
        <f t="shared" si="2"/>
        <v>0</v>
      </c>
      <c r="Z69" s="123">
        <v>0</v>
      </c>
      <c r="AA69" s="122">
        <f t="shared" si="7"/>
        <v>0</v>
      </c>
      <c r="AB69" s="122">
        <f t="shared" si="8"/>
        <v>0</v>
      </c>
      <c r="AC69" s="122">
        <f t="shared" si="10"/>
        <v>0</v>
      </c>
      <c r="AD69" s="122">
        <f t="shared" si="9"/>
        <v>0</v>
      </c>
      <c r="AE69" s="122">
        <f t="shared" si="11"/>
        <v>0</v>
      </c>
      <c r="AF69" s="122">
        <f t="shared" si="3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7"/>
        <v>79.411764705882348</v>
      </c>
      <c r="O70" s="100">
        <v>27386.58</v>
      </c>
      <c r="P70" s="100">
        <v>27386.58</v>
      </c>
      <c r="Q70" s="100">
        <f t="shared" ref="Q70:Q75" si="18">P70/O70*100</f>
        <v>100</v>
      </c>
      <c r="R70" s="100">
        <f t="shared" si="13"/>
        <v>27386.58</v>
      </c>
      <c r="S70" s="100">
        <f t="shared" si="6"/>
        <v>100</v>
      </c>
      <c r="T70" s="100">
        <v>0</v>
      </c>
      <c r="U70" s="100">
        <v>0</v>
      </c>
      <c r="V70" s="121">
        <v>12</v>
      </c>
      <c r="W70" s="121">
        <v>15</v>
      </c>
      <c r="X70" s="121">
        <v>3</v>
      </c>
      <c r="Y70" s="122">
        <f t="shared" si="2"/>
        <v>35.294117647058826</v>
      </c>
      <c r="Z70" s="123">
        <v>10973.2</v>
      </c>
      <c r="AA70" s="122">
        <f t="shared" si="7"/>
        <v>10973.2</v>
      </c>
      <c r="AB70" s="122">
        <f t="shared" si="8"/>
        <v>100</v>
      </c>
      <c r="AC70" s="122">
        <f t="shared" si="10"/>
        <v>10973.2</v>
      </c>
      <c r="AD70" s="122">
        <f t="shared" si="9"/>
        <v>100</v>
      </c>
      <c r="AE70" s="122">
        <f t="shared" si="11"/>
        <v>0</v>
      </c>
      <c r="AF70" s="122">
        <f t="shared" si="3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7"/>
        <v>61.904761904761905</v>
      </c>
      <c r="O71" s="100">
        <v>7195.07</v>
      </c>
      <c r="P71" s="100">
        <v>7195.07</v>
      </c>
      <c r="Q71" s="100">
        <f t="shared" si="18"/>
        <v>100</v>
      </c>
      <c r="R71" s="100">
        <f t="shared" si="13"/>
        <v>7195.07</v>
      </c>
      <c r="S71" s="100">
        <f t="shared" si="6"/>
        <v>100</v>
      </c>
      <c r="T71" s="100">
        <v>0</v>
      </c>
      <c r="U71" s="100">
        <v>0</v>
      </c>
      <c r="V71" s="121">
        <v>7</v>
      </c>
      <c r="W71" s="121">
        <v>11</v>
      </c>
      <c r="X71" s="121">
        <v>2</v>
      </c>
      <c r="Y71" s="122">
        <f t="shared" ref="Y71:Y102" si="19">IF(H71=0,0,V71/H71)*100</f>
        <v>33.333333333333329</v>
      </c>
      <c r="Z71" s="123">
        <v>13028.06</v>
      </c>
      <c r="AA71" s="122">
        <f t="shared" si="7"/>
        <v>13028.06</v>
      </c>
      <c r="AB71" s="122">
        <f t="shared" si="8"/>
        <v>100</v>
      </c>
      <c r="AC71" s="122">
        <f t="shared" si="10"/>
        <v>13028.06</v>
      </c>
      <c r="AD71" s="122">
        <f t="shared" si="9"/>
        <v>100</v>
      </c>
      <c r="AE71" s="122">
        <f t="shared" si="11"/>
        <v>0</v>
      </c>
      <c r="AF71" s="122">
        <f t="shared" ref="AF71:AF102" si="20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7"/>
        <v>77.89473684210526</v>
      </c>
      <c r="O72" s="100">
        <v>52440.76</v>
      </c>
      <c r="P72" s="100">
        <v>52440.76</v>
      </c>
      <c r="Q72" s="100">
        <f t="shared" si="18"/>
        <v>100</v>
      </c>
      <c r="R72" s="100">
        <f t="shared" si="13"/>
        <v>52440.76</v>
      </c>
      <c r="S72" s="100">
        <f t="shared" ref="S72:S102" si="21">R72/P72*100</f>
        <v>100</v>
      </c>
      <c r="T72" s="100">
        <v>0</v>
      </c>
      <c r="U72" s="100">
        <v>0</v>
      </c>
      <c r="V72" s="121">
        <v>22</v>
      </c>
      <c r="W72" s="121">
        <v>38</v>
      </c>
      <c r="X72" s="121">
        <v>4</v>
      </c>
      <c r="Y72" s="122">
        <f t="shared" si="19"/>
        <v>23.157894736842106</v>
      </c>
      <c r="Z72" s="123">
        <v>58449.51</v>
      </c>
      <c r="AA72" s="122">
        <f t="shared" ref="AA72:AA102" si="22">Z72</f>
        <v>58449.51</v>
      </c>
      <c r="AB72" s="122">
        <f t="shared" ref="AB72:AB102" si="23">IF((Z72+T72)=0,0,AA72/(Z72+T72)*100)</f>
        <v>100</v>
      </c>
      <c r="AC72" s="122">
        <f t="shared" si="10"/>
        <v>58449.51</v>
      </c>
      <c r="AD72" s="122">
        <f t="shared" ref="AD72:AD102" si="24">IF(AA72=0,0,AC72/AA72)*100</f>
        <v>100</v>
      </c>
      <c r="AE72" s="122">
        <f t="shared" si="11"/>
        <v>0</v>
      </c>
      <c r="AF72" s="122">
        <f t="shared" si="20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7"/>
        <v>78.94736842105263</v>
      </c>
      <c r="O73" s="100">
        <v>26374.26</v>
      </c>
      <c r="P73" s="100">
        <v>26374.26</v>
      </c>
      <c r="Q73" s="100">
        <f t="shared" si="18"/>
        <v>100</v>
      </c>
      <c r="R73" s="100">
        <f t="shared" si="13"/>
        <v>26374.26</v>
      </c>
      <c r="S73" s="100">
        <f t="shared" si="21"/>
        <v>100</v>
      </c>
      <c r="T73" s="100">
        <v>0</v>
      </c>
      <c r="U73" s="100">
        <v>0</v>
      </c>
      <c r="V73" s="121">
        <v>7</v>
      </c>
      <c r="W73" s="121">
        <v>12</v>
      </c>
      <c r="X73" s="121">
        <v>1</v>
      </c>
      <c r="Y73" s="122">
        <f t="shared" si="19"/>
        <v>18.421052631578945</v>
      </c>
      <c r="Z73" s="123">
        <v>8080.54</v>
      </c>
      <c r="AA73" s="122">
        <f t="shared" si="22"/>
        <v>8080.54</v>
      </c>
      <c r="AB73" s="122">
        <f t="shared" si="23"/>
        <v>100</v>
      </c>
      <c r="AC73" s="122">
        <f t="shared" ref="AC73:AC102" si="25">AA73</f>
        <v>8080.54</v>
      </c>
      <c r="AD73" s="122">
        <f t="shared" si="24"/>
        <v>100</v>
      </c>
      <c r="AE73" s="122">
        <f t="shared" ref="AE73:AE102" si="26">AA73-AC73</f>
        <v>0</v>
      </c>
      <c r="AF73" s="122">
        <f t="shared" si="20"/>
        <v>0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7"/>
        <v>96.875</v>
      </c>
      <c r="O74" s="100">
        <v>28592.3</v>
      </c>
      <c r="P74" s="100">
        <v>28592.3</v>
      </c>
      <c r="Q74" s="100">
        <f t="shared" si="18"/>
        <v>100</v>
      </c>
      <c r="R74" s="100">
        <f t="shared" si="13"/>
        <v>28592.3</v>
      </c>
      <c r="S74" s="100">
        <f t="shared" si="21"/>
        <v>100</v>
      </c>
      <c r="T74" s="100">
        <v>0</v>
      </c>
      <c r="U74" s="100">
        <v>0</v>
      </c>
      <c r="V74" s="121">
        <v>6</v>
      </c>
      <c r="W74" s="121">
        <v>8</v>
      </c>
      <c r="X74" s="121">
        <v>1</v>
      </c>
      <c r="Y74" s="122">
        <f t="shared" si="19"/>
        <v>18.75</v>
      </c>
      <c r="Z74" s="123">
        <v>12418.06</v>
      </c>
      <c r="AA74" s="122">
        <f t="shared" si="22"/>
        <v>12418.06</v>
      </c>
      <c r="AB74" s="122">
        <f t="shared" si="23"/>
        <v>100</v>
      </c>
      <c r="AC74" s="122">
        <f t="shared" si="25"/>
        <v>12418.06</v>
      </c>
      <c r="AD74" s="122">
        <f t="shared" si="24"/>
        <v>100</v>
      </c>
      <c r="AE74" s="122">
        <f t="shared" si="26"/>
        <v>0</v>
      </c>
      <c r="AF74" s="122">
        <f t="shared" si="20"/>
        <v>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7"/>
        <v>66.666666666666657</v>
      </c>
      <c r="O75" s="100">
        <v>1981.3</v>
      </c>
      <c r="P75" s="100">
        <v>1981.3</v>
      </c>
      <c r="Q75" s="100">
        <f t="shared" si="18"/>
        <v>100</v>
      </c>
      <c r="R75" s="100">
        <f t="shared" si="13"/>
        <v>1981.3</v>
      </c>
      <c r="S75" s="100">
        <f t="shared" si="21"/>
        <v>100</v>
      </c>
      <c r="T75" s="100">
        <v>0</v>
      </c>
      <c r="U75" s="100">
        <v>0</v>
      </c>
      <c r="V75" s="121">
        <v>0</v>
      </c>
      <c r="W75" s="121">
        <v>0</v>
      </c>
      <c r="X75" s="121">
        <v>0</v>
      </c>
      <c r="Y75" s="122">
        <f t="shared" si="19"/>
        <v>0</v>
      </c>
      <c r="Z75" s="123">
        <v>0</v>
      </c>
      <c r="AA75" s="122">
        <f t="shared" si="22"/>
        <v>0</v>
      </c>
      <c r="AB75" s="122">
        <f t="shared" si="23"/>
        <v>0</v>
      </c>
      <c r="AC75" s="122">
        <f t="shared" si="25"/>
        <v>0</v>
      </c>
      <c r="AD75" s="122">
        <f t="shared" si="24"/>
        <v>0</v>
      </c>
      <c r="AE75" s="122">
        <f t="shared" si="26"/>
        <v>0</v>
      </c>
      <c r="AF75" s="122">
        <f t="shared" si="20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7"/>
        <v>0</v>
      </c>
      <c r="O76" s="100">
        <v>0</v>
      </c>
      <c r="P76" s="100">
        <v>0</v>
      </c>
      <c r="Q76" s="100">
        <v>0</v>
      </c>
      <c r="R76" s="100">
        <f t="shared" si="13"/>
        <v>0</v>
      </c>
      <c r="S76" s="100">
        <v>0</v>
      </c>
      <c r="T76" s="100">
        <v>0</v>
      </c>
      <c r="U76" s="100">
        <v>0</v>
      </c>
      <c r="V76" s="121">
        <v>2</v>
      </c>
      <c r="W76" s="121">
        <v>3</v>
      </c>
      <c r="X76" s="121">
        <v>1</v>
      </c>
      <c r="Y76" s="122">
        <f t="shared" si="19"/>
        <v>66.666666666666657</v>
      </c>
      <c r="Z76" s="123">
        <v>916.43000000000006</v>
      </c>
      <c r="AA76" s="122">
        <f t="shared" si="22"/>
        <v>916.43000000000006</v>
      </c>
      <c r="AB76" s="122">
        <f t="shared" si="23"/>
        <v>100</v>
      </c>
      <c r="AC76" s="122">
        <f t="shared" si="25"/>
        <v>916.43000000000006</v>
      </c>
      <c r="AD76" s="122">
        <f t="shared" si="24"/>
        <v>100</v>
      </c>
      <c r="AE76" s="122">
        <f t="shared" si="26"/>
        <v>0</v>
      </c>
      <c r="AF76" s="122">
        <f t="shared" si="20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7"/>
        <v>0</v>
      </c>
      <c r="O77" s="100">
        <v>0</v>
      </c>
      <c r="P77" s="100">
        <v>0</v>
      </c>
      <c r="Q77" s="100">
        <v>0</v>
      </c>
      <c r="R77" s="100">
        <f t="shared" si="13"/>
        <v>0</v>
      </c>
      <c r="S77" s="100">
        <v>0</v>
      </c>
      <c r="T77" s="100">
        <v>0</v>
      </c>
      <c r="U77" s="100">
        <v>0</v>
      </c>
      <c r="V77" s="121">
        <v>0</v>
      </c>
      <c r="W77" s="121">
        <v>0</v>
      </c>
      <c r="X77" s="121">
        <v>0</v>
      </c>
      <c r="Y77" s="122">
        <f t="shared" si="19"/>
        <v>0</v>
      </c>
      <c r="Z77" s="123">
        <v>0</v>
      </c>
      <c r="AA77" s="122">
        <f t="shared" si="22"/>
        <v>0</v>
      </c>
      <c r="AB77" s="122">
        <f t="shared" si="23"/>
        <v>0</v>
      </c>
      <c r="AC77" s="122">
        <f t="shared" si="25"/>
        <v>0</v>
      </c>
      <c r="AD77" s="122">
        <f t="shared" si="24"/>
        <v>0</v>
      </c>
      <c r="AE77" s="122">
        <f t="shared" si="26"/>
        <v>0</v>
      </c>
      <c r="AF77" s="122">
        <f t="shared" si="20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7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3"/>
        <v>3715.8299999999995</v>
      </c>
      <c r="S78" s="100">
        <f t="shared" si="21"/>
        <v>100</v>
      </c>
      <c r="T78" s="100">
        <v>0</v>
      </c>
      <c r="U78" s="100">
        <v>0</v>
      </c>
      <c r="V78" s="121">
        <v>4</v>
      </c>
      <c r="W78" s="121">
        <v>6</v>
      </c>
      <c r="X78" s="121">
        <v>2</v>
      </c>
      <c r="Y78" s="122">
        <f t="shared" si="19"/>
        <v>30.76923076923077</v>
      </c>
      <c r="Z78" s="123">
        <v>7352.29</v>
      </c>
      <c r="AA78" s="122">
        <f t="shared" si="22"/>
        <v>7352.29</v>
      </c>
      <c r="AB78" s="122">
        <f t="shared" si="23"/>
        <v>100</v>
      </c>
      <c r="AC78" s="122">
        <f t="shared" si="25"/>
        <v>7352.29</v>
      </c>
      <c r="AD78" s="122">
        <f t="shared" si="24"/>
        <v>100</v>
      </c>
      <c r="AE78" s="122">
        <f t="shared" si="26"/>
        <v>0</v>
      </c>
      <c r="AF78" s="122">
        <f t="shared" si="20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3"/>
        <v>0</v>
      </c>
      <c r="S79" s="100">
        <v>0</v>
      </c>
      <c r="T79" s="100">
        <v>0</v>
      </c>
      <c r="U79" s="100">
        <v>0</v>
      </c>
      <c r="V79" s="121">
        <v>0</v>
      </c>
      <c r="W79" s="121">
        <v>0</v>
      </c>
      <c r="X79" s="121">
        <v>0</v>
      </c>
      <c r="Y79" s="122">
        <f t="shared" si="19"/>
        <v>0</v>
      </c>
      <c r="Z79" s="123">
        <v>0</v>
      </c>
      <c r="AA79" s="122">
        <f t="shared" si="22"/>
        <v>0</v>
      </c>
      <c r="AB79" s="122">
        <f t="shared" si="23"/>
        <v>0</v>
      </c>
      <c r="AC79" s="122">
        <f t="shared" si="25"/>
        <v>0</v>
      </c>
      <c r="AD79" s="122">
        <f t="shared" si="24"/>
        <v>0</v>
      </c>
      <c r="AE79" s="122">
        <f t="shared" si="26"/>
        <v>0</v>
      </c>
      <c r="AF79" s="122">
        <f t="shared" si="20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7">K80/H80*100</f>
        <v>0</v>
      </c>
      <c r="O80" s="100">
        <v>0</v>
      </c>
      <c r="P80" s="100">
        <v>0</v>
      </c>
      <c r="Q80" s="100">
        <v>0</v>
      </c>
      <c r="R80" s="100">
        <f t="shared" si="13"/>
        <v>0</v>
      </c>
      <c r="S80" s="100">
        <v>0</v>
      </c>
      <c r="T80" s="100">
        <v>0</v>
      </c>
      <c r="U80" s="100">
        <v>0</v>
      </c>
      <c r="V80" s="121">
        <v>0</v>
      </c>
      <c r="W80" s="121">
        <v>0</v>
      </c>
      <c r="X80" s="121">
        <v>0</v>
      </c>
      <c r="Y80" s="122">
        <f t="shared" si="19"/>
        <v>0</v>
      </c>
      <c r="Z80" s="123">
        <v>0</v>
      </c>
      <c r="AA80" s="122">
        <f t="shared" si="22"/>
        <v>0</v>
      </c>
      <c r="AB80" s="122">
        <f t="shared" si="23"/>
        <v>0</v>
      </c>
      <c r="AC80" s="122">
        <f t="shared" si="25"/>
        <v>0</v>
      </c>
      <c r="AD80" s="122">
        <f t="shared" si="24"/>
        <v>0</v>
      </c>
      <c r="AE80" s="122">
        <f t="shared" si="26"/>
        <v>0</v>
      </c>
      <c r="AF80" s="122">
        <f t="shared" si="20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7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3"/>
        <v>2194.65</v>
      </c>
      <c r="S81" s="100">
        <f t="shared" si="21"/>
        <v>100</v>
      </c>
      <c r="T81" s="100">
        <v>0</v>
      </c>
      <c r="U81" s="100">
        <v>0</v>
      </c>
      <c r="V81" s="121">
        <v>10</v>
      </c>
      <c r="W81" s="121">
        <v>15</v>
      </c>
      <c r="X81" s="121">
        <v>5</v>
      </c>
      <c r="Y81" s="122">
        <f t="shared" si="19"/>
        <v>71.428571428571431</v>
      </c>
      <c r="Z81" s="123">
        <v>12274.16</v>
      </c>
      <c r="AA81" s="122">
        <f t="shared" si="22"/>
        <v>12274.16</v>
      </c>
      <c r="AB81" s="122">
        <f t="shared" si="23"/>
        <v>100</v>
      </c>
      <c r="AC81" s="122">
        <f t="shared" si="25"/>
        <v>12274.16</v>
      </c>
      <c r="AD81" s="122">
        <f t="shared" si="24"/>
        <v>100</v>
      </c>
      <c r="AE81" s="122">
        <f t="shared" si="26"/>
        <v>0</v>
      </c>
      <c r="AF81" s="122">
        <f t="shared" si="20"/>
        <v>0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7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3"/>
        <v>2991.8400000000006</v>
      </c>
      <c r="S82" s="100">
        <f t="shared" si="21"/>
        <v>100</v>
      </c>
      <c r="T82" s="100">
        <v>0</v>
      </c>
      <c r="U82" s="100">
        <v>0</v>
      </c>
      <c r="V82" s="121">
        <v>0</v>
      </c>
      <c r="W82" s="121">
        <v>0</v>
      </c>
      <c r="X82" s="121">
        <v>0</v>
      </c>
      <c r="Y82" s="122">
        <f t="shared" si="19"/>
        <v>0</v>
      </c>
      <c r="Z82" s="123">
        <v>0</v>
      </c>
      <c r="AA82" s="122">
        <f t="shared" si="22"/>
        <v>0</v>
      </c>
      <c r="AB82" s="122">
        <f t="shared" si="23"/>
        <v>0</v>
      </c>
      <c r="AC82" s="122">
        <f t="shared" si="25"/>
        <v>0</v>
      </c>
      <c r="AD82" s="122">
        <f t="shared" si="24"/>
        <v>0</v>
      </c>
      <c r="AE82" s="122">
        <f t="shared" si="26"/>
        <v>0</v>
      </c>
      <c r="AF82" s="122">
        <f t="shared" si="20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7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3"/>
        <v>2291.38</v>
      </c>
      <c r="S83" s="100">
        <f t="shared" si="21"/>
        <v>100</v>
      </c>
      <c r="T83" s="100">
        <v>0</v>
      </c>
      <c r="U83" s="100">
        <v>0</v>
      </c>
      <c r="V83" s="121">
        <v>4</v>
      </c>
      <c r="W83" s="121">
        <v>5</v>
      </c>
      <c r="X83" s="121">
        <v>2</v>
      </c>
      <c r="Y83" s="122">
        <f t="shared" si="19"/>
        <v>33.333333333333329</v>
      </c>
      <c r="Z83" s="123">
        <v>2361.4</v>
      </c>
      <c r="AA83" s="122">
        <f t="shared" si="22"/>
        <v>2361.4</v>
      </c>
      <c r="AB83" s="122">
        <f t="shared" si="23"/>
        <v>100</v>
      </c>
      <c r="AC83" s="122">
        <f t="shared" si="25"/>
        <v>2361.4</v>
      </c>
      <c r="AD83" s="122">
        <f t="shared" si="24"/>
        <v>100</v>
      </c>
      <c r="AE83" s="122">
        <f t="shared" si="26"/>
        <v>0</v>
      </c>
      <c r="AF83" s="122">
        <f t="shared" si="20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7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3"/>
        <v>48671.73</v>
      </c>
      <c r="S84" s="100">
        <f t="shared" si="21"/>
        <v>100</v>
      </c>
      <c r="T84" s="100">
        <v>0</v>
      </c>
      <c r="U84" s="100">
        <v>0</v>
      </c>
      <c r="V84" s="121">
        <v>11</v>
      </c>
      <c r="W84" s="121">
        <v>18</v>
      </c>
      <c r="X84" s="121">
        <v>1</v>
      </c>
      <c r="Y84" s="122">
        <f t="shared" si="19"/>
        <v>16.417910447761194</v>
      </c>
      <c r="Z84" s="123">
        <v>33559.72</v>
      </c>
      <c r="AA84" s="122">
        <f t="shared" si="22"/>
        <v>33559.72</v>
      </c>
      <c r="AB84" s="122">
        <f t="shared" si="23"/>
        <v>100</v>
      </c>
      <c r="AC84" s="122">
        <f t="shared" si="25"/>
        <v>33559.72</v>
      </c>
      <c r="AD84" s="122">
        <f t="shared" si="24"/>
        <v>100</v>
      </c>
      <c r="AE84" s="122">
        <f t="shared" si="26"/>
        <v>0</v>
      </c>
      <c r="AF84" s="122">
        <f t="shared" si="20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7"/>
        <v>0</v>
      </c>
      <c r="O85" s="100">
        <v>0</v>
      </c>
      <c r="P85" s="100">
        <v>0</v>
      </c>
      <c r="Q85" s="100">
        <v>0</v>
      </c>
      <c r="R85" s="100">
        <f t="shared" si="13"/>
        <v>0</v>
      </c>
      <c r="S85" s="100">
        <v>0</v>
      </c>
      <c r="T85" s="100">
        <v>0</v>
      </c>
      <c r="U85" s="100">
        <v>0</v>
      </c>
      <c r="V85" s="121">
        <v>0</v>
      </c>
      <c r="W85" s="121">
        <v>0</v>
      </c>
      <c r="X85" s="121">
        <v>0</v>
      </c>
      <c r="Y85" s="122">
        <f t="shared" si="19"/>
        <v>0</v>
      </c>
      <c r="Z85" s="123">
        <v>0</v>
      </c>
      <c r="AA85" s="122">
        <f t="shared" si="22"/>
        <v>0</v>
      </c>
      <c r="AB85" s="122">
        <f t="shared" si="23"/>
        <v>0</v>
      </c>
      <c r="AC85" s="122">
        <f t="shared" si="25"/>
        <v>0</v>
      </c>
      <c r="AD85" s="122">
        <f t="shared" si="24"/>
        <v>0</v>
      </c>
      <c r="AE85" s="122">
        <f t="shared" si="26"/>
        <v>0</v>
      </c>
      <c r="AF85" s="122">
        <f t="shared" si="20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7"/>
        <v>0</v>
      </c>
      <c r="O86" s="100">
        <v>0</v>
      </c>
      <c r="P86" s="100">
        <v>0</v>
      </c>
      <c r="Q86" s="100">
        <v>0</v>
      </c>
      <c r="R86" s="100">
        <f t="shared" ref="R86:R102" si="28">P86</f>
        <v>0</v>
      </c>
      <c r="S86" s="100">
        <v>0</v>
      </c>
      <c r="T86" s="100">
        <v>0</v>
      </c>
      <c r="U86" s="100">
        <v>0</v>
      </c>
      <c r="V86" s="121">
        <v>0</v>
      </c>
      <c r="W86" s="121">
        <v>0</v>
      </c>
      <c r="X86" s="121">
        <v>0</v>
      </c>
      <c r="Y86" s="122">
        <f t="shared" si="19"/>
        <v>0</v>
      </c>
      <c r="Z86" s="123">
        <v>0</v>
      </c>
      <c r="AA86" s="122">
        <f t="shared" si="22"/>
        <v>0</v>
      </c>
      <c r="AB86" s="122">
        <f t="shared" si="23"/>
        <v>0</v>
      </c>
      <c r="AC86" s="122">
        <f t="shared" si="25"/>
        <v>0</v>
      </c>
      <c r="AD86" s="122">
        <f t="shared" si="24"/>
        <v>0</v>
      </c>
      <c r="AE86" s="122">
        <f t="shared" si="26"/>
        <v>0</v>
      </c>
      <c r="AF86" s="122">
        <f t="shared" si="20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7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28"/>
        <v>27394.17</v>
      </c>
      <c r="S87" s="100">
        <f t="shared" si="21"/>
        <v>100</v>
      </c>
      <c r="T87" s="100">
        <v>0</v>
      </c>
      <c r="U87" s="100">
        <v>0</v>
      </c>
      <c r="V87" s="121">
        <v>11</v>
      </c>
      <c r="W87" s="121">
        <v>11</v>
      </c>
      <c r="X87" s="121">
        <v>4</v>
      </c>
      <c r="Y87" s="122">
        <f t="shared" si="19"/>
        <v>33.333333333333329</v>
      </c>
      <c r="Z87" s="123">
        <v>6779.04</v>
      </c>
      <c r="AA87" s="122">
        <f t="shared" si="22"/>
        <v>6779.04</v>
      </c>
      <c r="AB87" s="122">
        <f t="shared" si="23"/>
        <v>100</v>
      </c>
      <c r="AC87" s="122">
        <f t="shared" si="25"/>
        <v>6779.04</v>
      </c>
      <c r="AD87" s="122">
        <f t="shared" si="24"/>
        <v>100</v>
      </c>
      <c r="AE87" s="122">
        <f t="shared" si="26"/>
        <v>0</v>
      </c>
      <c r="AF87" s="122">
        <f t="shared" si="20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7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28"/>
        <v>7948</v>
      </c>
      <c r="S88" s="100">
        <f t="shared" si="21"/>
        <v>100</v>
      </c>
      <c r="T88" s="100">
        <v>0</v>
      </c>
      <c r="U88" s="100">
        <v>0</v>
      </c>
      <c r="V88" s="121">
        <v>3</v>
      </c>
      <c r="W88" s="121">
        <v>3</v>
      </c>
      <c r="X88" s="121">
        <v>0</v>
      </c>
      <c r="Y88" s="122">
        <f t="shared" si="19"/>
        <v>25</v>
      </c>
      <c r="Z88" s="123">
        <v>1033.47</v>
      </c>
      <c r="AA88" s="122">
        <f t="shared" si="22"/>
        <v>1033.47</v>
      </c>
      <c r="AB88" s="122">
        <f t="shared" si="23"/>
        <v>100</v>
      </c>
      <c r="AC88" s="122">
        <f t="shared" si="25"/>
        <v>1033.47</v>
      </c>
      <c r="AD88" s="122">
        <f t="shared" si="24"/>
        <v>100</v>
      </c>
      <c r="AE88" s="122">
        <f t="shared" si="26"/>
        <v>0</v>
      </c>
      <c r="AF88" s="122">
        <f t="shared" si="20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7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28"/>
        <v>25249.41</v>
      </c>
      <c r="S89" s="100">
        <f t="shared" si="21"/>
        <v>100</v>
      </c>
      <c r="T89" s="100">
        <v>0</v>
      </c>
      <c r="U89" s="100">
        <v>0</v>
      </c>
      <c r="V89" s="121">
        <v>12</v>
      </c>
      <c r="W89" s="121">
        <v>15</v>
      </c>
      <c r="X89" s="121">
        <v>5</v>
      </c>
      <c r="Y89" s="122">
        <f t="shared" si="19"/>
        <v>24</v>
      </c>
      <c r="Z89" s="123">
        <f>934.51+8956.71</f>
        <v>9891.2199999999993</v>
      </c>
      <c r="AA89" s="122">
        <f t="shared" si="22"/>
        <v>9891.2199999999993</v>
      </c>
      <c r="AB89" s="122">
        <f t="shared" si="23"/>
        <v>100</v>
      </c>
      <c r="AC89" s="122">
        <f t="shared" si="25"/>
        <v>9891.2199999999993</v>
      </c>
      <c r="AD89" s="122">
        <f t="shared" si="24"/>
        <v>100</v>
      </c>
      <c r="AE89" s="122">
        <f t="shared" si="26"/>
        <v>0</v>
      </c>
      <c r="AF89" s="122">
        <f t="shared" si="20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7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28"/>
        <v>16467.23</v>
      </c>
      <c r="S90" s="100">
        <f t="shared" si="21"/>
        <v>100</v>
      </c>
      <c r="T90" s="100">
        <v>0</v>
      </c>
      <c r="U90" s="100">
        <v>0</v>
      </c>
      <c r="V90" s="121">
        <v>12</v>
      </c>
      <c r="W90" s="121">
        <v>15</v>
      </c>
      <c r="X90" s="121">
        <v>5</v>
      </c>
      <c r="Y90" s="122">
        <f t="shared" si="19"/>
        <v>50</v>
      </c>
      <c r="Z90" s="123">
        <v>12679.38</v>
      </c>
      <c r="AA90" s="122">
        <f t="shared" si="22"/>
        <v>12679.38</v>
      </c>
      <c r="AB90" s="122">
        <f t="shared" si="23"/>
        <v>100</v>
      </c>
      <c r="AC90" s="122">
        <f t="shared" si="25"/>
        <v>12679.38</v>
      </c>
      <c r="AD90" s="122">
        <f t="shared" si="24"/>
        <v>100</v>
      </c>
      <c r="AE90" s="122">
        <f t="shared" si="26"/>
        <v>0</v>
      </c>
      <c r="AF90" s="122">
        <f t="shared" si="20"/>
        <v>0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7"/>
        <v>0</v>
      </c>
      <c r="O91" s="100">
        <v>0</v>
      </c>
      <c r="P91" s="100">
        <v>0</v>
      </c>
      <c r="Q91" s="100">
        <v>0</v>
      </c>
      <c r="R91" s="100">
        <f t="shared" si="28"/>
        <v>0</v>
      </c>
      <c r="S91" s="100">
        <v>0</v>
      </c>
      <c r="T91" s="100">
        <v>0</v>
      </c>
      <c r="U91" s="100">
        <v>0</v>
      </c>
      <c r="V91" s="121">
        <v>4</v>
      </c>
      <c r="W91" s="121">
        <v>5</v>
      </c>
      <c r="X91" s="121">
        <v>3</v>
      </c>
      <c r="Y91" s="122">
        <f t="shared" si="19"/>
        <v>100</v>
      </c>
      <c r="Z91" s="123">
        <f>1302.43+839.08</f>
        <v>2141.5100000000002</v>
      </c>
      <c r="AA91" s="122">
        <f t="shared" si="22"/>
        <v>2141.5100000000002</v>
      </c>
      <c r="AB91" s="122">
        <f t="shared" si="23"/>
        <v>100</v>
      </c>
      <c r="AC91" s="122">
        <f t="shared" si="25"/>
        <v>2141.5100000000002</v>
      </c>
      <c r="AD91" s="122">
        <f t="shared" si="24"/>
        <v>100</v>
      </c>
      <c r="AE91" s="122">
        <f t="shared" si="26"/>
        <v>0</v>
      </c>
      <c r="AF91" s="122">
        <f t="shared" si="20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7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28"/>
        <v>9389.1600000000017</v>
      </c>
      <c r="S92" s="100">
        <f t="shared" si="21"/>
        <v>100</v>
      </c>
      <c r="T92" s="100">
        <v>0</v>
      </c>
      <c r="U92" s="100">
        <v>0</v>
      </c>
      <c r="V92" s="121">
        <v>14</v>
      </c>
      <c r="W92" s="121">
        <v>18</v>
      </c>
      <c r="X92" s="121">
        <v>13</v>
      </c>
      <c r="Y92" s="122">
        <f t="shared" si="19"/>
        <v>29.166666666666668</v>
      </c>
      <c r="Z92" s="123">
        <v>12222.48</v>
      </c>
      <c r="AA92" s="122">
        <f t="shared" si="22"/>
        <v>12222.48</v>
      </c>
      <c r="AB92" s="122">
        <f t="shared" si="23"/>
        <v>100</v>
      </c>
      <c r="AC92" s="122">
        <f t="shared" si="25"/>
        <v>12222.48</v>
      </c>
      <c r="AD92" s="122">
        <f t="shared" si="24"/>
        <v>100</v>
      </c>
      <c r="AE92" s="122">
        <f t="shared" si="26"/>
        <v>0</v>
      </c>
      <c r="AF92" s="122">
        <f t="shared" si="20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7"/>
        <v>0</v>
      </c>
      <c r="O93" s="100">
        <v>0</v>
      </c>
      <c r="P93" s="100">
        <v>0</v>
      </c>
      <c r="Q93" s="100">
        <v>0</v>
      </c>
      <c r="R93" s="100">
        <f t="shared" si="28"/>
        <v>0</v>
      </c>
      <c r="S93" s="100">
        <v>0</v>
      </c>
      <c r="T93" s="100">
        <v>0</v>
      </c>
      <c r="U93" s="100">
        <v>0</v>
      </c>
      <c r="V93" s="121">
        <v>0</v>
      </c>
      <c r="W93" s="121">
        <v>0</v>
      </c>
      <c r="X93" s="121">
        <v>0</v>
      </c>
      <c r="Y93" s="122">
        <f t="shared" si="19"/>
        <v>0</v>
      </c>
      <c r="Z93" s="123">
        <v>0</v>
      </c>
      <c r="AA93" s="122">
        <f t="shared" si="22"/>
        <v>0</v>
      </c>
      <c r="AB93" s="122">
        <f t="shared" si="23"/>
        <v>0</v>
      </c>
      <c r="AC93" s="122">
        <f t="shared" si="25"/>
        <v>0</v>
      </c>
      <c r="AD93" s="122">
        <f t="shared" si="24"/>
        <v>0</v>
      </c>
      <c r="AE93" s="122">
        <f t="shared" si="26"/>
        <v>0</v>
      </c>
      <c r="AF93" s="122">
        <f t="shared" si="20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7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28"/>
        <v>12376.46</v>
      </c>
      <c r="S94" s="100">
        <f t="shared" si="21"/>
        <v>100</v>
      </c>
      <c r="T94" s="100">
        <v>0</v>
      </c>
      <c r="U94" s="100">
        <v>0</v>
      </c>
      <c r="V94" s="121">
        <v>5</v>
      </c>
      <c r="W94" s="121">
        <v>7</v>
      </c>
      <c r="X94" s="121">
        <v>1</v>
      </c>
      <c r="Y94" s="122">
        <f t="shared" si="19"/>
        <v>25</v>
      </c>
      <c r="Z94" s="123">
        <v>6937.44</v>
      </c>
      <c r="AA94" s="122">
        <f t="shared" si="22"/>
        <v>6937.44</v>
      </c>
      <c r="AB94" s="122">
        <f t="shared" si="23"/>
        <v>100</v>
      </c>
      <c r="AC94" s="122">
        <f t="shared" si="25"/>
        <v>6937.44</v>
      </c>
      <c r="AD94" s="122">
        <f t="shared" si="24"/>
        <v>100</v>
      </c>
      <c r="AE94" s="122">
        <f t="shared" si="26"/>
        <v>0</v>
      </c>
      <c r="AF94" s="122">
        <f t="shared" si="20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7"/>
        <v>0</v>
      </c>
      <c r="O95" s="100">
        <v>0</v>
      </c>
      <c r="P95" s="100">
        <v>0</v>
      </c>
      <c r="Q95" s="100">
        <v>0</v>
      </c>
      <c r="R95" s="100">
        <f t="shared" si="28"/>
        <v>0</v>
      </c>
      <c r="S95" s="100">
        <v>0</v>
      </c>
      <c r="T95" s="100">
        <v>0</v>
      </c>
      <c r="U95" s="100">
        <v>0</v>
      </c>
      <c r="V95" s="121">
        <v>0</v>
      </c>
      <c r="W95" s="121">
        <v>0</v>
      </c>
      <c r="X95" s="121">
        <v>0</v>
      </c>
      <c r="Y95" s="122">
        <f t="shared" si="19"/>
        <v>0</v>
      </c>
      <c r="Z95" s="123">
        <v>0</v>
      </c>
      <c r="AA95" s="122">
        <f t="shared" si="22"/>
        <v>0</v>
      </c>
      <c r="AB95" s="122">
        <f t="shared" si="23"/>
        <v>0</v>
      </c>
      <c r="AC95" s="122">
        <f t="shared" si="25"/>
        <v>0</v>
      </c>
      <c r="AD95" s="122">
        <f t="shared" si="24"/>
        <v>0</v>
      </c>
      <c r="AE95" s="122">
        <f t="shared" si="26"/>
        <v>0</v>
      </c>
      <c r="AF95" s="122">
        <f t="shared" si="20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7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28"/>
        <v>24507.16</v>
      </c>
      <c r="S96" s="100">
        <f t="shared" si="21"/>
        <v>100</v>
      </c>
      <c r="T96" s="100">
        <v>0</v>
      </c>
      <c r="U96" s="100">
        <v>0</v>
      </c>
      <c r="V96" s="121">
        <v>1</v>
      </c>
      <c r="W96" s="121">
        <v>1</v>
      </c>
      <c r="X96" s="121">
        <v>0</v>
      </c>
      <c r="Y96" s="122">
        <f t="shared" si="19"/>
        <v>3.125</v>
      </c>
      <c r="Z96" s="123">
        <v>1322.02</v>
      </c>
      <c r="AA96" s="122">
        <f t="shared" si="22"/>
        <v>1322.02</v>
      </c>
      <c r="AB96" s="122">
        <f t="shared" si="23"/>
        <v>100</v>
      </c>
      <c r="AC96" s="122">
        <f t="shared" si="25"/>
        <v>1322.02</v>
      </c>
      <c r="AD96" s="122">
        <f t="shared" si="24"/>
        <v>100</v>
      </c>
      <c r="AE96" s="122">
        <f t="shared" si="26"/>
        <v>0</v>
      </c>
      <c r="AF96" s="122">
        <f t="shared" si="20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7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28"/>
        <v>5946.55</v>
      </c>
      <c r="S97" s="100">
        <f t="shared" si="21"/>
        <v>100</v>
      </c>
      <c r="T97" s="100">
        <v>0</v>
      </c>
      <c r="U97" s="100">
        <v>0</v>
      </c>
      <c r="V97" s="121">
        <v>2</v>
      </c>
      <c r="W97" s="121">
        <v>2</v>
      </c>
      <c r="X97" s="121">
        <v>0</v>
      </c>
      <c r="Y97" s="122">
        <f t="shared" si="19"/>
        <v>22.222222222222221</v>
      </c>
      <c r="Z97" s="123">
        <v>1930.88</v>
      </c>
      <c r="AA97" s="122">
        <f t="shared" si="22"/>
        <v>1930.88</v>
      </c>
      <c r="AB97" s="122">
        <f t="shared" si="23"/>
        <v>100</v>
      </c>
      <c r="AC97" s="122">
        <f t="shared" si="25"/>
        <v>1930.88</v>
      </c>
      <c r="AD97" s="122">
        <f t="shared" si="24"/>
        <v>100</v>
      </c>
      <c r="AE97" s="122">
        <f t="shared" si="26"/>
        <v>0</v>
      </c>
      <c r="AF97" s="122">
        <f t="shared" si="20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7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28"/>
        <v>3487.89</v>
      </c>
      <c r="S98" s="100">
        <f t="shared" si="21"/>
        <v>100</v>
      </c>
      <c r="T98" s="100">
        <v>0</v>
      </c>
      <c r="U98" s="100">
        <v>0</v>
      </c>
      <c r="V98" s="121">
        <v>0</v>
      </c>
      <c r="W98" s="121">
        <v>0</v>
      </c>
      <c r="X98" s="121">
        <v>0</v>
      </c>
      <c r="Y98" s="122">
        <f t="shared" si="19"/>
        <v>0</v>
      </c>
      <c r="Z98" s="123">
        <v>0</v>
      </c>
      <c r="AA98" s="122">
        <f t="shared" si="22"/>
        <v>0</v>
      </c>
      <c r="AB98" s="122">
        <f t="shared" si="23"/>
        <v>0</v>
      </c>
      <c r="AC98" s="122">
        <f t="shared" si="25"/>
        <v>0</v>
      </c>
      <c r="AD98" s="122">
        <f t="shared" si="24"/>
        <v>0</v>
      </c>
      <c r="AE98" s="122">
        <f t="shared" si="26"/>
        <v>0</v>
      </c>
      <c r="AF98" s="122">
        <f t="shared" si="20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7"/>
        <v>0</v>
      </c>
      <c r="O99" s="100">
        <v>0</v>
      </c>
      <c r="P99" s="100">
        <v>0</v>
      </c>
      <c r="Q99" s="100">
        <v>0</v>
      </c>
      <c r="R99" s="100">
        <f t="shared" si="28"/>
        <v>0</v>
      </c>
      <c r="S99" s="100">
        <v>0</v>
      </c>
      <c r="T99" s="100">
        <v>0</v>
      </c>
      <c r="U99" s="100">
        <v>0</v>
      </c>
      <c r="V99" s="121">
        <v>3</v>
      </c>
      <c r="W99" s="121">
        <v>3</v>
      </c>
      <c r="X99" s="121">
        <v>2</v>
      </c>
      <c r="Y99" s="122">
        <f t="shared" si="19"/>
        <v>100</v>
      </c>
      <c r="Z99" s="123">
        <v>4662.01</v>
      </c>
      <c r="AA99" s="122">
        <f t="shared" si="22"/>
        <v>4662.01</v>
      </c>
      <c r="AB99" s="122">
        <f t="shared" si="23"/>
        <v>100</v>
      </c>
      <c r="AC99" s="122">
        <f t="shared" si="25"/>
        <v>4662.01</v>
      </c>
      <c r="AD99" s="122">
        <f t="shared" si="24"/>
        <v>100</v>
      </c>
      <c r="AE99" s="122">
        <f t="shared" si="26"/>
        <v>0</v>
      </c>
      <c r="AF99" s="122">
        <f t="shared" si="20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7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28"/>
        <v>18749.07</v>
      </c>
      <c r="S100" s="100">
        <f t="shared" si="21"/>
        <v>100</v>
      </c>
      <c r="T100" s="100">
        <v>0</v>
      </c>
      <c r="U100" s="100">
        <v>0</v>
      </c>
      <c r="V100" s="121">
        <v>13</v>
      </c>
      <c r="W100" s="121">
        <v>18</v>
      </c>
      <c r="X100" s="121">
        <v>8</v>
      </c>
      <c r="Y100" s="122">
        <f t="shared" si="19"/>
        <v>34.210526315789473</v>
      </c>
      <c r="Z100" s="123">
        <v>13065.46</v>
      </c>
      <c r="AA100" s="122">
        <f t="shared" si="22"/>
        <v>13065.46</v>
      </c>
      <c r="AB100" s="122">
        <f t="shared" si="23"/>
        <v>100</v>
      </c>
      <c r="AC100" s="122">
        <f t="shared" si="25"/>
        <v>13065.46</v>
      </c>
      <c r="AD100" s="122">
        <f t="shared" si="24"/>
        <v>100</v>
      </c>
      <c r="AE100" s="122">
        <f t="shared" si="26"/>
        <v>0</v>
      </c>
      <c r="AF100" s="122">
        <f t="shared" si="20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7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28"/>
        <v>336.17</v>
      </c>
      <c r="S101" s="100">
        <f t="shared" si="21"/>
        <v>100</v>
      </c>
      <c r="T101" s="100">
        <v>0</v>
      </c>
      <c r="U101" s="100">
        <v>0</v>
      </c>
      <c r="V101" s="121">
        <v>2</v>
      </c>
      <c r="W101" s="121">
        <v>2</v>
      </c>
      <c r="X101" s="121">
        <v>1</v>
      </c>
      <c r="Y101" s="122">
        <f t="shared" si="19"/>
        <v>25</v>
      </c>
      <c r="Z101" s="123">
        <v>4147.71</v>
      </c>
      <c r="AA101" s="122">
        <f t="shared" si="22"/>
        <v>4147.71</v>
      </c>
      <c r="AB101" s="122">
        <f t="shared" si="23"/>
        <v>100</v>
      </c>
      <c r="AC101" s="122">
        <f t="shared" si="25"/>
        <v>4147.71</v>
      </c>
      <c r="AD101" s="122">
        <f t="shared" si="24"/>
        <v>100</v>
      </c>
      <c r="AE101" s="122">
        <f t="shared" si="26"/>
        <v>0</v>
      </c>
      <c r="AF101" s="122">
        <f t="shared" si="20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7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28"/>
        <v>19670.13</v>
      </c>
      <c r="S102" s="100">
        <f t="shared" si="21"/>
        <v>100</v>
      </c>
      <c r="T102" s="100">
        <v>0</v>
      </c>
      <c r="U102" s="100">
        <v>0</v>
      </c>
      <c r="V102" s="121">
        <v>0</v>
      </c>
      <c r="W102" s="121">
        <v>0</v>
      </c>
      <c r="X102" s="121">
        <v>0</v>
      </c>
      <c r="Y102" s="122">
        <f t="shared" si="19"/>
        <v>0</v>
      </c>
      <c r="Z102" s="123">
        <v>0</v>
      </c>
      <c r="AA102" s="122">
        <f t="shared" si="22"/>
        <v>0</v>
      </c>
      <c r="AB102" s="122">
        <f t="shared" si="23"/>
        <v>0</v>
      </c>
      <c r="AC102" s="122">
        <f t="shared" si="25"/>
        <v>0</v>
      </c>
      <c r="AD102" s="122">
        <f t="shared" si="24"/>
        <v>0</v>
      </c>
      <c r="AE102" s="122">
        <f t="shared" si="26"/>
        <v>0</v>
      </c>
      <c r="AF102" s="122">
        <f t="shared" si="20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7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29">T103/P103*100</f>
        <v>0</v>
      </c>
      <c r="V103" s="89">
        <f t="shared" ref="V103:AC103" si="30">SUM(V7:V102)</f>
        <v>624</v>
      </c>
      <c r="W103" s="89">
        <f t="shared" si="30"/>
        <v>846</v>
      </c>
      <c r="X103" s="89">
        <f>SUM(X7:X102)</f>
        <v>237</v>
      </c>
      <c r="Y103" s="91">
        <f>X103/H103*100</f>
        <v>8.2954147707385371</v>
      </c>
      <c r="Z103" s="91">
        <f>SUM(Z7:Z102)</f>
        <v>919732.13000000024</v>
      </c>
      <c r="AA103" s="91">
        <f t="shared" si="30"/>
        <v>919732.13000000024</v>
      </c>
      <c r="AB103" s="90">
        <f t="shared" ref="AB103" si="31">IF((Z103+T103)=0,0,AA103/(Z103+T103)*100)</f>
        <v>100</v>
      </c>
      <c r="AC103" s="91">
        <f t="shared" si="30"/>
        <v>919732.13000000024</v>
      </c>
      <c r="AD103" s="90">
        <f t="shared" ref="AD103" si="32">IF(AA103=0,0,AC103/AA103)*100</f>
        <v>100</v>
      </c>
      <c r="AE103" s="91">
        <f>SUM(AE7:AE102)</f>
        <v>0</v>
      </c>
      <c r="AF103" s="90">
        <f t="shared" ref="AF103" si="33">IF(AA103=0,0,AE103/AA103)*100</f>
        <v>0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workbookViewId="0">
      <selection sqref="A1:AF1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9" width="13.140625" style="93" customWidth="1"/>
    <col min="10" max="10" width="9.28515625" style="93" customWidth="1"/>
    <col min="11" max="13" width="6.7109375" style="106" customWidth="1"/>
    <col min="14" max="14" width="9.140625" style="106" customWidth="1"/>
    <col min="15" max="15" width="16.42578125" style="107" customWidth="1"/>
    <col min="16" max="16" width="13.7109375" style="107" customWidth="1"/>
    <col min="17" max="17" width="11" style="107" customWidth="1"/>
    <col min="18" max="18" width="12.85546875" style="107" customWidth="1"/>
    <col min="19" max="19" width="10.42578125" style="107" customWidth="1"/>
    <col min="20" max="20" width="12.28515625" style="107" customWidth="1"/>
    <col min="21" max="21" width="15.42578125" style="107" customWidth="1"/>
    <col min="22" max="24" width="9.28515625" style="106" customWidth="1"/>
    <col min="25" max="25" width="12.57031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2.85546875" style="106" customWidth="1"/>
    <col min="30" max="30" width="14" style="106" customWidth="1"/>
    <col min="31" max="31" width="11.85546875" style="106" customWidth="1"/>
    <col min="32" max="32" width="14.285156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281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30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34.25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 t="shared" si="0"/>
        <v>5</v>
      </c>
      <c r="F6" s="6">
        <f t="shared" si="0"/>
        <v>6</v>
      </c>
      <c r="G6" s="119"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121">
        <v>0</v>
      </c>
      <c r="W7" s="121">
        <v>0</v>
      </c>
      <c r="X7" s="121">
        <v>0</v>
      </c>
      <c r="Y7" s="122">
        <f t="shared" ref="Y7:Y70" si="2">IF(H7=0,0,V7/H7)*100</f>
        <v>0</v>
      </c>
      <c r="Z7" s="123">
        <v>0</v>
      </c>
      <c r="AA7" s="122">
        <v>0</v>
      </c>
      <c r="AB7" s="122">
        <f>IF((Z7+T7)=0,0,AA7/(Z7+T7)*100)</f>
        <v>0</v>
      </c>
      <c r="AC7" s="122">
        <v>0</v>
      </c>
      <c r="AD7" s="122">
        <f>IF(AA7=0,0,AC7/AA7)*100</f>
        <v>0</v>
      </c>
      <c r="AE7" s="122">
        <v>0</v>
      </c>
      <c r="AF7" s="122">
        <f t="shared" ref="AF7:AF70" si="3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4">P8/O8*100</f>
        <v>100</v>
      </c>
      <c r="R8" s="100">
        <f t="shared" ref="R8:R20" si="5">P8</f>
        <v>8664.0299999999988</v>
      </c>
      <c r="S8" s="100">
        <f t="shared" ref="S8:S71" si="6">R8/P8*100</f>
        <v>100</v>
      </c>
      <c r="T8" s="100">
        <v>0</v>
      </c>
      <c r="U8" s="100">
        <v>0</v>
      </c>
      <c r="V8" s="121">
        <v>8</v>
      </c>
      <c r="W8" s="121">
        <v>10</v>
      </c>
      <c r="X8" s="121">
        <v>2</v>
      </c>
      <c r="Y8" s="122">
        <f t="shared" si="2"/>
        <v>40</v>
      </c>
      <c r="Z8" s="123">
        <v>8493.3700000000008</v>
      </c>
      <c r="AA8" s="122">
        <v>7418.86</v>
      </c>
      <c r="AB8" s="122">
        <f t="shared" ref="AB8:AB71" si="7">IF((Z8+T8)=0,0,AA8/(Z8+T8)*100)</f>
        <v>87.348837975974192</v>
      </c>
      <c r="AC8" s="122">
        <v>7418.86</v>
      </c>
      <c r="AD8" s="122">
        <f t="shared" ref="AD8:AD71" si="8">IF(AA8=0,0,AC8/AA8)*100</f>
        <v>100</v>
      </c>
      <c r="AE8" s="122">
        <f>AA8-AC8</f>
        <v>0</v>
      </c>
      <c r="AF8" s="122">
        <f t="shared" si="3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4"/>
        <v>100</v>
      </c>
      <c r="R9" s="100">
        <f t="shared" si="5"/>
        <v>20412.350000000002</v>
      </c>
      <c r="S9" s="100">
        <f t="shared" si="6"/>
        <v>100</v>
      </c>
      <c r="T9" s="100">
        <v>0</v>
      </c>
      <c r="U9" s="100">
        <v>0</v>
      </c>
      <c r="V9" s="121">
        <v>1</v>
      </c>
      <c r="W9" s="121">
        <v>1</v>
      </c>
      <c r="X9" s="121">
        <v>1</v>
      </c>
      <c r="Y9" s="122">
        <f t="shared" si="2"/>
        <v>8.3333333333333321</v>
      </c>
      <c r="Z9" s="123">
        <v>1649.65</v>
      </c>
      <c r="AA9" s="122">
        <v>1649.65</v>
      </c>
      <c r="AB9" s="122">
        <f t="shared" si="7"/>
        <v>100</v>
      </c>
      <c r="AC9" s="122">
        <v>1649.65</v>
      </c>
      <c r="AD9" s="122">
        <f t="shared" si="8"/>
        <v>100</v>
      </c>
      <c r="AE9" s="122">
        <f t="shared" ref="AE9:AE72" si="9">AA9-AC9</f>
        <v>0</v>
      </c>
      <c r="AF9" s="122">
        <f t="shared" si="3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4"/>
        <v>100</v>
      </c>
      <c r="R10" s="100">
        <f t="shared" si="5"/>
        <v>58.36</v>
      </c>
      <c r="S10" s="100">
        <f t="shared" si="6"/>
        <v>100</v>
      </c>
      <c r="T10" s="100">
        <v>0</v>
      </c>
      <c r="U10" s="100">
        <v>0</v>
      </c>
      <c r="V10" s="121">
        <v>0</v>
      </c>
      <c r="W10" s="121">
        <v>0</v>
      </c>
      <c r="X10" s="121">
        <v>0</v>
      </c>
      <c r="Y10" s="122">
        <f t="shared" si="2"/>
        <v>0</v>
      </c>
      <c r="Z10" s="123">
        <v>0</v>
      </c>
      <c r="AA10" s="122">
        <v>0</v>
      </c>
      <c r="AB10" s="122">
        <f t="shared" si="7"/>
        <v>0</v>
      </c>
      <c r="AC10" s="122">
        <v>0</v>
      </c>
      <c r="AD10" s="122">
        <f t="shared" si="8"/>
        <v>0</v>
      </c>
      <c r="AE10" s="122">
        <f t="shared" si="9"/>
        <v>0</v>
      </c>
      <c r="AF10" s="122">
        <f t="shared" si="3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4"/>
        <v>100</v>
      </c>
      <c r="R11" s="100">
        <f t="shared" si="5"/>
        <v>7226.18</v>
      </c>
      <c r="S11" s="100">
        <f t="shared" si="6"/>
        <v>100</v>
      </c>
      <c r="T11" s="100">
        <v>0</v>
      </c>
      <c r="U11" s="100">
        <v>0</v>
      </c>
      <c r="V11" s="121">
        <v>5</v>
      </c>
      <c r="W11" s="121">
        <v>6</v>
      </c>
      <c r="X11" s="121">
        <v>0</v>
      </c>
      <c r="Y11" s="122">
        <f t="shared" si="2"/>
        <v>29.411764705882355</v>
      </c>
      <c r="Z11" s="123">
        <v>10415.98</v>
      </c>
      <c r="AA11" s="122">
        <v>10415.98</v>
      </c>
      <c r="AB11" s="122">
        <f t="shared" si="7"/>
        <v>100</v>
      </c>
      <c r="AC11" s="122">
        <v>10415.98</v>
      </c>
      <c r="AD11" s="122">
        <f t="shared" si="8"/>
        <v>100</v>
      </c>
      <c r="AE11" s="122">
        <f t="shared" si="9"/>
        <v>0</v>
      </c>
      <c r="AF11" s="122">
        <f t="shared" si="3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4"/>
        <v>100</v>
      </c>
      <c r="R12" s="100">
        <f t="shared" si="5"/>
        <v>10060.76</v>
      </c>
      <c r="S12" s="100">
        <f t="shared" si="6"/>
        <v>100</v>
      </c>
      <c r="T12" s="100">
        <v>0</v>
      </c>
      <c r="U12" s="100">
        <v>0</v>
      </c>
      <c r="V12" s="121">
        <v>3</v>
      </c>
      <c r="W12" s="121">
        <v>5</v>
      </c>
      <c r="X12" s="121">
        <v>0</v>
      </c>
      <c r="Y12" s="122">
        <f t="shared" si="2"/>
        <v>17.647058823529413</v>
      </c>
      <c r="Z12" s="123">
        <v>6504.44</v>
      </c>
      <c r="AA12" s="122">
        <v>6504.44</v>
      </c>
      <c r="AB12" s="122">
        <f t="shared" si="7"/>
        <v>100</v>
      </c>
      <c r="AC12" s="122">
        <v>6504.44</v>
      </c>
      <c r="AD12" s="122">
        <f t="shared" si="8"/>
        <v>100</v>
      </c>
      <c r="AE12" s="122">
        <f t="shared" si="9"/>
        <v>0</v>
      </c>
      <c r="AF12" s="122">
        <f t="shared" si="3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4"/>
        <v>100</v>
      </c>
      <c r="R13" s="100">
        <f t="shared" si="5"/>
        <v>2679.6</v>
      </c>
      <c r="S13" s="100">
        <f t="shared" si="6"/>
        <v>100</v>
      </c>
      <c r="T13" s="100">
        <v>0</v>
      </c>
      <c r="U13" s="100">
        <v>0</v>
      </c>
      <c r="V13" s="121">
        <v>2</v>
      </c>
      <c r="W13" s="121">
        <v>2</v>
      </c>
      <c r="X13" s="121">
        <v>0</v>
      </c>
      <c r="Y13" s="122">
        <f t="shared" si="2"/>
        <v>66.666666666666657</v>
      </c>
      <c r="Z13" s="123">
        <v>10148.719999999999</v>
      </c>
      <c r="AA13" s="122">
        <v>10148.719999999999</v>
      </c>
      <c r="AB13" s="122">
        <f t="shared" si="7"/>
        <v>100</v>
      </c>
      <c r="AC13" s="122">
        <v>10148.719999999999</v>
      </c>
      <c r="AD13" s="122">
        <f t="shared" si="8"/>
        <v>100</v>
      </c>
      <c r="AE13" s="122">
        <f t="shared" si="9"/>
        <v>0</v>
      </c>
      <c r="AF13" s="122">
        <f t="shared" si="3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5"/>
        <v>0</v>
      </c>
      <c r="S14" s="100">
        <v>0</v>
      </c>
      <c r="T14" s="100">
        <v>0</v>
      </c>
      <c r="U14" s="100">
        <v>0</v>
      </c>
      <c r="V14" s="121">
        <v>0</v>
      </c>
      <c r="W14" s="121">
        <v>0</v>
      </c>
      <c r="X14" s="121">
        <v>0</v>
      </c>
      <c r="Y14" s="122">
        <f t="shared" si="2"/>
        <v>0</v>
      </c>
      <c r="Z14" s="123">
        <v>0</v>
      </c>
      <c r="AA14" s="122">
        <v>0</v>
      </c>
      <c r="AB14" s="122">
        <f t="shared" si="7"/>
        <v>0</v>
      </c>
      <c r="AC14" s="122">
        <v>0</v>
      </c>
      <c r="AD14" s="122">
        <f t="shared" si="8"/>
        <v>0</v>
      </c>
      <c r="AE14" s="122">
        <f t="shared" si="9"/>
        <v>0</v>
      </c>
      <c r="AF14" s="122">
        <f t="shared" si="3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0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5"/>
        <v>51732.32</v>
      </c>
      <c r="S15" s="100">
        <f t="shared" si="6"/>
        <v>100</v>
      </c>
      <c r="T15" s="100">
        <v>0</v>
      </c>
      <c r="U15" s="100">
        <v>0</v>
      </c>
      <c r="V15" s="121">
        <v>12</v>
      </c>
      <c r="W15" s="121">
        <v>14</v>
      </c>
      <c r="X15" s="121">
        <v>3</v>
      </c>
      <c r="Y15" s="122">
        <f t="shared" si="2"/>
        <v>14.457831325301203</v>
      </c>
      <c r="Z15" s="123">
        <v>15948.59</v>
      </c>
      <c r="AA15" s="122">
        <v>15948.59</v>
      </c>
      <c r="AB15" s="122">
        <f t="shared" si="7"/>
        <v>100</v>
      </c>
      <c r="AC15" s="122">
        <v>15948.59</v>
      </c>
      <c r="AD15" s="122">
        <f t="shared" si="8"/>
        <v>100</v>
      </c>
      <c r="AE15" s="122">
        <f t="shared" si="9"/>
        <v>0</v>
      </c>
      <c r="AF15" s="122">
        <f t="shared" si="3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0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5"/>
        <v>12706.95</v>
      </c>
      <c r="S16" s="100">
        <f t="shared" si="6"/>
        <v>100</v>
      </c>
      <c r="T16" s="100">
        <v>0</v>
      </c>
      <c r="U16" s="100">
        <v>0</v>
      </c>
      <c r="V16" s="121">
        <v>0</v>
      </c>
      <c r="W16" s="121">
        <v>0</v>
      </c>
      <c r="X16" s="121">
        <v>0</v>
      </c>
      <c r="Y16" s="122">
        <f t="shared" si="2"/>
        <v>0</v>
      </c>
      <c r="Z16" s="123">
        <v>0</v>
      </c>
      <c r="AA16" s="122">
        <v>0</v>
      </c>
      <c r="AB16" s="122">
        <f t="shared" si="7"/>
        <v>0</v>
      </c>
      <c r="AC16" s="122">
        <v>0</v>
      </c>
      <c r="AD16" s="122">
        <f t="shared" si="8"/>
        <v>0</v>
      </c>
      <c r="AE16" s="122">
        <f t="shared" si="9"/>
        <v>0</v>
      </c>
      <c r="AF16" s="122">
        <f t="shared" si="3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0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5"/>
        <v>32504.67</v>
      </c>
      <c r="S17" s="100">
        <f t="shared" si="6"/>
        <v>100</v>
      </c>
      <c r="T17" s="100">
        <v>0</v>
      </c>
      <c r="U17" s="100">
        <v>0</v>
      </c>
      <c r="V17" s="121">
        <v>11</v>
      </c>
      <c r="W17" s="121">
        <v>18</v>
      </c>
      <c r="X17" s="121">
        <v>1</v>
      </c>
      <c r="Y17" s="122">
        <f t="shared" si="2"/>
        <v>22.448979591836736</v>
      </c>
      <c r="Z17" s="123">
        <v>37062.15</v>
      </c>
      <c r="AA17" s="122">
        <v>37062.15</v>
      </c>
      <c r="AB17" s="122">
        <f t="shared" si="7"/>
        <v>100</v>
      </c>
      <c r="AC17" s="122">
        <v>37062.15</v>
      </c>
      <c r="AD17" s="122">
        <f t="shared" si="8"/>
        <v>100</v>
      </c>
      <c r="AE17" s="122">
        <f t="shared" si="9"/>
        <v>0</v>
      </c>
      <c r="AF17" s="122">
        <f t="shared" si="3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0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5"/>
        <v>15821.75</v>
      </c>
      <c r="S18" s="100">
        <f t="shared" si="6"/>
        <v>100</v>
      </c>
      <c r="T18" s="100">
        <v>0</v>
      </c>
      <c r="U18" s="100">
        <v>0</v>
      </c>
      <c r="V18" s="121">
        <v>17</v>
      </c>
      <c r="W18" s="121">
        <v>14</v>
      </c>
      <c r="X18" s="121">
        <v>13</v>
      </c>
      <c r="Y18" s="122">
        <f t="shared" si="2"/>
        <v>65.384615384615387</v>
      </c>
      <c r="Z18" s="123">
        <v>4410.1000000000004</v>
      </c>
      <c r="AA18" s="122">
        <v>4410.1000000000004</v>
      </c>
      <c r="AB18" s="122">
        <f t="shared" si="7"/>
        <v>100</v>
      </c>
      <c r="AC18" s="122">
        <v>4410.1000000000004</v>
      </c>
      <c r="AD18" s="122">
        <f t="shared" si="8"/>
        <v>100</v>
      </c>
      <c r="AE18" s="122">
        <f t="shared" si="9"/>
        <v>0</v>
      </c>
      <c r="AF18" s="122">
        <f t="shared" si="3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0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5"/>
        <v>46398.919999999991</v>
      </c>
      <c r="S19" s="100">
        <f t="shared" si="6"/>
        <v>100</v>
      </c>
      <c r="T19" s="100">
        <v>0</v>
      </c>
      <c r="U19" s="100">
        <v>0</v>
      </c>
      <c r="V19" s="121">
        <v>17</v>
      </c>
      <c r="W19" s="121">
        <v>20</v>
      </c>
      <c r="X19" s="121">
        <v>4</v>
      </c>
      <c r="Y19" s="122">
        <f t="shared" si="2"/>
        <v>29.310344827586203</v>
      </c>
      <c r="Z19" s="123">
        <v>26889.25</v>
      </c>
      <c r="AA19" s="122">
        <v>26688.28</v>
      </c>
      <c r="AB19" s="122">
        <f t="shared" si="7"/>
        <v>99.252600946474885</v>
      </c>
      <c r="AC19" s="122">
        <v>26688.28</v>
      </c>
      <c r="AD19" s="122">
        <f t="shared" si="8"/>
        <v>100</v>
      </c>
      <c r="AE19" s="122">
        <f t="shared" si="9"/>
        <v>0</v>
      </c>
      <c r="AF19" s="122">
        <f t="shared" si="3"/>
        <v>0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0"/>
        <v>0</v>
      </c>
      <c r="O20" s="100">
        <v>0</v>
      </c>
      <c r="P20" s="100">
        <v>0</v>
      </c>
      <c r="Q20" s="100">
        <v>0</v>
      </c>
      <c r="R20" s="100">
        <f t="shared" si="5"/>
        <v>0</v>
      </c>
      <c r="S20" s="100">
        <v>0</v>
      </c>
      <c r="T20" s="100">
        <v>0</v>
      </c>
      <c r="U20" s="100">
        <v>0</v>
      </c>
      <c r="V20" s="121">
        <v>0</v>
      </c>
      <c r="W20" s="121">
        <v>0</v>
      </c>
      <c r="X20" s="121">
        <v>0</v>
      </c>
      <c r="Y20" s="122">
        <f t="shared" si="2"/>
        <v>0</v>
      </c>
      <c r="Z20" s="123">
        <v>0</v>
      </c>
      <c r="AA20" s="122">
        <v>0</v>
      </c>
      <c r="AB20" s="122">
        <f t="shared" si="7"/>
        <v>0</v>
      </c>
      <c r="AC20" s="122">
        <v>0</v>
      </c>
      <c r="AD20" s="122">
        <f t="shared" si="8"/>
        <v>0</v>
      </c>
      <c r="AE20" s="122">
        <f t="shared" si="9"/>
        <v>0</v>
      </c>
      <c r="AF20" s="122">
        <f t="shared" si="3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0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 t="shared" si="6"/>
        <v>100</v>
      </c>
      <c r="T21" s="100">
        <v>0</v>
      </c>
      <c r="U21" s="100">
        <v>0</v>
      </c>
      <c r="V21" s="121">
        <v>2</v>
      </c>
      <c r="W21" s="121">
        <v>3</v>
      </c>
      <c r="X21" s="121">
        <v>0</v>
      </c>
      <c r="Y21" s="122">
        <f t="shared" si="2"/>
        <v>22.222222222222221</v>
      </c>
      <c r="Z21" s="123">
        <v>10021.58</v>
      </c>
      <c r="AA21" s="122">
        <v>10021.58</v>
      </c>
      <c r="AB21" s="122">
        <f t="shared" si="7"/>
        <v>100</v>
      </c>
      <c r="AC21" s="122">
        <v>10021.58</v>
      </c>
      <c r="AD21" s="122">
        <f t="shared" si="8"/>
        <v>100</v>
      </c>
      <c r="AE21" s="122">
        <f t="shared" si="9"/>
        <v>0</v>
      </c>
      <c r="AF21" s="122">
        <f t="shared" si="3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0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1">P22</f>
        <v>19091.53</v>
      </c>
      <c r="S22" s="100">
        <f t="shared" si="6"/>
        <v>100</v>
      </c>
      <c r="T22" s="100">
        <v>0</v>
      </c>
      <c r="U22" s="100">
        <v>0</v>
      </c>
      <c r="V22" s="121">
        <v>2</v>
      </c>
      <c r="W22" s="121">
        <v>3</v>
      </c>
      <c r="X22" s="121">
        <v>0</v>
      </c>
      <c r="Y22" s="122">
        <f t="shared" si="2"/>
        <v>4.8780487804878048</v>
      </c>
      <c r="Z22" s="123">
        <v>6177.02</v>
      </c>
      <c r="AA22" s="122">
        <v>6177.02</v>
      </c>
      <c r="AB22" s="122">
        <f t="shared" si="7"/>
        <v>100</v>
      </c>
      <c r="AC22" s="122">
        <v>6177.02</v>
      </c>
      <c r="AD22" s="122">
        <f t="shared" si="8"/>
        <v>100</v>
      </c>
      <c r="AE22" s="122">
        <f t="shared" si="9"/>
        <v>0</v>
      </c>
      <c r="AF22" s="122">
        <f t="shared" si="3"/>
        <v>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0"/>
        <v>0</v>
      </c>
      <c r="O23" s="100">
        <v>0</v>
      </c>
      <c r="P23" s="100">
        <v>0</v>
      </c>
      <c r="Q23" s="100">
        <v>0</v>
      </c>
      <c r="R23" s="100">
        <f t="shared" si="11"/>
        <v>0</v>
      </c>
      <c r="S23" s="100">
        <v>0</v>
      </c>
      <c r="T23" s="100">
        <v>0</v>
      </c>
      <c r="U23" s="100">
        <v>0</v>
      </c>
      <c r="V23" s="121">
        <v>0</v>
      </c>
      <c r="W23" s="121">
        <v>0</v>
      </c>
      <c r="X23" s="121">
        <v>0</v>
      </c>
      <c r="Y23" s="122">
        <f t="shared" si="2"/>
        <v>0</v>
      </c>
      <c r="Z23" s="123">
        <v>0</v>
      </c>
      <c r="AA23" s="122">
        <v>0</v>
      </c>
      <c r="AB23" s="122">
        <f t="shared" si="7"/>
        <v>0</v>
      </c>
      <c r="AC23" s="122">
        <v>0</v>
      </c>
      <c r="AD23" s="122">
        <f t="shared" si="8"/>
        <v>0</v>
      </c>
      <c r="AE23" s="122">
        <f t="shared" si="9"/>
        <v>0</v>
      </c>
      <c r="AF23" s="122">
        <f t="shared" si="3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0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1"/>
        <v>31605.72</v>
      </c>
      <c r="S24" s="100">
        <f t="shared" si="6"/>
        <v>100</v>
      </c>
      <c r="T24" s="100">
        <v>0</v>
      </c>
      <c r="U24" s="100">
        <v>0</v>
      </c>
      <c r="V24" s="121">
        <v>31</v>
      </c>
      <c r="W24" s="121">
        <v>42</v>
      </c>
      <c r="X24" s="121">
        <v>21</v>
      </c>
      <c r="Y24" s="122">
        <f t="shared" si="2"/>
        <v>43.661971830985912</v>
      </c>
      <c r="Z24" s="123">
        <v>29450.03</v>
      </c>
      <c r="AA24" s="122">
        <v>29450.03</v>
      </c>
      <c r="AB24" s="122">
        <f t="shared" si="7"/>
        <v>100</v>
      </c>
      <c r="AC24" s="122">
        <v>29450.03</v>
      </c>
      <c r="AD24" s="122">
        <f t="shared" si="8"/>
        <v>100</v>
      </c>
      <c r="AE24" s="122">
        <f t="shared" si="9"/>
        <v>0</v>
      </c>
      <c r="AF24" s="122">
        <f t="shared" si="3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0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1"/>
        <v>43809.06</v>
      </c>
      <c r="S25" s="100">
        <f t="shared" si="6"/>
        <v>100</v>
      </c>
      <c r="T25" s="100">
        <v>0</v>
      </c>
      <c r="U25" s="100">
        <v>0</v>
      </c>
      <c r="V25" s="121">
        <v>25</v>
      </c>
      <c r="W25" s="121">
        <v>36</v>
      </c>
      <c r="X25" s="121">
        <v>8</v>
      </c>
      <c r="Y25" s="122">
        <f t="shared" si="2"/>
        <v>12.135922330097088</v>
      </c>
      <c r="Z25" s="123">
        <f>3668.08+27767.72+365.4</f>
        <v>31801.200000000004</v>
      </c>
      <c r="AA25" s="122">
        <v>31801.200000000004</v>
      </c>
      <c r="AB25" s="122">
        <f t="shared" si="7"/>
        <v>100</v>
      </c>
      <c r="AC25" s="122">
        <v>31801.200000000004</v>
      </c>
      <c r="AD25" s="122">
        <f t="shared" si="8"/>
        <v>100</v>
      </c>
      <c r="AE25" s="122">
        <f t="shared" si="9"/>
        <v>0</v>
      </c>
      <c r="AF25" s="122">
        <f t="shared" si="3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0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1"/>
        <v>13200.15</v>
      </c>
      <c r="S26" s="100">
        <f t="shared" si="6"/>
        <v>100</v>
      </c>
      <c r="T26" s="100">
        <v>0</v>
      </c>
      <c r="U26" s="100">
        <v>0</v>
      </c>
      <c r="V26" s="121">
        <v>12</v>
      </c>
      <c r="W26" s="121">
        <v>15</v>
      </c>
      <c r="X26" s="121">
        <v>6</v>
      </c>
      <c r="Y26" s="122">
        <f t="shared" si="2"/>
        <v>50</v>
      </c>
      <c r="Z26" s="123">
        <v>11237.51</v>
      </c>
      <c r="AA26" s="122">
        <v>11237.51</v>
      </c>
      <c r="AB26" s="122">
        <f t="shared" si="7"/>
        <v>100</v>
      </c>
      <c r="AC26" s="122">
        <v>11237.51</v>
      </c>
      <c r="AD26" s="122">
        <f t="shared" si="8"/>
        <v>100</v>
      </c>
      <c r="AE26" s="122">
        <f t="shared" si="9"/>
        <v>0</v>
      </c>
      <c r="AF26" s="122">
        <f t="shared" si="3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0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1"/>
        <v>12723.78</v>
      </c>
      <c r="S27" s="100">
        <f t="shared" si="6"/>
        <v>100</v>
      </c>
      <c r="T27" s="100">
        <v>0</v>
      </c>
      <c r="U27" s="100">
        <v>0</v>
      </c>
      <c r="V27" s="121">
        <v>4</v>
      </c>
      <c r="W27" s="121">
        <v>6</v>
      </c>
      <c r="X27" s="121">
        <v>1</v>
      </c>
      <c r="Y27" s="122">
        <f t="shared" si="2"/>
        <v>25</v>
      </c>
      <c r="Z27" s="123">
        <v>3466.92</v>
      </c>
      <c r="AA27" s="122">
        <v>3466.92</v>
      </c>
      <c r="AB27" s="122">
        <f t="shared" si="7"/>
        <v>100</v>
      </c>
      <c r="AC27" s="122">
        <v>3466.92</v>
      </c>
      <c r="AD27" s="122">
        <f t="shared" si="8"/>
        <v>100</v>
      </c>
      <c r="AE27" s="122">
        <f t="shared" si="9"/>
        <v>0</v>
      </c>
      <c r="AF27" s="122">
        <f t="shared" si="3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0"/>
        <v>0</v>
      </c>
      <c r="O28" s="100">
        <v>0</v>
      </c>
      <c r="P28" s="100">
        <v>0</v>
      </c>
      <c r="Q28" s="100">
        <v>0</v>
      </c>
      <c r="R28" s="100">
        <f t="shared" si="11"/>
        <v>0</v>
      </c>
      <c r="S28" s="100">
        <v>0</v>
      </c>
      <c r="T28" s="100">
        <v>0</v>
      </c>
      <c r="U28" s="100">
        <v>0</v>
      </c>
      <c r="V28" s="121">
        <v>5</v>
      </c>
      <c r="W28" s="121">
        <v>6</v>
      </c>
      <c r="X28" s="121">
        <v>4</v>
      </c>
      <c r="Y28" s="122">
        <f t="shared" si="2"/>
        <v>55.555555555555557</v>
      </c>
      <c r="Z28" s="123">
        <v>3007.13</v>
      </c>
      <c r="AA28" s="122">
        <v>3007.13</v>
      </c>
      <c r="AB28" s="122">
        <f t="shared" si="7"/>
        <v>100</v>
      </c>
      <c r="AC28" s="122">
        <v>3007.13</v>
      </c>
      <c r="AD28" s="122">
        <f t="shared" si="8"/>
        <v>100</v>
      </c>
      <c r="AE28" s="122">
        <f t="shared" si="9"/>
        <v>0</v>
      </c>
      <c r="AF28" s="122">
        <f t="shared" si="3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0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1"/>
        <v>5460.41</v>
      </c>
      <c r="S29" s="100">
        <f t="shared" si="6"/>
        <v>100</v>
      </c>
      <c r="T29" s="100">
        <v>0</v>
      </c>
      <c r="U29" s="100">
        <v>0</v>
      </c>
      <c r="V29" s="121">
        <v>3</v>
      </c>
      <c r="W29" s="121">
        <v>5</v>
      </c>
      <c r="X29" s="121">
        <v>0</v>
      </c>
      <c r="Y29" s="122">
        <f t="shared" si="2"/>
        <v>37.5</v>
      </c>
      <c r="Z29" s="123">
        <v>2108.6999999999998</v>
      </c>
      <c r="AA29" s="122">
        <v>2108.6999999999998</v>
      </c>
      <c r="AB29" s="122">
        <f t="shared" si="7"/>
        <v>100</v>
      </c>
      <c r="AC29" s="122">
        <v>2108.6999999999998</v>
      </c>
      <c r="AD29" s="122">
        <f t="shared" si="8"/>
        <v>100</v>
      </c>
      <c r="AE29" s="122">
        <f t="shared" si="9"/>
        <v>0</v>
      </c>
      <c r="AF29" s="122">
        <f t="shared" si="3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1"/>
        <v>0</v>
      </c>
      <c r="S30" s="100">
        <v>0</v>
      </c>
      <c r="T30" s="100">
        <v>0</v>
      </c>
      <c r="U30" s="100">
        <v>0</v>
      </c>
      <c r="V30" s="121">
        <v>0</v>
      </c>
      <c r="W30" s="121">
        <v>0</v>
      </c>
      <c r="X30" s="121">
        <v>0</v>
      </c>
      <c r="Y30" s="122">
        <f t="shared" si="2"/>
        <v>0</v>
      </c>
      <c r="Z30" s="123">
        <v>0</v>
      </c>
      <c r="AA30" s="122">
        <v>0</v>
      </c>
      <c r="AB30" s="122">
        <f t="shared" si="7"/>
        <v>0</v>
      </c>
      <c r="AC30" s="122">
        <v>0</v>
      </c>
      <c r="AD30" s="122">
        <f t="shared" si="8"/>
        <v>0</v>
      </c>
      <c r="AE30" s="122">
        <f t="shared" si="9"/>
        <v>0</v>
      </c>
      <c r="AF30" s="122">
        <f t="shared" si="3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2">K31/H31*100</f>
        <v>88.043478260869563</v>
      </c>
      <c r="O31" s="100">
        <v>84151.14</v>
      </c>
      <c r="P31" s="100">
        <v>84151.14</v>
      </c>
      <c r="Q31" s="100">
        <f t="shared" ref="Q31:Q38" si="13">P31/O31*100</f>
        <v>100</v>
      </c>
      <c r="R31" s="100">
        <f t="shared" si="11"/>
        <v>84151.14</v>
      </c>
      <c r="S31" s="100">
        <f t="shared" si="6"/>
        <v>100</v>
      </c>
      <c r="T31" s="100">
        <v>0</v>
      </c>
      <c r="U31" s="100">
        <v>0</v>
      </c>
      <c r="V31" s="121">
        <v>19</v>
      </c>
      <c r="W31" s="121">
        <v>27</v>
      </c>
      <c r="X31" s="121">
        <v>3</v>
      </c>
      <c r="Y31" s="122">
        <f t="shared" si="2"/>
        <v>20.652173913043477</v>
      </c>
      <c r="Z31" s="123">
        <v>43406.49</v>
      </c>
      <c r="AA31" s="122">
        <v>34384.54</v>
      </c>
      <c r="AB31" s="122">
        <f t="shared" si="7"/>
        <v>79.215204915209696</v>
      </c>
      <c r="AC31" s="122">
        <v>34384.54</v>
      </c>
      <c r="AD31" s="122">
        <f t="shared" si="8"/>
        <v>100</v>
      </c>
      <c r="AE31" s="122">
        <f t="shared" si="9"/>
        <v>0</v>
      </c>
      <c r="AF31" s="122">
        <f t="shared" si="3"/>
        <v>0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2"/>
        <v>45</v>
      </c>
      <c r="O32" s="100">
        <v>3061.7499999999995</v>
      </c>
      <c r="P32" s="100">
        <v>3061.7499999999995</v>
      </c>
      <c r="Q32" s="100">
        <f t="shared" si="13"/>
        <v>100</v>
      </c>
      <c r="R32" s="100">
        <f t="shared" si="11"/>
        <v>3061.7499999999995</v>
      </c>
      <c r="S32" s="100">
        <f t="shared" si="6"/>
        <v>100</v>
      </c>
      <c r="T32" s="100">
        <v>0</v>
      </c>
      <c r="U32" s="100">
        <v>0</v>
      </c>
      <c r="V32" s="121">
        <v>0</v>
      </c>
      <c r="W32" s="121">
        <v>0</v>
      </c>
      <c r="X32" s="121">
        <v>0</v>
      </c>
      <c r="Y32" s="122">
        <f t="shared" si="2"/>
        <v>0</v>
      </c>
      <c r="Z32" s="123">
        <v>0</v>
      </c>
      <c r="AA32" s="122">
        <v>0</v>
      </c>
      <c r="AB32" s="122">
        <f t="shared" si="7"/>
        <v>0</v>
      </c>
      <c r="AC32" s="122">
        <v>0</v>
      </c>
      <c r="AD32" s="122">
        <f t="shared" si="8"/>
        <v>0</v>
      </c>
      <c r="AE32" s="122">
        <f t="shared" si="9"/>
        <v>0</v>
      </c>
      <c r="AF32" s="122">
        <f t="shared" si="3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2"/>
        <v>50</v>
      </c>
      <c r="O33" s="100">
        <v>215.69</v>
      </c>
      <c r="P33" s="100">
        <v>215.69</v>
      </c>
      <c r="Q33" s="100">
        <f t="shared" si="13"/>
        <v>100</v>
      </c>
      <c r="R33" s="100">
        <f t="shared" si="11"/>
        <v>215.69</v>
      </c>
      <c r="S33" s="100">
        <f t="shared" si="6"/>
        <v>100</v>
      </c>
      <c r="T33" s="100">
        <v>0</v>
      </c>
      <c r="U33" s="100">
        <v>0</v>
      </c>
      <c r="V33" s="121">
        <v>2</v>
      </c>
      <c r="W33" s="121">
        <v>4</v>
      </c>
      <c r="X33" s="121">
        <v>0</v>
      </c>
      <c r="Y33" s="122">
        <f t="shared" si="2"/>
        <v>50</v>
      </c>
      <c r="Z33" s="123">
        <v>3317.11</v>
      </c>
      <c r="AA33" s="122">
        <v>3317.11</v>
      </c>
      <c r="AB33" s="122">
        <f t="shared" si="7"/>
        <v>100</v>
      </c>
      <c r="AC33" s="122">
        <v>3317.11</v>
      </c>
      <c r="AD33" s="122">
        <f t="shared" si="8"/>
        <v>100</v>
      </c>
      <c r="AE33" s="122">
        <f t="shared" si="9"/>
        <v>0</v>
      </c>
      <c r="AF33" s="122">
        <f t="shared" si="3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2"/>
        <v>80.769230769230774</v>
      </c>
      <c r="O34" s="100">
        <v>17458.7</v>
      </c>
      <c r="P34" s="100">
        <v>17458.7</v>
      </c>
      <c r="Q34" s="100">
        <f t="shared" si="13"/>
        <v>100</v>
      </c>
      <c r="R34" s="100">
        <f t="shared" si="11"/>
        <v>17458.7</v>
      </c>
      <c r="S34" s="100">
        <f t="shared" si="6"/>
        <v>100</v>
      </c>
      <c r="T34" s="100">
        <v>0</v>
      </c>
      <c r="U34" s="100">
        <v>0</v>
      </c>
      <c r="V34" s="121">
        <v>8</v>
      </c>
      <c r="W34" s="121">
        <v>10</v>
      </c>
      <c r="X34" s="121">
        <v>3</v>
      </c>
      <c r="Y34" s="122">
        <f t="shared" si="2"/>
        <v>15.384615384615385</v>
      </c>
      <c r="Z34" s="123">
        <v>8813.86</v>
      </c>
      <c r="AA34" s="122">
        <v>8813.86</v>
      </c>
      <c r="AB34" s="122">
        <f t="shared" si="7"/>
        <v>100</v>
      </c>
      <c r="AC34" s="122">
        <v>8813.86</v>
      </c>
      <c r="AD34" s="122">
        <f t="shared" si="8"/>
        <v>100</v>
      </c>
      <c r="AE34" s="122">
        <f t="shared" si="9"/>
        <v>0</v>
      </c>
      <c r="AF34" s="122">
        <f t="shared" si="3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2"/>
        <v>75.862068965517238</v>
      </c>
      <c r="O35" s="100">
        <v>31182.29</v>
      </c>
      <c r="P35" s="100">
        <v>31182.29</v>
      </c>
      <c r="Q35" s="100">
        <f t="shared" si="13"/>
        <v>100</v>
      </c>
      <c r="R35" s="100">
        <f t="shared" si="11"/>
        <v>31182.29</v>
      </c>
      <c r="S35" s="100">
        <f t="shared" si="6"/>
        <v>100</v>
      </c>
      <c r="T35" s="100">
        <v>0</v>
      </c>
      <c r="U35" s="100">
        <v>0</v>
      </c>
      <c r="V35" s="121">
        <v>14</v>
      </c>
      <c r="W35" s="121">
        <v>21</v>
      </c>
      <c r="X35" s="121">
        <v>2</v>
      </c>
      <c r="Y35" s="122">
        <f t="shared" si="2"/>
        <v>24.137931034482758</v>
      </c>
      <c r="Z35" s="123">
        <v>20128.939999999999</v>
      </c>
      <c r="AA35" s="122">
        <v>20128.939999999999</v>
      </c>
      <c r="AB35" s="122">
        <f t="shared" si="7"/>
        <v>100</v>
      </c>
      <c r="AC35" s="122">
        <v>20128.939999999999</v>
      </c>
      <c r="AD35" s="122">
        <f t="shared" si="8"/>
        <v>100</v>
      </c>
      <c r="AE35" s="122">
        <f t="shared" si="9"/>
        <v>0</v>
      </c>
      <c r="AF35" s="122">
        <f t="shared" si="3"/>
        <v>0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2"/>
        <v>63.636363636363633</v>
      </c>
      <c r="O36" s="100">
        <v>837.48</v>
      </c>
      <c r="P36" s="100">
        <v>837.48</v>
      </c>
      <c r="Q36" s="100">
        <f t="shared" si="13"/>
        <v>100</v>
      </c>
      <c r="R36" s="100">
        <f t="shared" si="11"/>
        <v>837.48</v>
      </c>
      <c r="S36" s="100">
        <f t="shared" si="6"/>
        <v>100</v>
      </c>
      <c r="T36" s="100">
        <v>0</v>
      </c>
      <c r="U36" s="100">
        <v>0</v>
      </c>
      <c r="V36" s="121">
        <v>0</v>
      </c>
      <c r="W36" s="121">
        <v>0</v>
      </c>
      <c r="X36" s="121">
        <v>0</v>
      </c>
      <c r="Y36" s="122">
        <f t="shared" si="2"/>
        <v>0</v>
      </c>
      <c r="Z36" s="123">
        <v>0</v>
      </c>
      <c r="AA36" s="122">
        <v>0</v>
      </c>
      <c r="AB36" s="122">
        <f t="shared" si="7"/>
        <v>0</v>
      </c>
      <c r="AC36" s="122">
        <v>0</v>
      </c>
      <c r="AD36" s="122">
        <f t="shared" si="8"/>
        <v>0</v>
      </c>
      <c r="AE36" s="122">
        <f t="shared" si="9"/>
        <v>0</v>
      </c>
      <c r="AF36" s="122">
        <f t="shared" si="3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2"/>
        <v>93.333333333333329</v>
      </c>
      <c r="O37" s="100">
        <v>8820.61</v>
      </c>
      <c r="P37" s="100">
        <v>8820.61</v>
      </c>
      <c r="Q37" s="100">
        <f t="shared" si="13"/>
        <v>100</v>
      </c>
      <c r="R37" s="100">
        <f t="shared" si="11"/>
        <v>8820.61</v>
      </c>
      <c r="S37" s="100">
        <f t="shared" si="6"/>
        <v>100</v>
      </c>
      <c r="T37" s="100">
        <v>0</v>
      </c>
      <c r="U37" s="100">
        <v>0</v>
      </c>
      <c r="V37" s="121">
        <v>2</v>
      </c>
      <c r="W37" s="121">
        <v>2</v>
      </c>
      <c r="X37" s="121">
        <v>0</v>
      </c>
      <c r="Y37" s="122">
        <f t="shared" si="2"/>
        <v>13.333333333333334</v>
      </c>
      <c r="Z37" s="123">
        <v>2791.99</v>
      </c>
      <c r="AA37" s="122">
        <v>2791.99</v>
      </c>
      <c r="AB37" s="122">
        <f t="shared" si="7"/>
        <v>100</v>
      </c>
      <c r="AC37" s="122">
        <v>2791.99</v>
      </c>
      <c r="AD37" s="122">
        <f t="shared" si="8"/>
        <v>100</v>
      </c>
      <c r="AE37" s="122">
        <f t="shared" si="9"/>
        <v>0</v>
      </c>
      <c r="AF37" s="122">
        <f t="shared" si="3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2"/>
        <v>44.827586206896555</v>
      </c>
      <c r="O38" s="100">
        <v>17539.870000000003</v>
      </c>
      <c r="P38" s="100">
        <v>17539.870000000003</v>
      </c>
      <c r="Q38" s="100">
        <f t="shared" si="13"/>
        <v>100</v>
      </c>
      <c r="R38" s="100">
        <f t="shared" si="11"/>
        <v>17539.870000000003</v>
      </c>
      <c r="S38" s="100">
        <f t="shared" si="6"/>
        <v>100</v>
      </c>
      <c r="T38" s="100">
        <v>0</v>
      </c>
      <c r="U38" s="100">
        <v>0</v>
      </c>
      <c r="V38" s="121">
        <v>23</v>
      </c>
      <c r="W38" s="121">
        <v>29</v>
      </c>
      <c r="X38" s="121">
        <v>4</v>
      </c>
      <c r="Y38" s="122">
        <f t="shared" si="2"/>
        <v>79.310344827586206</v>
      </c>
      <c r="Z38" s="123">
        <v>31529.03</v>
      </c>
      <c r="AA38" s="122">
        <v>31529.03</v>
      </c>
      <c r="AB38" s="122">
        <f t="shared" si="7"/>
        <v>100</v>
      </c>
      <c r="AC38" s="122">
        <v>31529.03</v>
      </c>
      <c r="AD38" s="122">
        <f t="shared" si="8"/>
        <v>100</v>
      </c>
      <c r="AE38" s="122">
        <f t="shared" si="9"/>
        <v>0</v>
      </c>
      <c r="AF38" s="122">
        <f t="shared" si="3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2"/>
        <v>0</v>
      </c>
      <c r="O39" s="100">
        <v>0</v>
      </c>
      <c r="P39" s="100">
        <v>0</v>
      </c>
      <c r="Q39" s="100">
        <v>0</v>
      </c>
      <c r="R39" s="100">
        <f t="shared" si="11"/>
        <v>0</v>
      </c>
      <c r="S39" s="100">
        <v>0</v>
      </c>
      <c r="T39" s="100">
        <v>0</v>
      </c>
      <c r="U39" s="100">
        <v>0</v>
      </c>
      <c r="V39" s="121">
        <v>0</v>
      </c>
      <c r="W39" s="121">
        <v>0</v>
      </c>
      <c r="X39" s="121">
        <v>0</v>
      </c>
      <c r="Y39" s="122">
        <f t="shared" si="2"/>
        <v>0</v>
      </c>
      <c r="Z39" s="123">
        <v>0</v>
      </c>
      <c r="AA39" s="122">
        <v>0</v>
      </c>
      <c r="AB39" s="122">
        <f t="shared" si="7"/>
        <v>0</v>
      </c>
      <c r="AC39" s="122">
        <v>0</v>
      </c>
      <c r="AD39" s="122">
        <f t="shared" si="8"/>
        <v>0</v>
      </c>
      <c r="AE39" s="122">
        <f t="shared" si="9"/>
        <v>0</v>
      </c>
      <c r="AF39" s="122">
        <f t="shared" si="3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2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1"/>
        <v>81.2</v>
      </c>
      <c r="S40" s="100">
        <f t="shared" si="6"/>
        <v>100</v>
      </c>
      <c r="T40" s="100">
        <v>0</v>
      </c>
      <c r="U40" s="100">
        <v>0</v>
      </c>
      <c r="V40" s="121">
        <v>0</v>
      </c>
      <c r="W40" s="121">
        <v>0</v>
      </c>
      <c r="X40" s="121">
        <v>0</v>
      </c>
      <c r="Y40" s="122">
        <f t="shared" si="2"/>
        <v>0</v>
      </c>
      <c r="Z40" s="123">
        <v>0</v>
      </c>
      <c r="AA40" s="122">
        <v>0</v>
      </c>
      <c r="AB40" s="122">
        <f t="shared" si="7"/>
        <v>0</v>
      </c>
      <c r="AC40" s="122">
        <v>0</v>
      </c>
      <c r="AD40" s="122">
        <f t="shared" si="8"/>
        <v>0</v>
      </c>
      <c r="AE40" s="122">
        <f t="shared" si="9"/>
        <v>0</v>
      </c>
      <c r="AF40" s="122">
        <f t="shared" si="3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2"/>
        <v>0</v>
      </c>
      <c r="O41" s="100">
        <v>0</v>
      </c>
      <c r="P41" s="100">
        <v>0</v>
      </c>
      <c r="Q41" s="100">
        <v>0</v>
      </c>
      <c r="R41" s="100">
        <f t="shared" si="11"/>
        <v>0</v>
      </c>
      <c r="S41" s="100">
        <v>0</v>
      </c>
      <c r="T41" s="100">
        <v>0</v>
      </c>
      <c r="U41" s="100">
        <v>0</v>
      </c>
      <c r="V41" s="121">
        <v>1</v>
      </c>
      <c r="W41" s="121">
        <v>1</v>
      </c>
      <c r="X41" s="121">
        <v>1</v>
      </c>
      <c r="Y41" s="122">
        <f t="shared" si="2"/>
        <v>50</v>
      </c>
      <c r="Z41" s="123">
        <v>570.94000000000005</v>
      </c>
      <c r="AA41" s="122">
        <v>570.94000000000005</v>
      </c>
      <c r="AB41" s="122">
        <f t="shared" si="7"/>
        <v>100</v>
      </c>
      <c r="AC41" s="122">
        <v>570.94000000000005</v>
      </c>
      <c r="AD41" s="122">
        <f t="shared" si="8"/>
        <v>100</v>
      </c>
      <c r="AE41" s="122">
        <f t="shared" si="9"/>
        <v>0</v>
      </c>
      <c r="AF41" s="122">
        <f t="shared" si="3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2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1"/>
        <v>51486.1</v>
      </c>
      <c r="S42" s="100">
        <f t="shared" si="6"/>
        <v>100</v>
      </c>
      <c r="T42" s="100">
        <v>0</v>
      </c>
      <c r="U42" s="100">
        <v>0</v>
      </c>
      <c r="V42" s="121">
        <v>20</v>
      </c>
      <c r="W42" s="121">
        <v>37</v>
      </c>
      <c r="X42" s="121">
        <v>8</v>
      </c>
      <c r="Y42" s="122">
        <f t="shared" si="2"/>
        <v>37.735849056603776</v>
      </c>
      <c r="Z42" s="123">
        <v>44295.46</v>
      </c>
      <c r="AA42" s="122">
        <v>43186.26</v>
      </c>
      <c r="AB42" s="122">
        <f t="shared" si="7"/>
        <v>97.495905900965923</v>
      </c>
      <c r="AC42" s="122">
        <v>43186.26</v>
      </c>
      <c r="AD42" s="122">
        <f t="shared" si="8"/>
        <v>100</v>
      </c>
      <c r="AE42" s="122">
        <f t="shared" si="9"/>
        <v>0</v>
      </c>
      <c r="AF42" s="122">
        <f t="shared" si="3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2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1"/>
        <v>16141.45</v>
      </c>
      <c r="S43" s="100">
        <f t="shared" si="6"/>
        <v>100</v>
      </c>
      <c r="T43" s="100">
        <v>0</v>
      </c>
      <c r="U43" s="100">
        <v>0</v>
      </c>
      <c r="V43" s="121">
        <v>8</v>
      </c>
      <c r="W43" s="121">
        <v>9</v>
      </c>
      <c r="X43" s="121">
        <v>3</v>
      </c>
      <c r="Y43" s="122">
        <f t="shared" si="2"/>
        <v>28.571428571428569</v>
      </c>
      <c r="Z43" s="123">
        <v>7515.68</v>
      </c>
      <c r="AA43" s="122">
        <v>7515.68</v>
      </c>
      <c r="AB43" s="122">
        <f t="shared" si="7"/>
        <v>100</v>
      </c>
      <c r="AC43" s="122">
        <v>7515.68</v>
      </c>
      <c r="AD43" s="122">
        <f t="shared" si="8"/>
        <v>100</v>
      </c>
      <c r="AE43" s="122">
        <f t="shared" si="9"/>
        <v>0</v>
      </c>
      <c r="AF43" s="122">
        <f t="shared" si="3"/>
        <v>0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2"/>
        <v>0</v>
      </c>
      <c r="O44" s="100">
        <v>0</v>
      </c>
      <c r="P44" s="100">
        <v>0</v>
      </c>
      <c r="Q44" s="100">
        <v>0</v>
      </c>
      <c r="R44" s="100">
        <f t="shared" si="11"/>
        <v>0</v>
      </c>
      <c r="S44" s="100">
        <v>0</v>
      </c>
      <c r="T44" s="100">
        <v>0</v>
      </c>
      <c r="U44" s="100">
        <v>0</v>
      </c>
      <c r="V44" s="121">
        <v>0</v>
      </c>
      <c r="W44" s="121">
        <v>0</v>
      </c>
      <c r="X44" s="121">
        <v>0</v>
      </c>
      <c r="Y44" s="122">
        <f t="shared" si="2"/>
        <v>0</v>
      </c>
      <c r="Z44" s="123">
        <v>0</v>
      </c>
      <c r="AA44" s="122">
        <v>0</v>
      </c>
      <c r="AB44" s="122">
        <f t="shared" si="7"/>
        <v>0</v>
      </c>
      <c r="AC44" s="122">
        <v>0</v>
      </c>
      <c r="AD44" s="122">
        <f t="shared" si="8"/>
        <v>0</v>
      </c>
      <c r="AE44" s="122">
        <f t="shared" si="9"/>
        <v>0</v>
      </c>
      <c r="AF44" s="122">
        <f t="shared" si="3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2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1"/>
        <v>18630.71</v>
      </c>
      <c r="S45" s="100">
        <f t="shared" si="6"/>
        <v>100</v>
      </c>
      <c r="T45" s="100">
        <v>0</v>
      </c>
      <c r="U45" s="100">
        <v>0</v>
      </c>
      <c r="V45" s="121">
        <v>9</v>
      </c>
      <c r="W45" s="121">
        <v>9</v>
      </c>
      <c r="X45" s="121">
        <v>9</v>
      </c>
      <c r="Y45" s="122">
        <f t="shared" si="2"/>
        <v>42.857142857142854</v>
      </c>
      <c r="Z45" s="123">
        <v>12540.16</v>
      </c>
      <c r="AA45" s="122">
        <v>12540.16</v>
      </c>
      <c r="AB45" s="122">
        <f t="shared" si="7"/>
        <v>100</v>
      </c>
      <c r="AC45" s="122">
        <v>12540.16</v>
      </c>
      <c r="AD45" s="122">
        <f t="shared" si="8"/>
        <v>100</v>
      </c>
      <c r="AE45" s="122">
        <f t="shared" si="9"/>
        <v>0</v>
      </c>
      <c r="AF45" s="122">
        <f t="shared" si="3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2"/>
        <v>0</v>
      </c>
      <c r="O46" s="100">
        <v>0</v>
      </c>
      <c r="P46" s="100">
        <v>0</v>
      </c>
      <c r="Q46" s="100">
        <v>0</v>
      </c>
      <c r="R46" s="100">
        <f t="shared" si="11"/>
        <v>0</v>
      </c>
      <c r="S46" s="100">
        <v>0</v>
      </c>
      <c r="T46" s="100">
        <v>0</v>
      </c>
      <c r="U46" s="100">
        <v>0</v>
      </c>
      <c r="V46" s="121">
        <v>1</v>
      </c>
      <c r="W46" s="121">
        <v>1</v>
      </c>
      <c r="X46" s="121">
        <v>1</v>
      </c>
      <c r="Y46" s="122">
        <f t="shared" si="2"/>
        <v>100</v>
      </c>
      <c r="Z46" s="123">
        <v>121.8</v>
      </c>
      <c r="AA46" s="122">
        <v>121.8</v>
      </c>
      <c r="AB46" s="122">
        <f t="shared" si="7"/>
        <v>100</v>
      </c>
      <c r="AC46" s="122">
        <v>121.8</v>
      </c>
      <c r="AD46" s="122">
        <f t="shared" si="8"/>
        <v>100</v>
      </c>
      <c r="AE46" s="122">
        <f t="shared" si="9"/>
        <v>0</v>
      </c>
      <c r="AF46" s="122">
        <f t="shared" si="3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2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1"/>
        <v>29395.079999999998</v>
      </c>
      <c r="S47" s="100">
        <f t="shared" si="6"/>
        <v>100</v>
      </c>
      <c r="T47" s="100">
        <v>0</v>
      </c>
      <c r="U47" s="100">
        <v>0</v>
      </c>
      <c r="V47" s="121">
        <v>9</v>
      </c>
      <c r="W47" s="121">
        <v>13</v>
      </c>
      <c r="X47" s="121">
        <v>5</v>
      </c>
      <c r="Y47" s="122">
        <f t="shared" si="2"/>
        <v>24.324324324324326</v>
      </c>
      <c r="Z47" s="123">
        <v>7644.4</v>
      </c>
      <c r="AA47" s="122">
        <v>7644.4</v>
      </c>
      <c r="AB47" s="122">
        <f t="shared" si="7"/>
        <v>100</v>
      </c>
      <c r="AC47" s="122">
        <v>7644.4</v>
      </c>
      <c r="AD47" s="122">
        <f t="shared" si="8"/>
        <v>100</v>
      </c>
      <c r="AE47" s="122">
        <f t="shared" si="9"/>
        <v>0</v>
      </c>
      <c r="AF47" s="122">
        <f t="shared" si="3"/>
        <v>0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2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1"/>
        <v>13283.6</v>
      </c>
      <c r="S48" s="100">
        <f t="shared" si="6"/>
        <v>100</v>
      </c>
      <c r="T48" s="100">
        <v>0</v>
      </c>
      <c r="U48" s="100">
        <v>0</v>
      </c>
      <c r="V48" s="121">
        <v>24</v>
      </c>
      <c r="W48" s="121">
        <v>33</v>
      </c>
      <c r="X48" s="121">
        <v>16</v>
      </c>
      <c r="Y48" s="122">
        <f t="shared" si="2"/>
        <v>37.5</v>
      </c>
      <c r="Z48" s="123">
        <v>46978.09</v>
      </c>
      <c r="AA48" s="122">
        <v>45850.5</v>
      </c>
      <c r="AB48" s="122">
        <f t="shared" si="7"/>
        <v>97.599753416965243</v>
      </c>
      <c r="AC48" s="122">
        <v>45850.5</v>
      </c>
      <c r="AD48" s="122">
        <f t="shared" si="8"/>
        <v>100</v>
      </c>
      <c r="AE48" s="122">
        <f t="shared" si="9"/>
        <v>0</v>
      </c>
      <c r="AF48" s="122">
        <f t="shared" si="3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2"/>
        <v>0</v>
      </c>
      <c r="O49" s="100">
        <v>0</v>
      </c>
      <c r="P49" s="100">
        <v>0</v>
      </c>
      <c r="Q49" s="100">
        <v>0</v>
      </c>
      <c r="R49" s="100">
        <f t="shared" si="11"/>
        <v>0</v>
      </c>
      <c r="S49" s="100">
        <v>0</v>
      </c>
      <c r="T49" s="100">
        <v>0</v>
      </c>
      <c r="U49" s="100">
        <v>0</v>
      </c>
      <c r="V49" s="121">
        <v>1</v>
      </c>
      <c r="W49" s="121">
        <v>1</v>
      </c>
      <c r="X49" s="121">
        <v>0</v>
      </c>
      <c r="Y49" s="122">
        <f t="shared" si="2"/>
        <v>33.333333333333329</v>
      </c>
      <c r="Z49" s="123">
        <v>1501.79</v>
      </c>
      <c r="AA49" s="122">
        <v>1501.79</v>
      </c>
      <c r="AB49" s="122">
        <f t="shared" si="7"/>
        <v>100</v>
      </c>
      <c r="AC49" s="122">
        <v>1501.79</v>
      </c>
      <c r="AD49" s="122">
        <f t="shared" si="8"/>
        <v>100</v>
      </c>
      <c r="AE49" s="122">
        <f t="shared" si="9"/>
        <v>0</v>
      </c>
      <c r="AF49" s="122">
        <f t="shared" si="3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2"/>
        <v>93.333333333333329</v>
      </c>
      <c r="O50" s="100">
        <v>28019.85</v>
      </c>
      <c r="P50" s="100">
        <v>28019.85</v>
      </c>
      <c r="Q50" s="100">
        <f t="shared" ref="Q50:Q61" si="14">P50/O50*100</f>
        <v>100</v>
      </c>
      <c r="R50" s="100">
        <f t="shared" si="11"/>
        <v>28019.85</v>
      </c>
      <c r="S50" s="100">
        <f t="shared" si="6"/>
        <v>100</v>
      </c>
      <c r="T50" s="100">
        <v>0</v>
      </c>
      <c r="U50" s="100">
        <v>0</v>
      </c>
      <c r="V50" s="121">
        <v>5</v>
      </c>
      <c r="W50" s="121">
        <v>6</v>
      </c>
      <c r="X50" s="121">
        <v>0</v>
      </c>
      <c r="Y50" s="122">
        <f t="shared" si="2"/>
        <v>11.111111111111111</v>
      </c>
      <c r="Z50" s="123">
        <v>9696.89</v>
      </c>
      <c r="AA50" s="122">
        <v>9696.89</v>
      </c>
      <c r="AB50" s="122">
        <f t="shared" si="7"/>
        <v>100</v>
      </c>
      <c r="AC50" s="122">
        <v>9696.89</v>
      </c>
      <c r="AD50" s="122">
        <f t="shared" si="8"/>
        <v>100</v>
      </c>
      <c r="AE50" s="122">
        <f t="shared" si="9"/>
        <v>0</v>
      </c>
      <c r="AF50" s="122">
        <f t="shared" si="3"/>
        <v>0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2"/>
        <v>74.285714285714292</v>
      </c>
      <c r="O51" s="100">
        <v>24374.81</v>
      </c>
      <c r="P51" s="100">
        <v>24374.81</v>
      </c>
      <c r="Q51" s="100">
        <f t="shared" si="14"/>
        <v>100</v>
      </c>
      <c r="R51" s="100">
        <f t="shared" si="11"/>
        <v>24374.81</v>
      </c>
      <c r="S51" s="100">
        <f t="shared" si="6"/>
        <v>100</v>
      </c>
      <c r="T51" s="100">
        <v>0</v>
      </c>
      <c r="U51" s="100">
        <v>0</v>
      </c>
      <c r="V51" s="121">
        <v>10</v>
      </c>
      <c r="W51" s="121">
        <v>15</v>
      </c>
      <c r="X51" s="121">
        <v>3</v>
      </c>
      <c r="Y51" s="122">
        <f t="shared" si="2"/>
        <v>28.571428571428569</v>
      </c>
      <c r="Z51" s="123">
        <v>10543.6</v>
      </c>
      <c r="AA51" s="122">
        <v>10543.6</v>
      </c>
      <c r="AB51" s="122">
        <f t="shared" si="7"/>
        <v>100</v>
      </c>
      <c r="AC51" s="122">
        <v>10543.6</v>
      </c>
      <c r="AD51" s="122">
        <f t="shared" si="8"/>
        <v>100</v>
      </c>
      <c r="AE51" s="122">
        <f t="shared" si="9"/>
        <v>0</v>
      </c>
      <c r="AF51" s="122">
        <f t="shared" si="3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2"/>
        <v>80.952380952380949</v>
      </c>
      <c r="O52" s="100">
        <v>15413.759999999998</v>
      </c>
      <c r="P52" s="100">
        <v>15413.759999999998</v>
      </c>
      <c r="Q52" s="100">
        <f t="shared" si="14"/>
        <v>100</v>
      </c>
      <c r="R52" s="100">
        <f t="shared" si="11"/>
        <v>15413.759999999998</v>
      </c>
      <c r="S52" s="100">
        <f t="shared" si="6"/>
        <v>100</v>
      </c>
      <c r="T52" s="100">
        <v>0</v>
      </c>
      <c r="U52" s="100">
        <v>0</v>
      </c>
      <c r="V52" s="121">
        <v>3</v>
      </c>
      <c r="W52" s="121">
        <v>4</v>
      </c>
      <c r="X52" s="121">
        <v>0</v>
      </c>
      <c r="Y52" s="122">
        <f t="shared" si="2"/>
        <v>14.285714285714285</v>
      </c>
      <c r="Z52" s="123">
        <v>8087.98</v>
      </c>
      <c r="AA52" s="122">
        <v>8087.98</v>
      </c>
      <c r="AB52" s="122">
        <f t="shared" si="7"/>
        <v>100</v>
      </c>
      <c r="AC52" s="122">
        <v>8087.98</v>
      </c>
      <c r="AD52" s="122">
        <f t="shared" si="8"/>
        <v>100</v>
      </c>
      <c r="AE52" s="122">
        <f t="shared" si="9"/>
        <v>0</v>
      </c>
      <c r="AF52" s="122">
        <f t="shared" si="3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2"/>
        <v>74.468085106382972</v>
      </c>
      <c r="O53" s="100">
        <v>42972.38</v>
      </c>
      <c r="P53" s="100">
        <v>42972.38</v>
      </c>
      <c r="Q53" s="100">
        <f t="shared" si="14"/>
        <v>100</v>
      </c>
      <c r="R53" s="100">
        <f t="shared" si="11"/>
        <v>42972.38</v>
      </c>
      <c r="S53" s="100">
        <f t="shared" si="6"/>
        <v>100</v>
      </c>
      <c r="T53" s="100">
        <v>0</v>
      </c>
      <c r="U53" s="100">
        <v>0</v>
      </c>
      <c r="V53" s="121">
        <v>10</v>
      </c>
      <c r="W53" s="121">
        <v>17</v>
      </c>
      <c r="X53" s="121">
        <v>2</v>
      </c>
      <c r="Y53" s="122">
        <f t="shared" si="2"/>
        <v>21.276595744680851</v>
      </c>
      <c r="Z53" s="123">
        <v>32996.230000000003</v>
      </c>
      <c r="AA53" s="122">
        <v>32996.230000000003</v>
      </c>
      <c r="AB53" s="122">
        <f t="shared" si="7"/>
        <v>100</v>
      </c>
      <c r="AC53" s="122">
        <v>32996.230000000003</v>
      </c>
      <c r="AD53" s="122">
        <f t="shared" si="8"/>
        <v>100</v>
      </c>
      <c r="AE53" s="122">
        <f t="shared" si="9"/>
        <v>0</v>
      </c>
      <c r="AF53" s="122">
        <f t="shared" si="3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2"/>
        <v>87.5</v>
      </c>
      <c r="O54" s="100">
        <v>11942.29</v>
      </c>
      <c r="P54" s="100">
        <v>11942.29</v>
      </c>
      <c r="Q54" s="100">
        <f t="shared" si="14"/>
        <v>100</v>
      </c>
      <c r="R54" s="100">
        <f t="shared" si="11"/>
        <v>11942.29</v>
      </c>
      <c r="S54" s="100">
        <f t="shared" si="6"/>
        <v>100</v>
      </c>
      <c r="T54" s="100">
        <v>0</v>
      </c>
      <c r="U54" s="100">
        <v>0</v>
      </c>
      <c r="V54" s="121">
        <v>5</v>
      </c>
      <c r="W54" s="121">
        <v>7</v>
      </c>
      <c r="X54" s="121">
        <v>1</v>
      </c>
      <c r="Y54" s="122">
        <f t="shared" si="2"/>
        <v>31.25</v>
      </c>
      <c r="Z54" s="123">
        <v>5739.78</v>
      </c>
      <c r="AA54" s="122">
        <v>5155.3999999999996</v>
      </c>
      <c r="AB54" s="122">
        <f t="shared" si="7"/>
        <v>89.818773541843072</v>
      </c>
      <c r="AC54" s="122">
        <v>5155.3999999999996</v>
      </c>
      <c r="AD54" s="122">
        <f t="shared" si="8"/>
        <v>100</v>
      </c>
      <c r="AE54" s="122">
        <f t="shared" si="9"/>
        <v>0</v>
      </c>
      <c r="AF54" s="122">
        <f t="shared" si="3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2"/>
        <v>50</v>
      </c>
      <c r="O55" s="100">
        <v>2319.79</v>
      </c>
      <c r="P55" s="100">
        <v>2319.79</v>
      </c>
      <c r="Q55" s="100">
        <f t="shared" si="14"/>
        <v>100</v>
      </c>
      <c r="R55" s="100">
        <f t="shared" si="11"/>
        <v>2319.79</v>
      </c>
      <c r="S55" s="100">
        <f t="shared" si="6"/>
        <v>100</v>
      </c>
      <c r="T55" s="100">
        <v>0</v>
      </c>
      <c r="U55" s="100">
        <v>0</v>
      </c>
      <c r="V55" s="121">
        <v>7</v>
      </c>
      <c r="W55" s="121">
        <v>10</v>
      </c>
      <c r="X55" s="121">
        <v>4</v>
      </c>
      <c r="Y55" s="122">
        <f t="shared" si="2"/>
        <v>50</v>
      </c>
      <c r="Z55" s="123">
        <v>15932.29</v>
      </c>
      <c r="AA55" s="122">
        <v>15932.29</v>
      </c>
      <c r="AB55" s="122">
        <f t="shared" si="7"/>
        <v>100</v>
      </c>
      <c r="AC55" s="122">
        <v>15932.29</v>
      </c>
      <c r="AD55" s="122">
        <f t="shared" si="8"/>
        <v>100</v>
      </c>
      <c r="AE55" s="122">
        <f t="shared" si="9"/>
        <v>0</v>
      </c>
      <c r="AF55" s="122">
        <f t="shared" si="3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2"/>
        <v>69.642857142857139</v>
      </c>
      <c r="O56" s="100">
        <v>33646.5</v>
      </c>
      <c r="P56" s="100">
        <v>33646.5</v>
      </c>
      <c r="Q56" s="100">
        <f t="shared" si="14"/>
        <v>100</v>
      </c>
      <c r="R56" s="100">
        <f t="shared" si="11"/>
        <v>33646.5</v>
      </c>
      <c r="S56" s="100">
        <f t="shared" si="6"/>
        <v>100</v>
      </c>
      <c r="T56" s="100">
        <v>0</v>
      </c>
      <c r="U56" s="100">
        <v>0</v>
      </c>
      <c r="V56" s="121">
        <v>15</v>
      </c>
      <c r="W56" s="121">
        <v>23</v>
      </c>
      <c r="X56" s="121">
        <v>4</v>
      </c>
      <c r="Y56" s="122">
        <f t="shared" si="2"/>
        <v>26.785714285714285</v>
      </c>
      <c r="Z56" s="123">
        <v>15264.51</v>
      </c>
      <c r="AA56" s="122">
        <v>14293.98</v>
      </c>
      <c r="AB56" s="122">
        <f t="shared" si="7"/>
        <v>93.641918410744921</v>
      </c>
      <c r="AC56" s="122">
        <v>14293.98</v>
      </c>
      <c r="AD56" s="122">
        <f t="shared" si="8"/>
        <v>100</v>
      </c>
      <c r="AE56" s="122">
        <f t="shared" si="9"/>
        <v>0</v>
      </c>
      <c r="AF56" s="122">
        <f t="shared" si="3"/>
        <v>0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2"/>
        <v>94.117647058823522</v>
      </c>
      <c r="O57" s="100">
        <v>5389.26</v>
      </c>
      <c r="P57" s="100">
        <v>5389.26</v>
      </c>
      <c r="Q57" s="100">
        <f t="shared" si="14"/>
        <v>100</v>
      </c>
      <c r="R57" s="100">
        <f t="shared" si="11"/>
        <v>5389.26</v>
      </c>
      <c r="S57" s="100">
        <f t="shared" si="6"/>
        <v>100</v>
      </c>
      <c r="T57" s="100">
        <v>0</v>
      </c>
      <c r="U57" s="100">
        <v>0</v>
      </c>
      <c r="V57" s="121">
        <v>3</v>
      </c>
      <c r="W57" s="121">
        <v>3</v>
      </c>
      <c r="X57" s="121">
        <v>0</v>
      </c>
      <c r="Y57" s="122">
        <f t="shared" si="2"/>
        <v>17.647058823529413</v>
      </c>
      <c r="Z57" s="123">
        <v>4047.15</v>
      </c>
      <c r="AA57" s="122">
        <v>4047.15</v>
      </c>
      <c r="AB57" s="122">
        <f t="shared" si="7"/>
        <v>100</v>
      </c>
      <c r="AC57" s="122">
        <v>4047.15</v>
      </c>
      <c r="AD57" s="122">
        <f t="shared" si="8"/>
        <v>100</v>
      </c>
      <c r="AE57" s="122">
        <f t="shared" si="9"/>
        <v>0</v>
      </c>
      <c r="AF57" s="122">
        <f t="shared" si="3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2"/>
        <v>76.271186440677965</v>
      </c>
      <c r="O58" s="100">
        <v>51157.919999999998</v>
      </c>
      <c r="P58" s="100">
        <v>51157.919999999998</v>
      </c>
      <c r="Q58" s="100">
        <f t="shared" si="14"/>
        <v>100</v>
      </c>
      <c r="R58" s="100">
        <f t="shared" si="11"/>
        <v>51157.919999999998</v>
      </c>
      <c r="S58" s="100">
        <f t="shared" si="6"/>
        <v>100</v>
      </c>
      <c r="T58" s="100">
        <v>0</v>
      </c>
      <c r="U58" s="100">
        <v>0</v>
      </c>
      <c r="V58" s="121">
        <v>16</v>
      </c>
      <c r="W58" s="121">
        <v>21</v>
      </c>
      <c r="X58" s="121">
        <v>9</v>
      </c>
      <c r="Y58" s="122">
        <f t="shared" si="2"/>
        <v>27.118644067796609</v>
      </c>
      <c r="Z58" s="123">
        <v>35954.089999999997</v>
      </c>
      <c r="AA58" s="122">
        <v>35954.089999999997</v>
      </c>
      <c r="AB58" s="122">
        <f t="shared" si="7"/>
        <v>100</v>
      </c>
      <c r="AC58" s="122">
        <v>35954.089999999997</v>
      </c>
      <c r="AD58" s="122">
        <f t="shared" si="8"/>
        <v>100</v>
      </c>
      <c r="AE58" s="122">
        <f t="shared" si="9"/>
        <v>0</v>
      </c>
      <c r="AF58" s="122">
        <f t="shared" si="3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2"/>
        <v>51.724137931034484</v>
      </c>
      <c r="O59" s="100">
        <v>2869.51</v>
      </c>
      <c r="P59" s="100">
        <v>2869.51</v>
      </c>
      <c r="Q59" s="100">
        <f t="shared" si="14"/>
        <v>100</v>
      </c>
      <c r="R59" s="100">
        <f t="shared" si="11"/>
        <v>2869.51</v>
      </c>
      <c r="S59" s="100">
        <f t="shared" si="6"/>
        <v>100</v>
      </c>
      <c r="T59" s="100">
        <v>0</v>
      </c>
      <c r="U59" s="100">
        <v>0</v>
      </c>
      <c r="V59" s="121">
        <v>8</v>
      </c>
      <c r="W59" s="121">
        <v>12</v>
      </c>
      <c r="X59" s="121">
        <v>3</v>
      </c>
      <c r="Y59" s="122">
        <f t="shared" si="2"/>
        <v>27.586206896551722</v>
      </c>
      <c r="Z59" s="123">
        <v>9392.68</v>
      </c>
      <c r="AA59" s="122">
        <v>9392.68</v>
      </c>
      <c r="AB59" s="122">
        <f t="shared" si="7"/>
        <v>100</v>
      </c>
      <c r="AC59" s="122">
        <v>9392.68</v>
      </c>
      <c r="AD59" s="122">
        <f t="shared" si="8"/>
        <v>100</v>
      </c>
      <c r="AE59" s="122">
        <f t="shared" si="9"/>
        <v>0</v>
      </c>
      <c r="AF59" s="122">
        <f t="shared" si="3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2"/>
        <v>91.525423728813564</v>
      </c>
      <c r="O60" s="100">
        <v>15158.790000000003</v>
      </c>
      <c r="P60" s="100">
        <v>15158.790000000003</v>
      </c>
      <c r="Q60" s="100">
        <f t="shared" si="14"/>
        <v>100</v>
      </c>
      <c r="R60" s="100">
        <f t="shared" si="11"/>
        <v>15158.790000000003</v>
      </c>
      <c r="S60" s="100">
        <f t="shared" si="6"/>
        <v>100</v>
      </c>
      <c r="T60" s="100">
        <v>0</v>
      </c>
      <c r="U60" s="100">
        <v>0</v>
      </c>
      <c r="V60" s="121">
        <v>0</v>
      </c>
      <c r="W60" s="121">
        <v>0</v>
      </c>
      <c r="X60" s="121">
        <v>0</v>
      </c>
      <c r="Y60" s="122">
        <f t="shared" si="2"/>
        <v>0</v>
      </c>
      <c r="Z60" s="123">
        <v>0</v>
      </c>
      <c r="AA60" s="122">
        <v>0</v>
      </c>
      <c r="AB60" s="122">
        <f t="shared" si="7"/>
        <v>0</v>
      </c>
      <c r="AC60" s="122">
        <v>0</v>
      </c>
      <c r="AD60" s="122">
        <f t="shared" si="8"/>
        <v>0</v>
      </c>
      <c r="AE60" s="122">
        <f t="shared" si="9"/>
        <v>0</v>
      </c>
      <c r="AF60" s="122">
        <f t="shared" si="3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2"/>
        <v>67.901234567901241</v>
      </c>
      <c r="O61" s="100">
        <v>71249.460000000036</v>
      </c>
      <c r="P61" s="100">
        <v>71249.460000000036</v>
      </c>
      <c r="Q61" s="100">
        <f t="shared" si="14"/>
        <v>100</v>
      </c>
      <c r="R61" s="100">
        <f t="shared" si="11"/>
        <v>71249.460000000036</v>
      </c>
      <c r="S61" s="100">
        <f t="shared" si="6"/>
        <v>100</v>
      </c>
      <c r="T61" s="100">
        <v>0</v>
      </c>
      <c r="U61" s="100">
        <v>0</v>
      </c>
      <c r="V61" s="121">
        <v>36</v>
      </c>
      <c r="W61" s="121">
        <v>50</v>
      </c>
      <c r="X61" s="121">
        <v>20</v>
      </c>
      <c r="Y61" s="122">
        <f t="shared" si="2"/>
        <v>22.222222222222221</v>
      </c>
      <c r="Z61" s="123">
        <v>30945.16</v>
      </c>
      <c r="AA61" s="122">
        <v>30945.16</v>
      </c>
      <c r="AB61" s="122">
        <f t="shared" si="7"/>
        <v>100</v>
      </c>
      <c r="AC61" s="122">
        <v>30945.16</v>
      </c>
      <c r="AD61" s="122">
        <f t="shared" si="8"/>
        <v>100</v>
      </c>
      <c r="AE61" s="122">
        <f t="shared" si="9"/>
        <v>0</v>
      </c>
      <c r="AF61" s="122">
        <f t="shared" si="3"/>
        <v>0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1"/>
        <v>0</v>
      </c>
      <c r="S62" s="100">
        <v>0</v>
      </c>
      <c r="T62" s="100">
        <v>0</v>
      </c>
      <c r="U62" s="100">
        <v>0</v>
      </c>
      <c r="V62" s="121">
        <v>0</v>
      </c>
      <c r="W62" s="121">
        <v>0</v>
      </c>
      <c r="X62" s="121">
        <v>0</v>
      </c>
      <c r="Y62" s="122">
        <f t="shared" si="2"/>
        <v>0</v>
      </c>
      <c r="Z62" s="123">
        <v>0</v>
      </c>
      <c r="AA62" s="122">
        <v>0</v>
      </c>
      <c r="AB62" s="122">
        <f t="shared" si="7"/>
        <v>0</v>
      </c>
      <c r="AC62" s="122">
        <v>0</v>
      </c>
      <c r="AD62" s="122">
        <f t="shared" si="8"/>
        <v>0</v>
      </c>
      <c r="AE62" s="122">
        <f t="shared" si="9"/>
        <v>0</v>
      </c>
      <c r="AF62" s="122">
        <f t="shared" si="3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5">K63/H63*100</f>
        <v>0</v>
      </c>
      <c r="O63" s="100">
        <v>0</v>
      </c>
      <c r="P63" s="100">
        <v>0</v>
      </c>
      <c r="Q63" s="100">
        <v>0</v>
      </c>
      <c r="R63" s="100">
        <f t="shared" si="11"/>
        <v>0</v>
      </c>
      <c r="S63" s="100">
        <v>0</v>
      </c>
      <c r="T63" s="100">
        <v>0</v>
      </c>
      <c r="U63" s="100">
        <v>0</v>
      </c>
      <c r="V63" s="121">
        <v>1</v>
      </c>
      <c r="W63" s="121">
        <v>2</v>
      </c>
      <c r="X63" s="121">
        <v>0</v>
      </c>
      <c r="Y63" s="122">
        <f t="shared" si="2"/>
        <v>3.5714285714285712</v>
      </c>
      <c r="Z63" s="123">
        <v>6711.8899999999994</v>
      </c>
      <c r="AA63" s="122">
        <v>6711.8899999999994</v>
      </c>
      <c r="AB63" s="122">
        <f t="shared" si="7"/>
        <v>100</v>
      </c>
      <c r="AC63" s="122">
        <v>6711.8899999999994</v>
      </c>
      <c r="AD63" s="122">
        <f t="shared" si="8"/>
        <v>100</v>
      </c>
      <c r="AE63" s="122">
        <f t="shared" si="9"/>
        <v>0</v>
      </c>
      <c r="AF63" s="122">
        <f t="shared" si="3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5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1"/>
        <v>8254.4500000000007</v>
      </c>
      <c r="S64" s="100">
        <f t="shared" si="6"/>
        <v>100</v>
      </c>
      <c r="T64" s="100">
        <v>0</v>
      </c>
      <c r="U64" s="100">
        <v>0</v>
      </c>
      <c r="V64" s="121">
        <v>0</v>
      </c>
      <c r="W64" s="121">
        <v>0</v>
      </c>
      <c r="X64" s="121">
        <v>0</v>
      </c>
      <c r="Y64" s="122">
        <f t="shared" si="2"/>
        <v>0</v>
      </c>
      <c r="Z64" s="123">
        <v>0</v>
      </c>
      <c r="AA64" s="122">
        <v>0</v>
      </c>
      <c r="AB64" s="122">
        <f t="shared" si="7"/>
        <v>0</v>
      </c>
      <c r="AC64" s="122">
        <v>0</v>
      </c>
      <c r="AD64" s="122">
        <f t="shared" si="8"/>
        <v>0</v>
      </c>
      <c r="AE64" s="122">
        <f t="shared" si="9"/>
        <v>0</v>
      </c>
      <c r="AF64" s="122">
        <f t="shared" si="3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5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1"/>
        <v>16142.51</v>
      </c>
      <c r="S65" s="100">
        <f t="shared" si="6"/>
        <v>100</v>
      </c>
      <c r="T65" s="100">
        <v>0</v>
      </c>
      <c r="U65" s="100">
        <v>0</v>
      </c>
      <c r="V65" s="121">
        <v>10</v>
      </c>
      <c r="W65" s="121">
        <v>11</v>
      </c>
      <c r="X65" s="121">
        <v>2</v>
      </c>
      <c r="Y65" s="122">
        <f t="shared" si="2"/>
        <v>28.571428571428569</v>
      </c>
      <c r="Z65" s="123">
        <v>9973.3799999999992</v>
      </c>
      <c r="AA65" s="122">
        <v>9973.3799999999992</v>
      </c>
      <c r="AB65" s="122">
        <f t="shared" si="7"/>
        <v>100</v>
      </c>
      <c r="AC65" s="122">
        <v>9973.3799999999992</v>
      </c>
      <c r="AD65" s="122">
        <f t="shared" si="8"/>
        <v>100</v>
      </c>
      <c r="AE65" s="122">
        <f t="shared" si="9"/>
        <v>0</v>
      </c>
      <c r="AF65" s="122">
        <f t="shared" si="3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5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1"/>
        <v>94844.19</v>
      </c>
      <c r="S66" s="100">
        <f t="shared" si="6"/>
        <v>100</v>
      </c>
      <c r="T66" s="100">
        <v>0</v>
      </c>
      <c r="U66" s="100">
        <v>0</v>
      </c>
      <c r="V66" s="121">
        <v>17</v>
      </c>
      <c r="W66" s="121">
        <v>25</v>
      </c>
      <c r="X66" s="121">
        <v>5</v>
      </c>
      <c r="Y66" s="122">
        <f t="shared" si="2"/>
        <v>19.318181818181817</v>
      </c>
      <c r="Z66" s="123">
        <v>23417.77</v>
      </c>
      <c r="AA66" s="122">
        <v>22929.279999999999</v>
      </c>
      <c r="AB66" s="122">
        <f t="shared" si="7"/>
        <v>97.914019994218066</v>
      </c>
      <c r="AC66" s="122">
        <v>22929.279999999999</v>
      </c>
      <c r="AD66" s="122">
        <f t="shared" si="8"/>
        <v>100</v>
      </c>
      <c r="AE66" s="122">
        <f t="shared" si="9"/>
        <v>0</v>
      </c>
      <c r="AF66" s="122">
        <f t="shared" si="3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5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1"/>
        <v>1370.25</v>
      </c>
      <c r="S67" s="100">
        <f t="shared" si="6"/>
        <v>100</v>
      </c>
      <c r="T67" s="100">
        <v>0</v>
      </c>
      <c r="U67" s="100">
        <v>0</v>
      </c>
      <c r="V67" s="121">
        <v>0</v>
      </c>
      <c r="W67" s="121">
        <v>0</v>
      </c>
      <c r="X67" s="121">
        <v>0</v>
      </c>
      <c r="Y67" s="122">
        <f t="shared" si="2"/>
        <v>0</v>
      </c>
      <c r="Z67" s="123">
        <v>0</v>
      </c>
      <c r="AA67" s="122">
        <v>0</v>
      </c>
      <c r="AB67" s="122">
        <f t="shared" si="7"/>
        <v>0</v>
      </c>
      <c r="AC67" s="122">
        <v>0</v>
      </c>
      <c r="AD67" s="122">
        <f t="shared" si="8"/>
        <v>0</v>
      </c>
      <c r="AE67" s="122">
        <f t="shared" si="9"/>
        <v>0</v>
      </c>
      <c r="AF67" s="122">
        <f t="shared" si="3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5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1"/>
        <v>62158.37</v>
      </c>
      <c r="S68" s="100">
        <f t="shared" si="6"/>
        <v>100</v>
      </c>
      <c r="T68" s="100">
        <v>0</v>
      </c>
      <c r="U68" s="100">
        <v>0</v>
      </c>
      <c r="V68" s="121">
        <v>14</v>
      </c>
      <c r="W68" s="121">
        <v>15</v>
      </c>
      <c r="X68" s="121">
        <v>2</v>
      </c>
      <c r="Y68" s="122">
        <f t="shared" si="2"/>
        <v>29.787234042553191</v>
      </c>
      <c r="Z68" s="123">
        <v>29432.28</v>
      </c>
      <c r="AA68" s="122">
        <v>29432.28</v>
      </c>
      <c r="AB68" s="122">
        <f t="shared" si="7"/>
        <v>100</v>
      </c>
      <c r="AC68" s="122">
        <v>29432.28</v>
      </c>
      <c r="AD68" s="122">
        <f t="shared" si="8"/>
        <v>100</v>
      </c>
      <c r="AE68" s="122">
        <f t="shared" si="9"/>
        <v>0</v>
      </c>
      <c r="AF68" s="122">
        <f t="shared" si="3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5"/>
        <v>0</v>
      </c>
      <c r="O69" s="100">
        <v>0</v>
      </c>
      <c r="P69" s="100">
        <v>0</v>
      </c>
      <c r="Q69" s="100">
        <v>0</v>
      </c>
      <c r="R69" s="100">
        <f t="shared" si="11"/>
        <v>0</v>
      </c>
      <c r="S69" s="100">
        <v>0</v>
      </c>
      <c r="T69" s="100">
        <v>0</v>
      </c>
      <c r="U69" s="100">
        <v>0</v>
      </c>
      <c r="V69" s="121">
        <v>0</v>
      </c>
      <c r="W69" s="121">
        <v>0</v>
      </c>
      <c r="X69" s="121">
        <v>0</v>
      </c>
      <c r="Y69" s="122">
        <f t="shared" si="2"/>
        <v>0</v>
      </c>
      <c r="Z69" s="123">
        <v>0</v>
      </c>
      <c r="AA69" s="122">
        <v>0</v>
      </c>
      <c r="AB69" s="122">
        <f t="shared" si="7"/>
        <v>0</v>
      </c>
      <c r="AC69" s="122">
        <v>0</v>
      </c>
      <c r="AD69" s="122">
        <f t="shared" si="8"/>
        <v>0</v>
      </c>
      <c r="AE69" s="122">
        <f t="shared" si="9"/>
        <v>0</v>
      </c>
      <c r="AF69" s="122">
        <f t="shared" si="3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5"/>
        <v>79.411764705882348</v>
      </c>
      <c r="O70" s="100">
        <v>27386.58</v>
      </c>
      <c r="P70" s="100">
        <v>27386.58</v>
      </c>
      <c r="Q70" s="100">
        <f t="shared" ref="Q70:Q75" si="16">P70/O70*100</f>
        <v>100</v>
      </c>
      <c r="R70" s="100">
        <f t="shared" si="11"/>
        <v>27386.58</v>
      </c>
      <c r="S70" s="100">
        <f t="shared" si="6"/>
        <v>100</v>
      </c>
      <c r="T70" s="100">
        <v>0</v>
      </c>
      <c r="U70" s="100">
        <v>0</v>
      </c>
      <c r="V70" s="121">
        <v>12</v>
      </c>
      <c r="W70" s="121">
        <v>15</v>
      </c>
      <c r="X70" s="121">
        <v>3</v>
      </c>
      <c r="Y70" s="122">
        <f t="shared" si="2"/>
        <v>35.294117647058826</v>
      </c>
      <c r="Z70" s="123">
        <v>10973.2</v>
      </c>
      <c r="AA70" s="122">
        <v>10973.2</v>
      </c>
      <c r="AB70" s="122">
        <f t="shared" si="7"/>
        <v>100</v>
      </c>
      <c r="AC70" s="122">
        <v>10973.2</v>
      </c>
      <c r="AD70" s="122">
        <f t="shared" si="8"/>
        <v>100</v>
      </c>
      <c r="AE70" s="122">
        <f t="shared" si="9"/>
        <v>0</v>
      </c>
      <c r="AF70" s="122">
        <f t="shared" si="3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5"/>
        <v>61.904761904761905</v>
      </c>
      <c r="O71" s="100">
        <v>7195.07</v>
      </c>
      <c r="P71" s="100">
        <v>7195.07</v>
      </c>
      <c r="Q71" s="100">
        <f t="shared" si="16"/>
        <v>100</v>
      </c>
      <c r="R71" s="100">
        <f t="shared" si="11"/>
        <v>7195.07</v>
      </c>
      <c r="S71" s="100">
        <f t="shared" si="6"/>
        <v>100</v>
      </c>
      <c r="T71" s="100">
        <v>0</v>
      </c>
      <c r="U71" s="100">
        <v>0</v>
      </c>
      <c r="V71" s="121">
        <v>7</v>
      </c>
      <c r="W71" s="121">
        <v>11</v>
      </c>
      <c r="X71" s="121">
        <v>2</v>
      </c>
      <c r="Y71" s="122">
        <f t="shared" ref="Y71:Y102" si="17">IF(H71=0,0,V71/H71)*100</f>
        <v>33.333333333333329</v>
      </c>
      <c r="Z71" s="123">
        <v>13028.06</v>
      </c>
      <c r="AA71" s="122">
        <v>13028.06</v>
      </c>
      <c r="AB71" s="122">
        <f t="shared" si="7"/>
        <v>100</v>
      </c>
      <c r="AC71" s="122">
        <v>13028.06</v>
      </c>
      <c r="AD71" s="122">
        <f t="shared" si="8"/>
        <v>100</v>
      </c>
      <c r="AE71" s="122">
        <f t="shared" si="9"/>
        <v>0</v>
      </c>
      <c r="AF71" s="122">
        <f t="shared" ref="AF71:AF102" si="18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5"/>
        <v>77.89473684210526</v>
      </c>
      <c r="O72" s="100">
        <v>52440.76</v>
      </c>
      <c r="P72" s="100">
        <v>52440.76</v>
      </c>
      <c r="Q72" s="100">
        <f t="shared" si="16"/>
        <v>100</v>
      </c>
      <c r="R72" s="100">
        <f t="shared" si="11"/>
        <v>52440.76</v>
      </c>
      <c r="S72" s="100">
        <f t="shared" ref="S72:S102" si="19">R72/P72*100</f>
        <v>100</v>
      </c>
      <c r="T72" s="100">
        <v>0</v>
      </c>
      <c r="U72" s="100">
        <v>0</v>
      </c>
      <c r="V72" s="121">
        <v>22</v>
      </c>
      <c r="W72" s="121">
        <v>39</v>
      </c>
      <c r="X72" s="121">
        <v>4</v>
      </c>
      <c r="Y72" s="122">
        <f t="shared" si="17"/>
        <v>23.157894736842106</v>
      </c>
      <c r="Z72" s="123">
        <v>60834.91</v>
      </c>
      <c r="AA72" s="122">
        <v>58449.51</v>
      </c>
      <c r="AB72" s="122">
        <f t="shared" ref="AB72:AB102" si="20">IF((Z72+T72)=0,0,AA72/(Z72+T72)*100)</f>
        <v>96.078896146965604</v>
      </c>
      <c r="AC72" s="122">
        <v>58449.51</v>
      </c>
      <c r="AD72" s="122">
        <f t="shared" ref="AD72:AD102" si="21">IF(AA72=0,0,AC72/AA72)*100</f>
        <v>100</v>
      </c>
      <c r="AE72" s="122">
        <f t="shared" si="9"/>
        <v>0</v>
      </c>
      <c r="AF72" s="122">
        <f t="shared" si="18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5"/>
        <v>78.94736842105263</v>
      </c>
      <c r="O73" s="100">
        <v>26374.26</v>
      </c>
      <c r="P73" s="100">
        <v>26374.26</v>
      </c>
      <c r="Q73" s="100">
        <f t="shared" si="16"/>
        <v>100</v>
      </c>
      <c r="R73" s="100">
        <f t="shared" si="11"/>
        <v>26374.26</v>
      </c>
      <c r="S73" s="100">
        <f t="shared" si="19"/>
        <v>100</v>
      </c>
      <c r="T73" s="100">
        <v>0</v>
      </c>
      <c r="U73" s="100">
        <v>0</v>
      </c>
      <c r="V73" s="121">
        <v>8</v>
      </c>
      <c r="W73" s="121">
        <v>13</v>
      </c>
      <c r="X73" s="121">
        <v>2</v>
      </c>
      <c r="Y73" s="122">
        <f t="shared" si="17"/>
        <v>21.052631578947366</v>
      </c>
      <c r="Z73" s="123">
        <v>8263.24</v>
      </c>
      <c r="AA73" s="122">
        <v>8080.54</v>
      </c>
      <c r="AB73" s="122">
        <f t="shared" si="20"/>
        <v>97.789002860863292</v>
      </c>
      <c r="AC73" s="122">
        <v>8080.54</v>
      </c>
      <c r="AD73" s="122">
        <f t="shared" si="21"/>
        <v>100</v>
      </c>
      <c r="AE73" s="122">
        <f t="shared" ref="AE73:AE102" si="22">AA73-AC73</f>
        <v>0</v>
      </c>
      <c r="AF73" s="122">
        <f t="shared" si="18"/>
        <v>0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5"/>
        <v>96.875</v>
      </c>
      <c r="O74" s="100">
        <v>28592.3</v>
      </c>
      <c r="P74" s="100">
        <v>28592.3</v>
      </c>
      <c r="Q74" s="100">
        <f t="shared" si="16"/>
        <v>100</v>
      </c>
      <c r="R74" s="100">
        <f t="shared" si="11"/>
        <v>28592.3</v>
      </c>
      <c r="S74" s="100">
        <f t="shared" si="19"/>
        <v>100</v>
      </c>
      <c r="T74" s="100">
        <v>0</v>
      </c>
      <c r="U74" s="100">
        <v>0</v>
      </c>
      <c r="V74" s="121">
        <v>6</v>
      </c>
      <c r="W74" s="121">
        <v>8</v>
      </c>
      <c r="X74" s="121">
        <v>1</v>
      </c>
      <c r="Y74" s="122">
        <f t="shared" si="17"/>
        <v>18.75</v>
      </c>
      <c r="Z74" s="123">
        <v>12418.06</v>
      </c>
      <c r="AA74" s="122">
        <v>12418.06</v>
      </c>
      <c r="AB74" s="122">
        <f t="shared" si="20"/>
        <v>100</v>
      </c>
      <c r="AC74" s="122">
        <v>12418.06</v>
      </c>
      <c r="AD74" s="122">
        <f t="shared" si="21"/>
        <v>100</v>
      </c>
      <c r="AE74" s="122">
        <f t="shared" si="22"/>
        <v>0</v>
      </c>
      <c r="AF74" s="122">
        <f t="shared" si="18"/>
        <v>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5"/>
        <v>66.666666666666657</v>
      </c>
      <c r="O75" s="100">
        <v>1981.3</v>
      </c>
      <c r="P75" s="100">
        <v>1981.3</v>
      </c>
      <c r="Q75" s="100">
        <f t="shared" si="16"/>
        <v>100</v>
      </c>
      <c r="R75" s="100">
        <f t="shared" si="11"/>
        <v>1981.3</v>
      </c>
      <c r="S75" s="100">
        <f t="shared" si="19"/>
        <v>100</v>
      </c>
      <c r="T75" s="100">
        <v>0</v>
      </c>
      <c r="U75" s="100">
        <v>0</v>
      </c>
      <c r="V75" s="121">
        <v>0</v>
      </c>
      <c r="W75" s="121">
        <v>0</v>
      </c>
      <c r="X75" s="121">
        <v>0</v>
      </c>
      <c r="Y75" s="122">
        <f t="shared" si="17"/>
        <v>0</v>
      </c>
      <c r="Z75" s="123">
        <v>0</v>
      </c>
      <c r="AA75" s="122">
        <v>0</v>
      </c>
      <c r="AB75" s="122">
        <f t="shared" si="20"/>
        <v>0</v>
      </c>
      <c r="AC75" s="122">
        <v>0</v>
      </c>
      <c r="AD75" s="122">
        <f t="shared" si="21"/>
        <v>0</v>
      </c>
      <c r="AE75" s="122">
        <f t="shared" si="22"/>
        <v>0</v>
      </c>
      <c r="AF75" s="122">
        <f t="shared" si="18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5"/>
        <v>0</v>
      </c>
      <c r="O76" s="100">
        <v>0</v>
      </c>
      <c r="P76" s="100">
        <v>0</v>
      </c>
      <c r="Q76" s="100">
        <v>0</v>
      </c>
      <c r="R76" s="100">
        <f t="shared" si="11"/>
        <v>0</v>
      </c>
      <c r="S76" s="100">
        <v>0</v>
      </c>
      <c r="T76" s="100">
        <v>0</v>
      </c>
      <c r="U76" s="100">
        <v>0</v>
      </c>
      <c r="V76" s="121">
        <v>2</v>
      </c>
      <c r="W76" s="121">
        <v>3</v>
      </c>
      <c r="X76" s="121">
        <v>1</v>
      </c>
      <c r="Y76" s="122">
        <f t="shared" si="17"/>
        <v>66.666666666666657</v>
      </c>
      <c r="Z76" s="123">
        <v>916.43000000000006</v>
      </c>
      <c r="AA76" s="122">
        <v>916.43000000000006</v>
      </c>
      <c r="AB76" s="122">
        <f t="shared" si="20"/>
        <v>100</v>
      </c>
      <c r="AC76" s="122">
        <v>916.43000000000006</v>
      </c>
      <c r="AD76" s="122">
        <f t="shared" si="21"/>
        <v>100</v>
      </c>
      <c r="AE76" s="122">
        <f t="shared" si="22"/>
        <v>0</v>
      </c>
      <c r="AF76" s="122">
        <f t="shared" si="18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5"/>
        <v>0</v>
      </c>
      <c r="O77" s="100">
        <v>0</v>
      </c>
      <c r="P77" s="100">
        <v>0</v>
      </c>
      <c r="Q77" s="100">
        <v>0</v>
      </c>
      <c r="R77" s="100">
        <f t="shared" si="11"/>
        <v>0</v>
      </c>
      <c r="S77" s="100">
        <v>0</v>
      </c>
      <c r="T77" s="100">
        <v>0</v>
      </c>
      <c r="U77" s="100">
        <v>0</v>
      </c>
      <c r="V77" s="121">
        <v>0</v>
      </c>
      <c r="W77" s="121">
        <v>0</v>
      </c>
      <c r="X77" s="121">
        <v>0</v>
      </c>
      <c r="Y77" s="122">
        <f t="shared" si="17"/>
        <v>0</v>
      </c>
      <c r="Z77" s="123">
        <v>0</v>
      </c>
      <c r="AA77" s="122">
        <v>0</v>
      </c>
      <c r="AB77" s="122">
        <f t="shared" si="20"/>
        <v>0</v>
      </c>
      <c r="AC77" s="122">
        <v>0</v>
      </c>
      <c r="AD77" s="122">
        <f t="shared" si="21"/>
        <v>0</v>
      </c>
      <c r="AE77" s="122">
        <f t="shared" si="22"/>
        <v>0</v>
      </c>
      <c r="AF77" s="122">
        <f t="shared" si="18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5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1"/>
        <v>3715.8299999999995</v>
      </c>
      <c r="S78" s="100">
        <f t="shared" si="19"/>
        <v>100</v>
      </c>
      <c r="T78" s="100">
        <v>0</v>
      </c>
      <c r="U78" s="100">
        <v>0</v>
      </c>
      <c r="V78" s="121">
        <v>4</v>
      </c>
      <c r="W78" s="121">
        <v>6</v>
      </c>
      <c r="X78" s="121">
        <v>2</v>
      </c>
      <c r="Y78" s="122">
        <f t="shared" si="17"/>
        <v>30.76923076923077</v>
      </c>
      <c r="Z78" s="123">
        <v>7352.29</v>
      </c>
      <c r="AA78" s="122">
        <v>7352.29</v>
      </c>
      <c r="AB78" s="122">
        <f t="shared" si="20"/>
        <v>100</v>
      </c>
      <c r="AC78" s="122">
        <v>7352.29</v>
      </c>
      <c r="AD78" s="122">
        <f t="shared" si="21"/>
        <v>100</v>
      </c>
      <c r="AE78" s="122">
        <f t="shared" si="22"/>
        <v>0</v>
      </c>
      <c r="AF78" s="122">
        <f t="shared" si="18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1"/>
        <v>0</v>
      </c>
      <c r="S79" s="100">
        <v>0</v>
      </c>
      <c r="T79" s="100">
        <v>0</v>
      </c>
      <c r="U79" s="100">
        <v>0</v>
      </c>
      <c r="V79" s="121">
        <v>0</v>
      </c>
      <c r="W79" s="121">
        <v>0</v>
      </c>
      <c r="X79" s="121">
        <v>0</v>
      </c>
      <c r="Y79" s="122">
        <f t="shared" si="17"/>
        <v>0</v>
      </c>
      <c r="Z79" s="123">
        <v>0</v>
      </c>
      <c r="AA79" s="122">
        <v>0</v>
      </c>
      <c r="AB79" s="122">
        <f t="shared" si="20"/>
        <v>0</v>
      </c>
      <c r="AC79" s="122">
        <v>0</v>
      </c>
      <c r="AD79" s="122">
        <f t="shared" si="21"/>
        <v>0</v>
      </c>
      <c r="AE79" s="122">
        <f t="shared" si="22"/>
        <v>0</v>
      </c>
      <c r="AF79" s="122">
        <f t="shared" si="18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3">K80/H80*100</f>
        <v>0</v>
      </c>
      <c r="O80" s="100">
        <v>0</v>
      </c>
      <c r="P80" s="100">
        <v>0</v>
      </c>
      <c r="Q80" s="100">
        <v>0</v>
      </c>
      <c r="R80" s="100">
        <f t="shared" si="11"/>
        <v>0</v>
      </c>
      <c r="S80" s="100">
        <v>0</v>
      </c>
      <c r="T80" s="100">
        <v>0</v>
      </c>
      <c r="U80" s="100">
        <v>0</v>
      </c>
      <c r="V80" s="121">
        <v>0</v>
      </c>
      <c r="W80" s="121">
        <v>0</v>
      </c>
      <c r="X80" s="121">
        <v>0</v>
      </c>
      <c r="Y80" s="122">
        <f t="shared" si="17"/>
        <v>0</v>
      </c>
      <c r="Z80" s="123">
        <v>0</v>
      </c>
      <c r="AA80" s="122">
        <v>0</v>
      </c>
      <c r="AB80" s="122">
        <f t="shared" si="20"/>
        <v>0</v>
      </c>
      <c r="AC80" s="122">
        <v>0</v>
      </c>
      <c r="AD80" s="122">
        <f t="shared" si="21"/>
        <v>0</v>
      </c>
      <c r="AE80" s="122">
        <f t="shared" si="22"/>
        <v>0</v>
      </c>
      <c r="AF80" s="122">
        <f t="shared" si="18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3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1"/>
        <v>2194.65</v>
      </c>
      <c r="S81" s="100">
        <f t="shared" si="19"/>
        <v>100</v>
      </c>
      <c r="T81" s="100">
        <v>0</v>
      </c>
      <c r="U81" s="100">
        <v>0</v>
      </c>
      <c r="V81" s="121">
        <v>10</v>
      </c>
      <c r="W81" s="121">
        <v>15</v>
      </c>
      <c r="X81" s="121">
        <v>5</v>
      </c>
      <c r="Y81" s="122">
        <f t="shared" si="17"/>
        <v>71.428571428571431</v>
      </c>
      <c r="Z81" s="123">
        <v>12274.16</v>
      </c>
      <c r="AA81" s="122">
        <v>12274.16</v>
      </c>
      <c r="AB81" s="122">
        <f t="shared" si="20"/>
        <v>100</v>
      </c>
      <c r="AC81" s="122">
        <v>12274.16</v>
      </c>
      <c r="AD81" s="122">
        <f t="shared" si="21"/>
        <v>100</v>
      </c>
      <c r="AE81" s="122">
        <f t="shared" si="22"/>
        <v>0</v>
      </c>
      <c r="AF81" s="122">
        <f t="shared" si="18"/>
        <v>0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3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1"/>
        <v>2991.8400000000006</v>
      </c>
      <c r="S82" s="100">
        <f t="shared" si="19"/>
        <v>100</v>
      </c>
      <c r="T82" s="100">
        <v>0</v>
      </c>
      <c r="U82" s="100">
        <v>0</v>
      </c>
      <c r="V82" s="121">
        <v>0</v>
      </c>
      <c r="W82" s="121">
        <v>0</v>
      </c>
      <c r="X82" s="121">
        <v>0</v>
      </c>
      <c r="Y82" s="122">
        <f t="shared" si="17"/>
        <v>0</v>
      </c>
      <c r="Z82" s="123">
        <v>0</v>
      </c>
      <c r="AA82" s="122">
        <v>0</v>
      </c>
      <c r="AB82" s="122">
        <f t="shared" si="20"/>
        <v>0</v>
      </c>
      <c r="AC82" s="122">
        <v>0</v>
      </c>
      <c r="AD82" s="122">
        <f t="shared" si="21"/>
        <v>0</v>
      </c>
      <c r="AE82" s="122">
        <f t="shared" si="22"/>
        <v>0</v>
      </c>
      <c r="AF82" s="122">
        <f t="shared" si="18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3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1"/>
        <v>2291.38</v>
      </c>
      <c r="S83" s="100">
        <f t="shared" si="19"/>
        <v>100</v>
      </c>
      <c r="T83" s="100">
        <v>0</v>
      </c>
      <c r="U83" s="100">
        <v>0</v>
      </c>
      <c r="V83" s="121">
        <v>4</v>
      </c>
      <c r="W83" s="121">
        <v>5</v>
      </c>
      <c r="X83" s="121">
        <v>2</v>
      </c>
      <c r="Y83" s="122">
        <f t="shared" si="17"/>
        <v>33.333333333333329</v>
      </c>
      <c r="Z83" s="123">
        <v>2361.4</v>
      </c>
      <c r="AA83" s="122">
        <v>2361.4</v>
      </c>
      <c r="AB83" s="122">
        <f t="shared" si="20"/>
        <v>100</v>
      </c>
      <c r="AC83" s="122">
        <v>2361.4</v>
      </c>
      <c r="AD83" s="122">
        <f t="shared" si="21"/>
        <v>100</v>
      </c>
      <c r="AE83" s="122">
        <f t="shared" si="22"/>
        <v>0</v>
      </c>
      <c r="AF83" s="122">
        <f t="shared" si="18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3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1"/>
        <v>48671.73</v>
      </c>
      <c r="S84" s="100">
        <f t="shared" si="19"/>
        <v>100</v>
      </c>
      <c r="T84" s="100">
        <v>0</v>
      </c>
      <c r="U84" s="100">
        <v>0</v>
      </c>
      <c r="V84" s="121">
        <v>11</v>
      </c>
      <c r="W84" s="121">
        <v>18</v>
      </c>
      <c r="X84" s="121">
        <v>1</v>
      </c>
      <c r="Y84" s="122">
        <f t="shared" si="17"/>
        <v>16.417910447761194</v>
      </c>
      <c r="Z84" s="123">
        <v>33559.72</v>
      </c>
      <c r="AA84" s="122">
        <v>33559.72</v>
      </c>
      <c r="AB84" s="122">
        <f t="shared" si="20"/>
        <v>100</v>
      </c>
      <c r="AC84" s="122">
        <v>33559.72</v>
      </c>
      <c r="AD84" s="122">
        <f t="shared" si="21"/>
        <v>100</v>
      </c>
      <c r="AE84" s="122">
        <f t="shared" si="22"/>
        <v>0</v>
      </c>
      <c r="AF84" s="122">
        <f t="shared" si="18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3"/>
        <v>0</v>
      </c>
      <c r="O85" s="100">
        <v>0</v>
      </c>
      <c r="P85" s="100">
        <v>0</v>
      </c>
      <c r="Q85" s="100">
        <v>0</v>
      </c>
      <c r="R85" s="100">
        <f t="shared" si="11"/>
        <v>0</v>
      </c>
      <c r="S85" s="100">
        <v>0</v>
      </c>
      <c r="T85" s="100">
        <v>0</v>
      </c>
      <c r="U85" s="100">
        <v>0</v>
      </c>
      <c r="V85" s="121">
        <v>0</v>
      </c>
      <c r="W85" s="121">
        <v>0</v>
      </c>
      <c r="X85" s="121">
        <v>0</v>
      </c>
      <c r="Y85" s="122">
        <f t="shared" si="17"/>
        <v>0</v>
      </c>
      <c r="Z85" s="123">
        <v>0</v>
      </c>
      <c r="AA85" s="122">
        <v>0</v>
      </c>
      <c r="AB85" s="122">
        <f t="shared" si="20"/>
        <v>0</v>
      </c>
      <c r="AC85" s="122">
        <v>0</v>
      </c>
      <c r="AD85" s="122">
        <f t="shared" si="21"/>
        <v>0</v>
      </c>
      <c r="AE85" s="122">
        <f t="shared" si="22"/>
        <v>0</v>
      </c>
      <c r="AF85" s="122">
        <f t="shared" si="18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3"/>
        <v>0</v>
      </c>
      <c r="O86" s="100">
        <v>0</v>
      </c>
      <c r="P86" s="100">
        <v>0</v>
      </c>
      <c r="Q86" s="100">
        <v>0</v>
      </c>
      <c r="R86" s="100">
        <f t="shared" ref="R86:R102" si="24">P86</f>
        <v>0</v>
      </c>
      <c r="S86" s="100">
        <v>0</v>
      </c>
      <c r="T86" s="100">
        <v>0</v>
      </c>
      <c r="U86" s="100">
        <v>0</v>
      </c>
      <c r="V86" s="121">
        <v>0</v>
      </c>
      <c r="W86" s="121">
        <v>0</v>
      </c>
      <c r="X86" s="121">
        <v>0</v>
      </c>
      <c r="Y86" s="122">
        <f t="shared" si="17"/>
        <v>0</v>
      </c>
      <c r="Z86" s="123">
        <v>0</v>
      </c>
      <c r="AA86" s="122">
        <v>0</v>
      </c>
      <c r="AB86" s="122">
        <f t="shared" si="20"/>
        <v>0</v>
      </c>
      <c r="AC86" s="122">
        <v>0</v>
      </c>
      <c r="AD86" s="122">
        <f t="shared" si="21"/>
        <v>0</v>
      </c>
      <c r="AE86" s="122">
        <f t="shared" si="22"/>
        <v>0</v>
      </c>
      <c r="AF86" s="122">
        <f t="shared" si="18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3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24"/>
        <v>27394.17</v>
      </c>
      <c r="S87" s="100">
        <f t="shared" si="19"/>
        <v>100</v>
      </c>
      <c r="T87" s="100">
        <v>0</v>
      </c>
      <c r="U87" s="100">
        <v>0</v>
      </c>
      <c r="V87" s="121">
        <v>11</v>
      </c>
      <c r="W87" s="121">
        <v>11</v>
      </c>
      <c r="X87" s="121">
        <v>4</v>
      </c>
      <c r="Y87" s="122">
        <f t="shared" si="17"/>
        <v>33.333333333333329</v>
      </c>
      <c r="Z87" s="123">
        <v>6779.04</v>
      </c>
      <c r="AA87" s="122">
        <v>6779.04</v>
      </c>
      <c r="AB87" s="122">
        <f t="shared" si="20"/>
        <v>100</v>
      </c>
      <c r="AC87" s="122">
        <v>6779.04</v>
      </c>
      <c r="AD87" s="122">
        <f t="shared" si="21"/>
        <v>100</v>
      </c>
      <c r="AE87" s="122">
        <f t="shared" si="22"/>
        <v>0</v>
      </c>
      <c r="AF87" s="122">
        <f t="shared" si="18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3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24"/>
        <v>7948</v>
      </c>
      <c r="S88" s="100">
        <f t="shared" si="19"/>
        <v>100</v>
      </c>
      <c r="T88" s="100">
        <v>0</v>
      </c>
      <c r="U88" s="100">
        <v>0</v>
      </c>
      <c r="V88" s="121">
        <v>3</v>
      </c>
      <c r="W88" s="121">
        <v>3</v>
      </c>
      <c r="X88" s="121">
        <v>0</v>
      </c>
      <c r="Y88" s="122">
        <f t="shared" si="17"/>
        <v>25</v>
      </c>
      <c r="Z88" s="123">
        <v>1033.47</v>
      </c>
      <c r="AA88" s="122">
        <v>1033.47</v>
      </c>
      <c r="AB88" s="122">
        <f t="shared" si="20"/>
        <v>100</v>
      </c>
      <c r="AC88" s="122">
        <v>1033.47</v>
      </c>
      <c r="AD88" s="122">
        <f t="shared" si="21"/>
        <v>100</v>
      </c>
      <c r="AE88" s="122">
        <f t="shared" si="22"/>
        <v>0</v>
      </c>
      <c r="AF88" s="122">
        <f t="shared" si="18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3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24"/>
        <v>25249.41</v>
      </c>
      <c r="S89" s="100">
        <f t="shared" si="19"/>
        <v>100</v>
      </c>
      <c r="T89" s="100">
        <v>0</v>
      </c>
      <c r="U89" s="100">
        <v>0</v>
      </c>
      <c r="V89" s="121">
        <v>12</v>
      </c>
      <c r="W89" s="121">
        <v>15</v>
      </c>
      <c r="X89" s="121">
        <v>5</v>
      </c>
      <c r="Y89" s="122">
        <f t="shared" si="17"/>
        <v>24</v>
      </c>
      <c r="Z89" s="123">
        <f>934.51+8956.71</f>
        <v>9891.2199999999993</v>
      </c>
      <c r="AA89" s="122">
        <v>9891.2199999999993</v>
      </c>
      <c r="AB89" s="122">
        <f t="shared" si="20"/>
        <v>100</v>
      </c>
      <c r="AC89" s="122">
        <v>9891.2199999999993</v>
      </c>
      <c r="AD89" s="122">
        <f t="shared" si="21"/>
        <v>100</v>
      </c>
      <c r="AE89" s="122">
        <f t="shared" si="22"/>
        <v>0</v>
      </c>
      <c r="AF89" s="122">
        <f t="shared" si="18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3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24"/>
        <v>16467.23</v>
      </c>
      <c r="S90" s="100">
        <f t="shared" si="19"/>
        <v>100</v>
      </c>
      <c r="T90" s="100">
        <v>0</v>
      </c>
      <c r="U90" s="100">
        <v>0</v>
      </c>
      <c r="V90" s="121">
        <v>12</v>
      </c>
      <c r="W90" s="121">
        <v>16</v>
      </c>
      <c r="X90" s="121">
        <v>5</v>
      </c>
      <c r="Y90" s="122">
        <f t="shared" si="17"/>
        <v>50</v>
      </c>
      <c r="Z90" s="123">
        <v>12862.08</v>
      </c>
      <c r="AA90" s="122">
        <v>12679.38</v>
      </c>
      <c r="AB90" s="122">
        <f t="shared" si="20"/>
        <v>98.579545454545453</v>
      </c>
      <c r="AC90" s="122">
        <v>12679.38</v>
      </c>
      <c r="AD90" s="122">
        <f t="shared" si="21"/>
        <v>100</v>
      </c>
      <c r="AE90" s="122">
        <f t="shared" si="22"/>
        <v>0</v>
      </c>
      <c r="AF90" s="122">
        <f t="shared" si="18"/>
        <v>0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3"/>
        <v>0</v>
      </c>
      <c r="O91" s="100">
        <v>0</v>
      </c>
      <c r="P91" s="100">
        <v>0</v>
      </c>
      <c r="Q91" s="100">
        <v>0</v>
      </c>
      <c r="R91" s="100">
        <f t="shared" si="24"/>
        <v>0</v>
      </c>
      <c r="S91" s="100">
        <v>0</v>
      </c>
      <c r="T91" s="100">
        <v>0</v>
      </c>
      <c r="U91" s="100">
        <v>0</v>
      </c>
      <c r="V91" s="121">
        <v>4</v>
      </c>
      <c r="W91" s="121">
        <v>5</v>
      </c>
      <c r="X91" s="121">
        <v>3</v>
      </c>
      <c r="Y91" s="122">
        <f t="shared" si="17"/>
        <v>100</v>
      </c>
      <c r="Z91" s="123">
        <f>1302.43+839.08</f>
        <v>2141.5100000000002</v>
      </c>
      <c r="AA91" s="122">
        <v>2141.5100000000002</v>
      </c>
      <c r="AB91" s="122">
        <f t="shared" si="20"/>
        <v>100</v>
      </c>
      <c r="AC91" s="122">
        <v>2141.5100000000002</v>
      </c>
      <c r="AD91" s="122">
        <f t="shared" si="21"/>
        <v>100</v>
      </c>
      <c r="AE91" s="122">
        <f t="shared" si="22"/>
        <v>0</v>
      </c>
      <c r="AF91" s="122">
        <f t="shared" si="18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3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24"/>
        <v>9389.1600000000017</v>
      </c>
      <c r="S92" s="100">
        <f t="shared" si="19"/>
        <v>100</v>
      </c>
      <c r="T92" s="100">
        <v>0</v>
      </c>
      <c r="U92" s="100">
        <v>0</v>
      </c>
      <c r="V92" s="121">
        <v>16</v>
      </c>
      <c r="W92" s="121">
        <v>20</v>
      </c>
      <c r="X92" s="121">
        <v>15</v>
      </c>
      <c r="Y92" s="122">
        <f t="shared" si="17"/>
        <v>33.333333333333329</v>
      </c>
      <c r="Z92" s="123">
        <v>13059.37</v>
      </c>
      <c r="AA92" s="122">
        <v>12222.48</v>
      </c>
      <c r="AB92" s="122">
        <f t="shared" si="20"/>
        <v>93.59165105207984</v>
      </c>
      <c r="AC92" s="122">
        <v>12222.48</v>
      </c>
      <c r="AD92" s="122">
        <f t="shared" si="21"/>
        <v>100</v>
      </c>
      <c r="AE92" s="122">
        <f t="shared" si="22"/>
        <v>0</v>
      </c>
      <c r="AF92" s="122">
        <f t="shared" si="18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3"/>
        <v>0</v>
      </c>
      <c r="O93" s="100">
        <v>0</v>
      </c>
      <c r="P93" s="100">
        <v>0</v>
      </c>
      <c r="Q93" s="100">
        <v>0</v>
      </c>
      <c r="R93" s="100">
        <f t="shared" si="24"/>
        <v>0</v>
      </c>
      <c r="S93" s="100">
        <v>0</v>
      </c>
      <c r="T93" s="100">
        <v>0</v>
      </c>
      <c r="U93" s="100">
        <v>0</v>
      </c>
      <c r="V93" s="121">
        <v>0</v>
      </c>
      <c r="W93" s="121">
        <v>0</v>
      </c>
      <c r="X93" s="121">
        <v>0</v>
      </c>
      <c r="Y93" s="122">
        <f t="shared" si="17"/>
        <v>0</v>
      </c>
      <c r="Z93" s="123">
        <v>0</v>
      </c>
      <c r="AA93" s="122">
        <v>0</v>
      </c>
      <c r="AB93" s="122">
        <f t="shared" si="20"/>
        <v>0</v>
      </c>
      <c r="AC93" s="122">
        <v>0</v>
      </c>
      <c r="AD93" s="122">
        <f t="shared" si="21"/>
        <v>0</v>
      </c>
      <c r="AE93" s="122">
        <f t="shared" si="22"/>
        <v>0</v>
      </c>
      <c r="AF93" s="122">
        <f t="shared" si="18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3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24"/>
        <v>12376.46</v>
      </c>
      <c r="S94" s="100">
        <f t="shared" si="19"/>
        <v>100</v>
      </c>
      <c r="T94" s="100">
        <v>0</v>
      </c>
      <c r="U94" s="100">
        <v>0</v>
      </c>
      <c r="V94" s="121">
        <v>5</v>
      </c>
      <c r="W94" s="121">
        <v>7</v>
      </c>
      <c r="X94" s="121">
        <v>1</v>
      </c>
      <c r="Y94" s="122">
        <f t="shared" si="17"/>
        <v>25</v>
      </c>
      <c r="Z94" s="123">
        <v>6937.44</v>
      </c>
      <c r="AA94" s="122">
        <v>6937.44</v>
      </c>
      <c r="AB94" s="122">
        <f t="shared" si="20"/>
        <v>100</v>
      </c>
      <c r="AC94" s="122">
        <v>6937.44</v>
      </c>
      <c r="AD94" s="122">
        <f t="shared" si="21"/>
        <v>100</v>
      </c>
      <c r="AE94" s="122">
        <f t="shared" si="22"/>
        <v>0</v>
      </c>
      <c r="AF94" s="122">
        <f t="shared" si="18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3"/>
        <v>0</v>
      </c>
      <c r="O95" s="100">
        <v>0</v>
      </c>
      <c r="P95" s="100">
        <v>0</v>
      </c>
      <c r="Q95" s="100">
        <v>0</v>
      </c>
      <c r="R95" s="100">
        <f t="shared" si="24"/>
        <v>0</v>
      </c>
      <c r="S95" s="100">
        <v>0</v>
      </c>
      <c r="T95" s="100">
        <v>0</v>
      </c>
      <c r="U95" s="100">
        <v>0</v>
      </c>
      <c r="V95" s="121">
        <v>0</v>
      </c>
      <c r="W95" s="121">
        <v>0</v>
      </c>
      <c r="X95" s="121">
        <v>0</v>
      </c>
      <c r="Y95" s="122">
        <f t="shared" si="17"/>
        <v>0</v>
      </c>
      <c r="Z95" s="123">
        <v>0</v>
      </c>
      <c r="AA95" s="122">
        <v>0</v>
      </c>
      <c r="AB95" s="122">
        <f t="shared" si="20"/>
        <v>0</v>
      </c>
      <c r="AC95" s="122">
        <v>0</v>
      </c>
      <c r="AD95" s="122">
        <f t="shared" si="21"/>
        <v>0</v>
      </c>
      <c r="AE95" s="122">
        <f t="shared" si="22"/>
        <v>0</v>
      </c>
      <c r="AF95" s="122">
        <f t="shared" si="18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3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24"/>
        <v>24507.16</v>
      </c>
      <c r="S96" s="100">
        <f t="shared" si="19"/>
        <v>100</v>
      </c>
      <c r="T96" s="100">
        <v>0</v>
      </c>
      <c r="U96" s="100">
        <v>0</v>
      </c>
      <c r="V96" s="121">
        <v>1</v>
      </c>
      <c r="W96" s="121">
        <v>1</v>
      </c>
      <c r="X96" s="121">
        <v>0</v>
      </c>
      <c r="Y96" s="122">
        <f t="shared" si="17"/>
        <v>3.125</v>
      </c>
      <c r="Z96" s="123">
        <v>1322.02</v>
      </c>
      <c r="AA96" s="122">
        <v>1322.02</v>
      </c>
      <c r="AB96" s="122">
        <f t="shared" si="20"/>
        <v>100</v>
      </c>
      <c r="AC96" s="122">
        <v>1322.02</v>
      </c>
      <c r="AD96" s="122">
        <f t="shared" si="21"/>
        <v>100</v>
      </c>
      <c r="AE96" s="122">
        <f t="shared" si="22"/>
        <v>0</v>
      </c>
      <c r="AF96" s="122">
        <f t="shared" si="18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3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24"/>
        <v>5946.55</v>
      </c>
      <c r="S97" s="100">
        <f t="shared" si="19"/>
        <v>100</v>
      </c>
      <c r="T97" s="100">
        <v>0</v>
      </c>
      <c r="U97" s="100">
        <v>0</v>
      </c>
      <c r="V97" s="121">
        <v>2</v>
      </c>
      <c r="W97" s="121">
        <v>2</v>
      </c>
      <c r="X97" s="121">
        <v>0</v>
      </c>
      <c r="Y97" s="122">
        <f t="shared" si="17"/>
        <v>22.222222222222221</v>
      </c>
      <c r="Z97" s="123">
        <v>1930.88</v>
      </c>
      <c r="AA97" s="122">
        <v>1930.88</v>
      </c>
      <c r="AB97" s="122">
        <f t="shared" si="20"/>
        <v>100</v>
      </c>
      <c r="AC97" s="122">
        <v>1930.88</v>
      </c>
      <c r="AD97" s="122">
        <f t="shared" si="21"/>
        <v>100</v>
      </c>
      <c r="AE97" s="122">
        <f t="shared" si="22"/>
        <v>0</v>
      </c>
      <c r="AF97" s="122">
        <f t="shared" si="18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3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24"/>
        <v>3487.89</v>
      </c>
      <c r="S98" s="100">
        <f t="shared" si="19"/>
        <v>100</v>
      </c>
      <c r="T98" s="100">
        <v>0</v>
      </c>
      <c r="U98" s="100">
        <v>0</v>
      </c>
      <c r="V98" s="121">
        <v>0</v>
      </c>
      <c r="W98" s="121">
        <v>0</v>
      </c>
      <c r="X98" s="121">
        <v>0</v>
      </c>
      <c r="Y98" s="122">
        <f t="shared" si="17"/>
        <v>0</v>
      </c>
      <c r="Z98" s="123">
        <v>0</v>
      </c>
      <c r="AA98" s="122">
        <v>0</v>
      </c>
      <c r="AB98" s="122">
        <f t="shared" si="20"/>
        <v>0</v>
      </c>
      <c r="AC98" s="122">
        <v>0</v>
      </c>
      <c r="AD98" s="122">
        <f t="shared" si="21"/>
        <v>0</v>
      </c>
      <c r="AE98" s="122">
        <f t="shared" si="22"/>
        <v>0</v>
      </c>
      <c r="AF98" s="122">
        <f t="shared" si="18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3"/>
        <v>0</v>
      </c>
      <c r="O99" s="100">
        <v>0</v>
      </c>
      <c r="P99" s="100">
        <v>0</v>
      </c>
      <c r="Q99" s="100">
        <v>0</v>
      </c>
      <c r="R99" s="100">
        <f t="shared" si="24"/>
        <v>0</v>
      </c>
      <c r="S99" s="100">
        <v>0</v>
      </c>
      <c r="T99" s="100">
        <v>0</v>
      </c>
      <c r="U99" s="100">
        <v>0</v>
      </c>
      <c r="V99" s="121">
        <v>3</v>
      </c>
      <c r="W99" s="121">
        <v>3</v>
      </c>
      <c r="X99" s="121">
        <v>2</v>
      </c>
      <c r="Y99" s="122">
        <f t="shared" si="17"/>
        <v>100</v>
      </c>
      <c r="Z99" s="123">
        <v>4662.01</v>
      </c>
      <c r="AA99" s="122">
        <v>4662.01</v>
      </c>
      <c r="AB99" s="122">
        <f t="shared" si="20"/>
        <v>100</v>
      </c>
      <c r="AC99" s="122">
        <v>4662.01</v>
      </c>
      <c r="AD99" s="122">
        <f t="shared" si="21"/>
        <v>100</v>
      </c>
      <c r="AE99" s="122">
        <f t="shared" si="22"/>
        <v>0</v>
      </c>
      <c r="AF99" s="122">
        <f t="shared" si="18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3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24"/>
        <v>18749.07</v>
      </c>
      <c r="S100" s="100">
        <f t="shared" si="19"/>
        <v>100</v>
      </c>
      <c r="T100" s="100">
        <v>0</v>
      </c>
      <c r="U100" s="100">
        <v>0</v>
      </c>
      <c r="V100" s="121">
        <v>13</v>
      </c>
      <c r="W100" s="121">
        <v>18</v>
      </c>
      <c r="X100" s="121">
        <v>8</v>
      </c>
      <c r="Y100" s="122">
        <f t="shared" si="17"/>
        <v>34.210526315789473</v>
      </c>
      <c r="Z100" s="123">
        <v>13065.46</v>
      </c>
      <c r="AA100" s="122">
        <v>13065.46</v>
      </c>
      <c r="AB100" s="122">
        <f t="shared" si="20"/>
        <v>100</v>
      </c>
      <c r="AC100" s="122">
        <v>13065.46</v>
      </c>
      <c r="AD100" s="122">
        <f t="shared" si="21"/>
        <v>100</v>
      </c>
      <c r="AE100" s="122">
        <f t="shared" si="22"/>
        <v>0</v>
      </c>
      <c r="AF100" s="122">
        <f t="shared" si="18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3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24"/>
        <v>336.17</v>
      </c>
      <c r="S101" s="100">
        <f t="shared" si="19"/>
        <v>100</v>
      </c>
      <c r="T101" s="100">
        <v>0</v>
      </c>
      <c r="U101" s="100">
        <v>0</v>
      </c>
      <c r="V101" s="121">
        <v>2</v>
      </c>
      <c r="W101" s="121">
        <v>2</v>
      </c>
      <c r="X101" s="121">
        <v>1</v>
      </c>
      <c r="Y101" s="122">
        <f t="shared" si="17"/>
        <v>25</v>
      </c>
      <c r="Z101" s="123">
        <v>4147.71</v>
      </c>
      <c r="AA101" s="122">
        <v>4147.71</v>
      </c>
      <c r="AB101" s="122">
        <f t="shared" si="20"/>
        <v>100</v>
      </c>
      <c r="AC101" s="122">
        <v>4147.71</v>
      </c>
      <c r="AD101" s="122">
        <f t="shared" si="21"/>
        <v>100</v>
      </c>
      <c r="AE101" s="122">
        <f t="shared" si="22"/>
        <v>0</v>
      </c>
      <c r="AF101" s="122">
        <f t="shared" si="18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3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24"/>
        <v>19670.13</v>
      </c>
      <c r="S102" s="100">
        <f t="shared" si="19"/>
        <v>100</v>
      </c>
      <c r="T102" s="100">
        <v>0</v>
      </c>
      <c r="U102" s="100">
        <v>0</v>
      </c>
      <c r="V102" s="121">
        <v>0</v>
      </c>
      <c r="W102" s="121">
        <v>0</v>
      </c>
      <c r="X102" s="121">
        <v>0</v>
      </c>
      <c r="Y102" s="122">
        <f t="shared" si="17"/>
        <v>0</v>
      </c>
      <c r="Z102" s="123">
        <v>0</v>
      </c>
      <c r="AA102" s="122">
        <v>0</v>
      </c>
      <c r="AB102" s="122">
        <f t="shared" si="20"/>
        <v>0</v>
      </c>
      <c r="AC102" s="122">
        <v>0</v>
      </c>
      <c r="AD102" s="122">
        <f t="shared" si="21"/>
        <v>0</v>
      </c>
      <c r="AE102" s="122">
        <f t="shared" si="22"/>
        <v>0</v>
      </c>
      <c r="AF102" s="122">
        <f t="shared" si="18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3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25">T103/P103*100</f>
        <v>0</v>
      </c>
      <c r="V103" s="89">
        <f t="shared" ref="V103:AC103" si="26">SUM(V7:V102)</f>
        <v>631</v>
      </c>
      <c r="W103" s="89">
        <f t="shared" si="26"/>
        <v>860</v>
      </c>
      <c r="X103" s="89">
        <f>SUM(X7:X102)</f>
        <v>241</v>
      </c>
      <c r="Y103" s="91">
        <f>X103/H103*100</f>
        <v>8.4354217710885546</v>
      </c>
      <c r="Z103" s="91">
        <f>SUM(Z7:Z102)</f>
        <v>937897.44000000018</v>
      </c>
      <c r="AA103" s="91">
        <f t="shared" si="26"/>
        <v>919732.13000000024</v>
      </c>
      <c r="AB103" s="90">
        <f t="shared" ref="AB103" si="27">IF((Z103+T103)=0,0,AA103/(Z103+T103)*100)</f>
        <v>98.063188017657893</v>
      </c>
      <c r="AC103" s="91">
        <f t="shared" si="26"/>
        <v>919732.13000000024</v>
      </c>
      <c r="AD103" s="90">
        <f t="shared" ref="AD103" si="28">IF(AA103=0,0,AC103/AA103)*100</f>
        <v>100</v>
      </c>
      <c r="AE103" s="91">
        <f>SUM(AE7:AE102)</f>
        <v>0</v>
      </c>
      <c r="AF103" s="90">
        <f t="shared" ref="AF103" si="29">IF(AA103=0,0,AE103/AA103)*100</f>
        <v>0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workbookViewId="0">
      <selection activeCell="G113" sqref="G113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9" width="13.140625" style="93" customWidth="1"/>
    <col min="10" max="10" width="9.28515625" style="93" customWidth="1"/>
    <col min="11" max="13" width="6.7109375" style="106" customWidth="1"/>
    <col min="14" max="14" width="9.140625" style="106" customWidth="1"/>
    <col min="15" max="15" width="16.42578125" style="107" customWidth="1"/>
    <col min="16" max="16" width="13.7109375" style="107" customWidth="1"/>
    <col min="17" max="17" width="11" style="107" customWidth="1"/>
    <col min="18" max="18" width="12.85546875" style="107" customWidth="1"/>
    <col min="19" max="19" width="10.42578125" style="107" customWidth="1"/>
    <col min="20" max="20" width="12.28515625" style="107" customWidth="1"/>
    <col min="21" max="21" width="15.42578125" style="107" customWidth="1"/>
    <col min="22" max="24" width="9.28515625" style="106" customWidth="1"/>
    <col min="25" max="25" width="12.57031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2.85546875" style="106" customWidth="1"/>
    <col min="30" max="30" width="14" style="106" customWidth="1"/>
    <col min="31" max="31" width="11.85546875" style="106" customWidth="1"/>
    <col min="32" max="32" width="14.285156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282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30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34.25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 t="shared" si="0"/>
        <v>5</v>
      </c>
      <c r="F6" s="6">
        <f t="shared" si="0"/>
        <v>6</v>
      </c>
      <c r="G6" s="119"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121">
        <v>0</v>
      </c>
      <c r="W7" s="121">
        <v>0</v>
      </c>
      <c r="X7" s="121">
        <v>0</v>
      </c>
      <c r="Y7" s="122">
        <f t="shared" ref="Y7:Y70" si="2">IF(H7=0,0,V7/H7)*100</f>
        <v>0</v>
      </c>
      <c r="Z7" s="123">
        <v>0</v>
      </c>
      <c r="AA7" s="122">
        <v>0</v>
      </c>
      <c r="AB7" s="122">
        <f>IF((Z7+T7)=0,0,AA7/(Z7+T7)*100)</f>
        <v>0</v>
      </c>
      <c r="AC7" s="122">
        <v>0</v>
      </c>
      <c r="AD7" s="122">
        <f>IF(AA7=0,0,AC7/AA7)*100</f>
        <v>0</v>
      </c>
      <c r="AE7" s="122">
        <v>0</v>
      </c>
      <c r="AF7" s="122">
        <f t="shared" ref="AF7:AF70" si="3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4">P8/O8*100</f>
        <v>100</v>
      </c>
      <c r="R8" s="100">
        <f t="shared" ref="R8:R20" si="5">P8</f>
        <v>8664.0299999999988</v>
      </c>
      <c r="S8" s="100">
        <f t="shared" ref="S8:S71" si="6">R8/P8*100</f>
        <v>100</v>
      </c>
      <c r="T8" s="100">
        <v>0</v>
      </c>
      <c r="U8" s="100">
        <v>0</v>
      </c>
      <c r="V8" s="121">
        <v>8</v>
      </c>
      <c r="W8" s="121">
        <v>10</v>
      </c>
      <c r="X8" s="121">
        <v>2</v>
      </c>
      <c r="Y8" s="122">
        <f t="shared" si="2"/>
        <v>40</v>
      </c>
      <c r="Z8" s="123">
        <v>8493.3700000000008</v>
      </c>
      <c r="AA8" s="122">
        <v>7418.86</v>
      </c>
      <c r="AB8" s="122">
        <f t="shared" ref="AB8:AB71" si="7">IF((Z8+T8)=0,0,AA8/(Z8+T8)*100)</f>
        <v>87.348837975974192</v>
      </c>
      <c r="AC8" s="122">
        <v>7418.86</v>
      </c>
      <c r="AD8" s="122">
        <f t="shared" ref="AD8:AD71" si="8">IF(AA8=0,0,AC8/AA8)*100</f>
        <v>100</v>
      </c>
      <c r="AE8" s="122">
        <f>AA8-AC8</f>
        <v>0</v>
      </c>
      <c r="AF8" s="122">
        <f t="shared" si="3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4"/>
        <v>100</v>
      </c>
      <c r="R9" s="100">
        <f t="shared" si="5"/>
        <v>20412.350000000002</v>
      </c>
      <c r="S9" s="100">
        <f t="shared" si="6"/>
        <v>100</v>
      </c>
      <c r="T9" s="100">
        <v>0</v>
      </c>
      <c r="U9" s="100">
        <v>0</v>
      </c>
      <c r="V9" s="121">
        <v>4</v>
      </c>
      <c r="W9" s="121">
        <v>6</v>
      </c>
      <c r="X9" s="121">
        <v>3</v>
      </c>
      <c r="Y9" s="122">
        <f t="shared" si="2"/>
        <v>33.333333333333329</v>
      </c>
      <c r="Z9" s="123">
        <v>5025.8500000000004</v>
      </c>
      <c r="AA9" s="122">
        <v>1649.65</v>
      </c>
      <c r="AB9" s="122">
        <f t="shared" si="7"/>
        <v>32.823303520797474</v>
      </c>
      <c r="AC9" s="122">
        <v>1649.65</v>
      </c>
      <c r="AD9" s="122">
        <f t="shared" si="8"/>
        <v>100</v>
      </c>
      <c r="AE9" s="122">
        <f t="shared" ref="AE9:AE72" si="9">AA9-AC9</f>
        <v>0</v>
      </c>
      <c r="AF9" s="122">
        <f t="shared" si="3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4"/>
        <v>100</v>
      </c>
      <c r="R10" s="100">
        <f t="shared" si="5"/>
        <v>58.36</v>
      </c>
      <c r="S10" s="100">
        <f t="shared" si="6"/>
        <v>100</v>
      </c>
      <c r="T10" s="100">
        <v>0</v>
      </c>
      <c r="U10" s="100">
        <v>0</v>
      </c>
      <c r="V10" s="121">
        <v>0</v>
      </c>
      <c r="W10" s="121">
        <v>0</v>
      </c>
      <c r="X10" s="121">
        <v>0</v>
      </c>
      <c r="Y10" s="122">
        <f t="shared" si="2"/>
        <v>0</v>
      </c>
      <c r="Z10" s="123">
        <v>0</v>
      </c>
      <c r="AA10" s="122">
        <v>0</v>
      </c>
      <c r="AB10" s="122">
        <f t="shared" si="7"/>
        <v>0</v>
      </c>
      <c r="AC10" s="122">
        <v>0</v>
      </c>
      <c r="AD10" s="122">
        <f t="shared" si="8"/>
        <v>0</v>
      </c>
      <c r="AE10" s="122">
        <f t="shared" si="9"/>
        <v>0</v>
      </c>
      <c r="AF10" s="122">
        <f t="shared" si="3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4"/>
        <v>100</v>
      </c>
      <c r="R11" s="100">
        <f t="shared" si="5"/>
        <v>7226.18</v>
      </c>
      <c r="S11" s="100">
        <f t="shared" si="6"/>
        <v>100</v>
      </c>
      <c r="T11" s="100">
        <v>0</v>
      </c>
      <c r="U11" s="100">
        <v>0</v>
      </c>
      <c r="V11" s="121">
        <v>5</v>
      </c>
      <c r="W11" s="121">
        <v>6</v>
      </c>
      <c r="X11" s="121">
        <v>0</v>
      </c>
      <c r="Y11" s="122">
        <f t="shared" si="2"/>
        <v>29.411764705882355</v>
      </c>
      <c r="Z11" s="123">
        <v>10415.98</v>
      </c>
      <c r="AA11" s="122">
        <v>10415.98</v>
      </c>
      <c r="AB11" s="122">
        <f t="shared" si="7"/>
        <v>100</v>
      </c>
      <c r="AC11" s="122">
        <v>10415.98</v>
      </c>
      <c r="AD11" s="122">
        <f t="shared" si="8"/>
        <v>100</v>
      </c>
      <c r="AE11" s="122">
        <f t="shared" si="9"/>
        <v>0</v>
      </c>
      <c r="AF11" s="122">
        <f t="shared" si="3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4"/>
        <v>100</v>
      </c>
      <c r="R12" s="100">
        <f t="shared" si="5"/>
        <v>10060.76</v>
      </c>
      <c r="S12" s="100">
        <f t="shared" si="6"/>
        <v>100</v>
      </c>
      <c r="T12" s="100">
        <v>0</v>
      </c>
      <c r="U12" s="100">
        <v>0</v>
      </c>
      <c r="V12" s="121">
        <v>3</v>
      </c>
      <c r="W12" s="121">
        <v>5</v>
      </c>
      <c r="X12" s="121">
        <v>0</v>
      </c>
      <c r="Y12" s="122">
        <f t="shared" si="2"/>
        <v>17.647058823529413</v>
      </c>
      <c r="Z12" s="123">
        <v>6504.44</v>
      </c>
      <c r="AA12" s="122">
        <v>6504.44</v>
      </c>
      <c r="AB12" s="122">
        <f t="shared" si="7"/>
        <v>100</v>
      </c>
      <c r="AC12" s="122">
        <v>6504.44</v>
      </c>
      <c r="AD12" s="122">
        <f t="shared" si="8"/>
        <v>100</v>
      </c>
      <c r="AE12" s="122">
        <f t="shared" si="9"/>
        <v>0</v>
      </c>
      <c r="AF12" s="122">
        <f t="shared" si="3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4"/>
        <v>100</v>
      </c>
      <c r="R13" s="100">
        <f t="shared" si="5"/>
        <v>2679.6</v>
      </c>
      <c r="S13" s="100">
        <f t="shared" si="6"/>
        <v>100</v>
      </c>
      <c r="T13" s="100">
        <v>0</v>
      </c>
      <c r="U13" s="100">
        <v>0</v>
      </c>
      <c r="V13" s="121">
        <v>2</v>
      </c>
      <c r="W13" s="121">
        <v>2</v>
      </c>
      <c r="X13" s="121">
        <v>0</v>
      </c>
      <c r="Y13" s="122">
        <f t="shared" si="2"/>
        <v>66.666666666666657</v>
      </c>
      <c r="Z13" s="123">
        <v>10148.719999999999</v>
      </c>
      <c r="AA13" s="122">
        <v>10148.719999999999</v>
      </c>
      <c r="AB13" s="122">
        <f t="shared" si="7"/>
        <v>100</v>
      </c>
      <c r="AC13" s="122">
        <v>10148.719999999999</v>
      </c>
      <c r="AD13" s="122">
        <f t="shared" si="8"/>
        <v>100</v>
      </c>
      <c r="AE13" s="122">
        <f t="shared" si="9"/>
        <v>0</v>
      </c>
      <c r="AF13" s="122">
        <f t="shared" si="3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5"/>
        <v>0</v>
      </c>
      <c r="S14" s="100">
        <v>0</v>
      </c>
      <c r="T14" s="100">
        <v>0</v>
      </c>
      <c r="U14" s="100">
        <v>0</v>
      </c>
      <c r="V14" s="121">
        <v>0</v>
      </c>
      <c r="W14" s="121">
        <v>0</v>
      </c>
      <c r="X14" s="121">
        <v>0</v>
      </c>
      <c r="Y14" s="122">
        <f t="shared" si="2"/>
        <v>0</v>
      </c>
      <c r="Z14" s="123">
        <v>0</v>
      </c>
      <c r="AA14" s="122">
        <v>0</v>
      </c>
      <c r="AB14" s="122">
        <f t="shared" si="7"/>
        <v>0</v>
      </c>
      <c r="AC14" s="122">
        <v>0</v>
      </c>
      <c r="AD14" s="122">
        <f t="shared" si="8"/>
        <v>0</v>
      </c>
      <c r="AE14" s="122">
        <f t="shared" si="9"/>
        <v>0</v>
      </c>
      <c r="AF14" s="122">
        <f t="shared" si="3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0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5"/>
        <v>51732.32</v>
      </c>
      <c r="S15" s="100">
        <f t="shared" si="6"/>
        <v>100</v>
      </c>
      <c r="T15" s="100">
        <v>0</v>
      </c>
      <c r="U15" s="100">
        <v>0</v>
      </c>
      <c r="V15" s="121">
        <v>12</v>
      </c>
      <c r="W15" s="121">
        <v>15</v>
      </c>
      <c r="X15" s="121">
        <v>3</v>
      </c>
      <c r="Y15" s="122">
        <f t="shared" si="2"/>
        <v>14.457831325301203</v>
      </c>
      <c r="Z15" s="123">
        <v>16563.02</v>
      </c>
      <c r="AA15" s="122">
        <v>15948.59</v>
      </c>
      <c r="AB15" s="122">
        <f t="shared" si="7"/>
        <v>96.290350431261928</v>
      </c>
      <c r="AC15" s="122">
        <v>15948.59</v>
      </c>
      <c r="AD15" s="122">
        <f t="shared" si="8"/>
        <v>100</v>
      </c>
      <c r="AE15" s="122">
        <f t="shared" si="9"/>
        <v>0</v>
      </c>
      <c r="AF15" s="122">
        <f t="shared" si="3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0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5"/>
        <v>12706.95</v>
      </c>
      <c r="S16" s="100">
        <f t="shared" si="6"/>
        <v>100</v>
      </c>
      <c r="T16" s="100">
        <v>0</v>
      </c>
      <c r="U16" s="100">
        <v>0</v>
      </c>
      <c r="V16" s="121">
        <v>21</v>
      </c>
      <c r="W16" s="121">
        <v>26</v>
      </c>
      <c r="X16" s="121">
        <v>12</v>
      </c>
      <c r="Y16" s="122">
        <f t="shared" si="2"/>
        <v>39.622641509433961</v>
      </c>
      <c r="Z16" s="123">
        <v>18483.36</v>
      </c>
      <c r="AA16" s="122">
        <v>0</v>
      </c>
      <c r="AB16" s="122">
        <f t="shared" si="7"/>
        <v>0</v>
      </c>
      <c r="AC16" s="122">
        <v>0</v>
      </c>
      <c r="AD16" s="122">
        <f t="shared" si="8"/>
        <v>0</v>
      </c>
      <c r="AE16" s="122">
        <f t="shared" si="9"/>
        <v>0</v>
      </c>
      <c r="AF16" s="122">
        <f t="shared" si="3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0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5"/>
        <v>32504.67</v>
      </c>
      <c r="S17" s="100">
        <f t="shared" si="6"/>
        <v>100</v>
      </c>
      <c r="T17" s="100">
        <v>0</v>
      </c>
      <c r="U17" s="100">
        <v>0</v>
      </c>
      <c r="V17" s="121">
        <v>11</v>
      </c>
      <c r="W17" s="121">
        <v>18</v>
      </c>
      <c r="X17" s="121">
        <v>1</v>
      </c>
      <c r="Y17" s="122">
        <f t="shared" si="2"/>
        <v>22.448979591836736</v>
      </c>
      <c r="Z17" s="123">
        <v>37062.15</v>
      </c>
      <c r="AA17" s="122">
        <v>37062.15</v>
      </c>
      <c r="AB17" s="122">
        <f t="shared" si="7"/>
        <v>100</v>
      </c>
      <c r="AC17" s="122">
        <v>37062.15</v>
      </c>
      <c r="AD17" s="122">
        <f t="shared" si="8"/>
        <v>100</v>
      </c>
      <c r="AE17" s="122">
        <f t="shared" si="9"/>
        <v>0</v>
      </c>
      <c r="AF17" s="122">
        <f t="shared" si="3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0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5"/>
        <v>15821.75</v>
      </c>
      <c r="S18" s="100">
        <f t="shared" si="6"/>
        <v>100</v>
      </c>
      <c r="T18" s="100">
        <v>0</v>
      </c>
      <c r="U18" s="100">
        <v>0</v>
      </c>
      <c r="V18" s="121">
        <v>17</v>
      </c>
      <c r="W18" s="121">
        <v>14</v>
      </c>
      <c r="X18" s="121">
        <v>13</v>
      </c>
      <c r="Y18" s="122">
        <f t="shared" si="2"/>
        <v>65.384615384615387</v>
      </c>
      <c r="Z18" s="123">
        <v>4410.1000000000004</v>
      </c>
      <c r="AA18" s="122">
        <v>4410.1000000000004</v>
      </c>
      <c r="AB18" s="122">
        <f t="shared" si="7"/>
        <v>100</v>
      </c>
      <c r="AC18" s="122">
        <v>4410.1000000000004</v>
      </c>
      <c r="AD18" s="122">
        <f t="shared" si="8"/>
        <v>100</v>
      </c>
      <c r="AE18" s="122">
        <f t="shared" si="9"/>
        <v>0</v>
      </c>
      <c r="AF18" s="122">
        <f t="shared" si="3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0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5"/>
        <v>46398.919999999991</v>
      </c>
      <c r="S19" s="100">
        <f t="shared" si="6"/>
        <v>100</v>
      </c>
      <c r="T19" s="100">
        <v>0</v>
      </c>
      <c r="U19" s="100">
        <v>0</v>
      </c>
      <c r="V19" s="121">
        <v>17</v>
      </c>
      <c r="W19" s="121">
        <v>20</v>
      </c>
      <c r="X19" s="121">
        <v>4</v>
      </c>
      <c r="Y19" s="122">
        <f t="shared" si="2"/>
        <v>29.310344827586203</v>
      </c>
      <c r="Z19" s="123">
        <v>26889.25</v>
      </c>
      <c r="AA19" s="122">
        <v>26688.28</v>
      </c>
      <c r="AB19" s="122">
        <f t="shared" si="7"/>
        <v>99.252600946474885</v>
      </c>
      <c r="AC19" s="122">
        <v>26688.28</v>
      </c>
      <c r="AD19" s="122">
        <f t="shared" si="8"/>
        <v>100</v>
      </c>
      <c r="AE19" s="122">
        <f t="shared" si="9"/>
        <v>0</v>
      </c>
      <c r="AF19" s="122">
        <f t="shared" si="3"/>
        <v>0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0"/>
        <v>0</v>
      </c>
      <c r="O20" s="100">
        <v>0</v>
      </c>
      <c r="P20" s="100">
        <v>0</v>
      </c>
      <c r="Q20" s="100">
        <v>0</v>
      </c>
      <c r="R20" s="100">
        <f t="shared" si="5"/>
        <v>0</v>
      </c>
      <c r="S20" s="100">
        <v>0</v>
      </c>
      <c r="T20" s="100">
        <v>0</v>
      </c>
      <c r="U20" s="100">
        <v>0</v>
      </c>
      <c r="V20" s="121">
        <v>0</v>
      </c>
      <c r="W20" s="121">
        <v>0</v>
      </c>
      <c r="X20" s="121">
        <v>0</v>
      </c>
      <c r="Y20" s="122">
        <f t="shared" si="2"/>
        <v>0</v>
      </c>
      <c r="Z20" s="123">
        <v>0</v>
      </c>
      <c r="AA20" s="122">
        <v>0</v>
      </c>
      <c r="AB20" s="122">
        <f t="shared" si="7"/>
        <v>0</v>
      </c>
      <c r="AC20" s="122">
        <v>0</v>
      </c>
      <c r="AD20" s="122">
        <f t="shared" si="8"/>
        <v>0</v>
      </c>
      <c r="AE20" s="122">
        <f t="shared" si="9"/>
        <v>0</v>
      </c>
      <c r="AF20" s="122">
        <f t="shared" si="3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0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 t="shared" si="6"/>
        <v>100</v>
      </c>
      <c r="T21" s="100">
        <v>0</v>
      </c>
      <c r="U21" s="100">
        <v>0</v>
      </c>
      <c r="V21" s="121">
        <v>2</v>
      </c>
      <c r="W21" s="121">
        <v>3</v>
      </c>
      <c r="X21" s="121">
        <v>0</v>
      </c>
      <c r="Y21" s="122">
        <f t="shared" si="2"/>
        <v>22.222222222222221</v>
      </c>
      <c r="Z21" s="123">
        <v>10021.58</v>
      </c>
      <c r="AA21" s="122">
        <v>10021.58</v>
      </c>
      <c r="AB21" s="122">
        <f t="shared" si="7"/>
        <v>100</v>
      </c>
      <c r="AC21" s="122">
        <v>10021.58</v>
      </c>
      <c r="AD21" s="122">
        <f t="shared" si="8"/>
        <v>100</v>
      </c>
      <c r="AE21" s="122">
        <f t="shared" si="9"/>
        <v>0</v>
      </c>
      <c r="AF21" s="122">
        <f t="shared" si="3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0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1">P22</f>
        <v>19091.53</v>
      </c>
      <c r="S22" s="100">
        <f t="shared" si="6"/>
        <v>100</v>
      </c>
      <c r="T22" s="100">
        <v>0</v>
      </c>
      <c r="U22" s="100">
        <v>0</v>
      </c>
      <c r="V22" s="121">
        <v>2</v>
      </c>
      <c r="W22" s="121">
        <v>3</v>
      </c>
      <c r="X22" s="121">
        <v>0</v>
      </c>
      <c r="Y22" s="122">
        <f t="shared" si="2"/>
        <v>4.8780487804878048</v>
      </c>
      <c r="Z22" s="123">
        <v>6177.02</v>
      </c>
      <c r="AA22" s="122">
        <v>6177.02</v>
      </c>
      <c r="AB22" s="122">
        <f t="shared" si="7"/>
        <v>100</v>
      </c>
      <c r="AC22" s="122">
        <v>6177.02</v>
      </c>
      <c r="AD22" s="122">
        <f t="shared" si="8"/>
        <v>100</v>
      </c>
      <c r="AE22" s="122">
        <f t="shared" si="9"/>
        <v>0</v>
      </c>
      <c r="AF22" s="122">
        <f t="shared" si="3"/>
        <v>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0"/>
        <v>0</v>
      </c>
      <c r="O23" s="100">
        <v>0</v>
      </c>
      <c r="P23" s="100">
        <v>0</v>
      </c>
      <c r="Q23" s="100">
        <v>0</v>
      </c>
      <c r="R23" s="100">
        <f t="shared" si="11"/>
        <v>0</v>
      </c>
      <c r="S23" s="100">
        <v>0</v>
      </c>
      <c r="T23" s="100">
        <v>0</v>
      </c>
      <c r="U23" s="100">
        <v>0</v>
      </c>
      <c r="V23" s="121">
        <v>0</v>
      </c>
      <c r="W23" s="121">
        <v>0</v>
      </c>
      <c r="X23" s="121">
        <v>0</v>
      </c>
      <c r="Y23" s="122">
        <f t="shared" si="2"/>
        <v>0</v>
      </c>
      <c r="Z23" s="123">
        <v>0</v>
      </c>
      <c r="AA23" s="122">
        <v>0</v>
      </c>
      <c r="AB23" s="122">
        <f t="shared" si="7"/>
        <v>0</v>
      </c>
      <c r="AC23" s="122">
        <v>0</v>
      </c>
      <c r="AD23" s="122">
        <f t="shared" si="8"/>
        <v>0</v>
      </c>
      <c r="AE23" s="122">
        <f t="shared" si="9"/>
        <v>0</v>
      </c>
      <c r="AF23" s="122">
        <f t="shared" si="3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0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1"/>
        <v>31605.72</v>
      </c>
      <c r="S24" s="100">
        <f t="shared" si="6"/>
        <v>100</v>
      </c>
      <c r="T24" s="100">
        <v>0</v>
      </c>
      <c r="U24" s="100">
        <v>0</v>
      </c>
      <c r="V24" s="121">
        <v>31</v>
      </c>
      <c r="W24" s="121">
        <v>42</v>
      </c>
      <c r="X24" s="121">
        <v>21</v>
      </c>
      <c r="Y24" s="122">
        <f t="shared" si="2"/>
        <v>43.661971830985912</v>
      </c>
      <c r="Z24" s="123">
        <v>29450.03</v>
      </c>
      <c r="AA24" s="122">
        <v>29450.03</v>
      </c>
      <c r="AB24" s="122">
        <f t="shared" si="7"/>
        <v>100</v>
      </c>
      <c r="AC24" s="122">
        <v>29450.03</v>
      </c>
      <c r="AD24" s="122">
        <f t="shared" si="8"/>
        <v>100</v>
      </c>
      <c r="AE24" s="122">
        <f t="shared" si="9"/>
        <v>0</v>
      </c>
      <c r="AF24" s="122">
        <f t="shared" si="3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0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1"/>
        <v>43809.06</v>
      </c>
      <c r="S25" s="100">
        <f t="shared" si="6"/>
        <v>100</v>
      </c>
      <c r="T25" s="100">
        <v>0</v>
      </c>
      <c r="U25" s="100">
        <v>0</v>
      </c>
      <c r="V25" s="121">
        <v>25</v>
      </c>
      <c r="W25" s="121">
        <v>36</v>
      </c>
      <c r="X25" s="121">
        <v>8</v>
      </c>
      <c r="Y25" s="122">
        <f t="shared" si="2"/>
        <v>12.135922330097088</v>
      </c>
      <c r="Z25" s="123">
        <f>3668.08+27767.72+365.4</f>
        <v>31801.200000000004</v>
      </c>
      <c r="AA25" s="122">
        <v>31801.200000000004</v>
      </c>
      <c r="AB25" s="122">
        <f t="shared" si="7"/>
        <v>100</v>
      </c>
      <c r="AC25" s="122">
        <v>31801.200000000004</v>
      </c>
      <c r="AD25" s="122">
        <f t="shared" si="8"/>
        <v>100</v>
      </c>
      <c r="AE25" s="122">
        <f t="shared" si="9"/>
        <v>0</v>
      </c>
      <c r="AF25" s="122">
        <f t="shared" si="3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0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1"/>
        <v>13200.15</v>
      </c>
      <c r="S26" s="100">
        <f t="shared" si="6"/>
        <v>100</v>
      </c>
      <c r="T26" s="100">
        <v>0</v>
      </c>
      <c r="U26" s="100">
        <v>0</v>
      </c>
      <c r="V26" s="121">
        <v>12</v>
      </c>
      <c r="W26" s="121">
        <v>15</v>
      </c>
      <c r="X26" s="121">
        <v>6</v>
      </c>
      <c r="Y26" s="122">
        <f t="shared" si="2"/>
        <v>50</v>
      </c>
      <c r="Z26" s="123">
        <v>11237.51</v>
      </c>
      <c r="AA26" s="122">
        <v>11237.51</v>
      </c>
      <c r="AB26" s="122">
        <f t="shared" si="7"/>
        <v>100</v>
      </c>
      <c r="AC26" s="122">
        <v>11237.51</v>
      </c>
      <c r="AD26" s="122">
        <f t="shared" si="8"/>
        <v>100</v>
      </c>
      <c r="AE26" s="122">
        <f t="shared" si="9"/>
        <v>0</v>
      </c>
      <c r="AF26" s="122">
        <f t="shared" si="3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0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1"/>
        <v>12723.78</v>
      </c>
      <c r="S27" s="100">
        <f t="shared" si="6"/>
        <v>100</v>
      </c>
      <c r="T27" s="100">
        <v>0</v>
      </c>
      <c r="U27" s="100">
        <v>0</v>
      </c>
      <c r="V27" s="121">
        <v>4</v>
      </c>
      <c r="W27" s="121">
        <v>6</v>
      </c>
      <c r="X27" s="121">
        <v>1</v>
      </c>
      <c r="Y27" s="122">
        <f t="shared" si="2"/>
        <v>25</v>
      </c>
      <c r="Z27" s="123">
        <v>3466.92</v>
      </c>
      <c r="AA27" s="122">
        <v>3466.92</v>
      </c>
      <c r="AB27" s="122">
        <f t="shared" si="7"/>
        <v>100</v>
      </c>
      <c r="AC27" s="122">
        <v>3466.92</v>
      </c>
      <c r="AD27" s="122">
        <f t="shared" si="8"/>
        <v>100</v>
      </c>
      <c r="AE27" s="122">
        <f t="shared" si="9"/>
        <v>0</v>
      </c>
      <c r="AF27" s="122">
        <f t="shared" si="3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0"/>
        <v>0</v>
      </c>
      <c r="O28" s="100">
        <v>0</v>
      </c>
      <c r="P28" s="100">
        <v>0</v>
      </c>
      <c r="Q28" s="100">
        <v>0</v>
      </c>
      <c r="R28" s="100">
        <f t="shared" si="11"/>
        <v>0</v>
      </c>
      <c r="S28" s="100">
        <v>0</v>
      </c>
      <c r="T28" s="100">
        <v>0</v>
      </c>
      <c r="U28" s="100">
        <v>0</v>
      </c>
      <c r="V28" s="121">
        <v>5</v>
      </c>
      <c r="W28" s="121">
        <v>6</v>
      </c>
      <c r="X28" s="121">
        <v>4</v>
      </c>
      <c r="Y28" s="122">
        <f t="shared" si="2"/>
        <v>55.555555555555557</v>
      </c>
      <c r="Z28" s="123">
        <v>3007.13</v>
      </c>
      <c r="AA28" s="122">
        <v>3007.13</v>
      </c>
      <c r="AB28" s="122">
        <f t="shared" si="7"/>
        <v>100</v>
      </c>
      <c r="AC28" s="122">
        <v>3007.13</v>
      </c>
      <c r="AD28" s="122">
        <f t="shared" si="8"/>
        <v>100</v>
      </c>
      <c r="AE28" s="122">
        <f t="shared" si="9"/>
        <v>0</v>
      </c>
      <c r="AF28" s="122">
        <f t="shared" si="3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0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1"/>
        <v>5460.41</v>
      </c>
      <c r="S29" s="100">
        <f t="shared" si="6"/>
        <v>100</v>
      </c>
      <c r="T29" s="100">
        <v>0</v>
      </c>
      <c r="U29" s="100">
        <v>0</v>
      </c>
      <c r="V29" s="121">
        <v>3</v>
      </c>
      <c r="W29" s="121">
        <v>5</v>
      </c>
      <c r="X29" s="121">
        <v>0</v>
      </c>
      <c r="Y29" s="122">
        <f t="shared" si="2"/>
        <v>37.5</v>
      </c>
      <c r="Z29" s="123">
        <v>2108.6999999999998</v>
      </c>
      <c r="AA29" s="122">
        <v>2108.6999999999998</v>
      </c>
      <c r="AB29" s="122">
        <f t="shared" si="7"/>
        <v>100</v>
      </c>
      <c r="AC29" s="122">
        <v>2108.6999999999998</v>
      </c>
      <c r="AD29" s="122">
        <f t="shared" si="8"/>
        <v>100</v>
      </c>
      <c r="AE29" s="122">
        <f t="shared" si="9"/>
        <v>0</v>
      </c>
      <c r="AF29" s="122">
        <f t="shared" si="3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1"/>
        <v>0</v>
      </c>
      <c r="S30" s="100">
        <v>0</v>
      </c>
      <c r="T30" s="100">
        <v>0</v>
      </c>
      <c r="U30" s="100">
        <v>0</v>
      </c>
      <c r="V30" s="121">
        <v>0</v>
      </c>
      <c r="W30" s="121">
        <v>0</v>
      </c>
      <c r="X30" s="121">
        <v>0</v>
      </c>
      <c r="Y30" s="122">
        <f t="shared" si="2"/>
        <v>0</v>
      </c>
      <c r="Z30" s="123">
        <v>0</v>
      </c>
      <c r="AA30" s="122">
        <v>0</v>
      </c>
      <c r="AB30" s="122">
        <f t="shared" si="7"/>
        <v>0</v>
      </c>
      <c r="AC30" s="122">
        <v>0</v>
      </c>
      <c r="AD30" s="122">
        <f t="shared" si="8"/>
        <v>0</v>
      </c>
      <c r="AE30" s="122">
        <f t="shared" si="9"/>
        <v>0</v>
      </c>
      <c r="AF30" s="122">
        <f t="shared" si="3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2">K31/H31*100</f>
        <v>88.043478260869563</v>
      </c>
      <c r="O31" s="100">
        <v>84151.14</v>
      </c>
      <c r="P31" s="100">
        <v>84151.14</v>
      </c>
      <c r="Q31" s="100">
        <f t="shared" ref="Q31:Q38" si="13">P31/O31*100</f>
        <v>100</v>
      </c>
      <c r="R31" s="100">
        <f t="shared" si="11"/>
        <v>84151.14</v>
      </c>
      <c r="S31" s="100">
        <f t="shared" si="6"/>
        <v>100</v>
      </c>
      <c r="T31" s="100">
        <v>0</v>
      </c>
      <c r="U31" s="100">
        <v>0</v>
      </c>
      <c r="V31" s="121">
        <v>19</v>
      </c>
      <c r="W31" s="121">
        <v>29</v>
      </c>
      <c r="X31" s="121">
        <v>3</v>
      </c>
      <c r="Y31" s="122">
        <f t="shared" si="2"/>
        <v>20.652173913043477</v>
      </c>
      <c r="Z31" s="123">
        <v>45472.02</v>
      </c>
      <c r="AA31" s="122">
        <v>34384.54</v>
      </c>
      <c r="AB31" s="122">
        <f t="shared" si="7"/>
        <v>75.616917832108626</v>
      </c>
      <c r="AC31" s="122">
        <v>34384.54</v>
      </c>
      <c r="AD31" s="122">
        <f t="shared" si="8"/>
        <v>100</v>
      </c>
      <c r="AE31" s="122">
        <f t="shared" si="9"/>
        <v>0</v>
      </c>
      <c r="AF31" s="122">
        <f t="shared" si="3"/>
        <v>0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2"/>
        <v>45</v>
      </c>
      <c r="O32" s="100">
        <v>3061.7499999999995</v>
      </c>
      <c r="P32" s="100">
        <v>3061.7499999999995</v>
      </c>
      <c r="Q32" s="100">
        <f t="shared" si="13"/>
        <v>100</v>
      </c>
      <c r="R32" s="100">
        <f t="shared" si="11"/>
        <v>3061.7499999999995</v>
      </c>
      <c r="S32" s="100">
        <f t="shared" si="6"/>
        <v>100</v>
      </c>
      <c r="T32" s="100">
        <v>0</v>
      </c>
      <c r="U32" s="100">
        <v>0</v>
      </c>
      <c r="V32" s="121">
        <v>0</v>
      </c>
      <c r="W32" s="121">
        <v>0</v>
      </c>
      <c r="X32" s="121">
        <v>0</v>
      </c>
      <c r="Y32" s="122">
        <f t="shared" si="2"/>
        <v>0</v>
      </c>
      <c r="Z32" s="123">
        <v>0</v>
      </c>
      <c r="AA32" s="122">
        <v>0</v>
      </c>
      <c r="AB32" s="122">
        <f t="shared" si="7"/>
        <v>0</v>
      </c>
      <c r="AC32" s="122">
        <v>0</v>
      </c>
      <c r="AD32" s="122">
        <f t="shared" si="8"/>
        <v>0</v>
      </c>
      <c r="AE32" s="122">
        <f t="shared" si="9"/>
        <v>0</v>
      </c>
      <c r="AF32" s="122">
        <f t="shared" si="3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2"/>
        <v>50</v>
      </c>
      <c r="O33" s="100">
        <v>215.69</v>
      </c>
      <c r="P33" s="100">
        <v>215.69</v>
      </c>
      <c r="Q33" s="100">
        <f t="shared" si="13"/>
        <v>100</v>
      </c>
      <c r="R33" s="100">
        <f t="shared" si="11"/>
        <v>215.69</v>
      </c>
      <c r="S33" s="100">
        <f t="shared" si="6"/>
        <v>100</v>
      </c>
      <c r="T33" s="100">
        <v>0</v>
      </c>
      <c r="U33" s="100">
        <v>0</v>
      </c>
      <c r="V33" s="121">
        <v>2</v>
      </c>
      <c r="W33" s="121">
        <v>4</v>
      </c>
      <c r="X33" s="121">
        <v>0</v>
      </c>
      <c r="Y33" s="122">
        <f t="shared" si="2"/>
        <v>50</v>
      </c>
      <c r="Z33" s="123">
        <v>3317.11</v>
      </c>
      <c r="AA33" s="122">
        <v>3317.11</v>
      </c>
      <c r="AB33" s="122">
        <f t="shared" si="7"/>
        <v>100</v>
      </c>
      <c r="AC33" s="122">
        <v>3317.11</v>
      </c>
      <c r="AD33" s="122">
        <f t="shared" si="8"/>
        <v>100</v>
      </c>
      <c r="AE33" s="122">
        <f t="shared" si="9"/>
        <v>0</v>
      </c>
      <c r="AF33" s="122">
        <f t="shared" si="3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2"/>
        <v>80.769230769230774</v>
      </c>
      <c r="O34" s="100">
        <v>17458.7</v>
      </c>
      <c r="P34" s="100">
        <v>17458.7</v>
      </c>
      <c r="Q34" s="100">
        <f t="shared" si="13"/>
        <v>100</v>
      </c>
      <c r="R34" s="100">
        <f t="shared" si="11"/>
        <v>17458.7</v>
      </c>
      <c r="S34" s="100">
        <f t="shared" si="6"/>
        <v>100</v>
      </c>
      <c r="T34" s="100">
        <v>0</v>
      </c>
      <c r="U34" s="100">
        <v>0</v>
      </c>
      <c r="V34" s="121">
        <v>8</v>
      </c>
      <c r="W34" s="121">
        <v>11</v>
      </c>
      <c r="X34" s="121">
        <v>3</v>
      </c>
      <c r="Y34" s="122">
        <f t="shared" si="2"/>
        <v>15.384615384615385</v>
      </c>
      <c r="Z34" s="123">
        <v>10964.24</v>
      </c>
      <c r="AA34" s="122">
        <v>8813.86</v>
      </c>
      <c r="AB34" s="122">
        <f t="shared" si="7"/>
        <v>80.387331908093955</v>
      </c>
      <c r="AC34" s="122">
        <v>8813.86</v>
      </c>
      <c r="AD34" s="122">
        <f t="shared" si="8"/>
        <v>100</v>
      </c>
      <c r="AE34" s="122">
        <f t="shared" si="9"/>
        <v>0</v>
      </c>
      <c r="AF34" s="122">
        <f t="shared" si="3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2"/>
        <v>75.862068965517238</v>
      </c>
      <c r="O35" s="100">
        <v>31182.29</v>
      </c>
      <c r="P35" s="100">
        <v>31182.29</v>
      </c>
      <c r="Q35" s="100">
        <f t="shared" si="13"/>
        <v>100</v>
      </c>
      <c r="R35" s="100">
        <f t="shared" si="11"/>
        <v>31182.29</v>
      </c>
      <c r="S35" s="100">
        <f t="shared" si="6"/>
        <v>100</v>
      </c>
      <c r="T35" s="100">
        <v>0</v>
      </c>
      <c r="U35" s="100">
        <v>0</v>
      </c>
      <c r="V35" s="121">
        <v>14</v>
      </c>
      <c r="W35" s="121">
        <v>21</v>
      </c>
      <c r="X35" s="121">
        <v>2</v>
      </c>
      <c r="Y35" s="122">
        <f t="shared" si="2"/>
        <v>24.137931034482758</v>
      </c>
      <c r="Z35" s="123">
        <v>20128.939999999999</v>
      </c>
      <c r="AA35" s="122">
        <v>20128.939999999999</v>
      </c>
      <c r="AB35" s="122">
        <f t="shared" si="7"/>
        <v>100</v>
      </c>
      <c r="AC35" s="122">
        <v>20128.939999999999</v>
      </c>
      <c r="AD35" s="122">
        <f t="shared" si="8"/>
        <v>100</v>
      </c>
      <c r="AE35" s="122">
        <f t="shared" si="9"/>
        <v>0</v>
      </c>
      <c r="AF35" s="122">
        <f t="shared" si="3"/>
        <v>0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2"/>
        <v>63.636363636363633</v>
      </c>
      <c r="O36" s="100">
        <v>837.48</v>
      </c>
      <c r="P36" s="100">
        <v>837.48</v>
      </c>
      <c r="Q36" s="100">
        <f t="shared" si="13"/>
        <v>100</v>
      </c>
      <c r="R36" s="100">
        <f t="shared" si="11"/>
        <v>837.48</v>
      </c>
      <c r="S36" s="100">
        <f t="shared" si="6"/>
        <v>100</v>
      </c>
      <c r="T36" s="100">
        <v>0</v>
      </c>
      <c r="U36" s="100">
        <v>0</v>
      </c>
      <c r="V36" s="121">
        <v>0</v>
      </c>
      <c r="W36" s="121">
        <v>0</v>
      </c>
      <c r="X36" s="121">
        <v>0</v>
      </c>
      <c r="Y36" s="122">
        <f t="shared" si="2"/>
        <v>0</v>
      </c>
      <c r="Z36" s="123">
        <v>0</v>
      </c>
      <c r="AA36" s="122">
        <v>0</v>
      </c>
      <c r="AB36" s="122">
        <f t="shared" si="7"/>
        <v>0</v>
      </c>
      <c r="AC36" s="122">
        <v>0</v>
      </c>
      <c r="AD36" s="122">
        <f t="shared" si="8"/>
        <v>0</v>
      </c>
      <c r="AE36" s="122">
        <f t="shared" si="9"/>
        <v>0</v>
      </c>
      <c r="AF36" s="122">
        <f t="shared" si="3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2"/>
        <v>93.333333333333329</v>
      </c>
      <c r="O37" s="100">
        <v>8820.61</v>
      </c>
      <c r="P37" s="100">
        <v>8820.61</v>
      </c>
      <c r="Q37" s="100">
        <f t="shared" si="13"/>
        <v>100</v>
      </c>
      <c r="R37" s="100">
        <f t="shared" si="11"/>
        <v>8820.61</v>
      </c>
      <c r="S37" s="100">
        <f t="shared" si="6"/>
        <v>100</v>
      </c>
      <c r="T37" s="100">
        <v>0</v>
      </c>
      <c r="U37" s="100">
        <v>0</v>
      </c>
      <c r="V37" s="121">
        <v>2</v>
      </c>
      <c r="W37" s="121">
        <v>2</v>
      </c>
      <c r="X37" s="121">
        <v>0</v>
      </c>
      <c r="Y37" s="122">
        <f t="shared" si="2"/>
        <v>13.333333333333334</v>
      </c>
      <c r="Z37" s="123">
        <v>2791.99</v>
      </c>
      <c r="AA37" s="122">
        <v>2791.99</v>
      </c>
      <c r="AB37" s="122">
        <f t="shared" si="7"/>
        <v>100</v>
      </c>
      <c r="AC37" s="122">
        <v>2791.99</v>
      </c>
      <c r="AD37" s="122">
        <f t="shared" si="8"/>
        <v>100</v>
      </c>
      <c r="AE37" s="122">
        <f t="shared" si="9"/>
        <v>0</v>
      </c>
      <c r="AF37" s="122">
        <f t="shared" si="3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2"/>
        <v>44.827586206896555</v>
      </c>
      <c r="O38" s="100">
        <v>17539.870000000003</v>
      </c>
      <c r="P38" s="100">
        <v>17539.870000000003</v>
      </c>
      <c r="Q38" s="100">
        <f t="shared" si="13"/>
        <v>100</v>
      </c>
      <c r="R38" s="100">
        <f t="shared" si="11"/>
        <v>17539.870000000003</v>
      </c>
      <c r="S38" s="100">
        <f t="shared" si="6"/>
        <v>100</v>
      </c>
      <c r="T38" s="100">
        <v>0</v>
      </c>
      <c r="U38" s="100">
        <v>0</v>
      </c>
      <c r="V38" s="121">
        <v>23</v>
      </c>
      <c r="W38" s="121">
        <v>29</v>
      </c>
      <c r="X38" s="121">
        <v>4</v>
      </c>
      <c r="Y38" s="122">
        <f t="shared" si="2"/>
        <v>79.310344827586206</v>
      </c>
      <c r="Z38" s="123">
        <v>31529.03</v>
      </c>
      <c r="AA38" s="122">
        <v>31529.03</v>
      </c>
      <c r="AB38" s="122">
        <f t="shared" si="7"/>
        <v>100</v>
      </c>
      <c r="AC38" s="122">
        <v>31529.03</v>
      </c>
      <c r="AD38" s="122">
        <f t="shared" si="8"/>
        <v>100</v>
      </c>
      <c r="AE38" s="122">
        <f t="shared" si="9"/>
        <v>0</v>
      </c>
      <c r="AF38" s="122">
        <f t="shared" si="3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2"/>
        <v>0</v>
      </c>
      <c r="O39" s="100">
        <v>0</v>
      </c>
      <c r="P39" s="100">
        <v>0</v>
      </c>
      <c r="Q39" s="100">
        <v>0</v>
      </c>
      <c r="R39" s="100">
        <f t="shared" si="11"/>
        <v>0</v>
      </c>
      <c r="S39" s="100">
        <v>0</v>
      </c>
      <c r="T39" s="100">
        <v>0</v>
      </c>
      <c r="U39" s="100">
        <v>0</v>
      </c>
      <c r="V39" s="121">
        <v>0</v>
      </c>
      <c r="W39" s="121">
        <v>0</v>
      </c>
      <c r="X39" s="121">
        <v>0</v>
      </c>
      <c r="Y39" s="122">
        <f t="shared" si="2"/>
        <v>0</v>
      </c>
      <c r="Z39" s="123">
        <v>0</v>
      </c>
      <c r="AA39" s="122">
        <v>0</v>
      </c>
      <c r="AB39" s="122">
        <f t="shared" si="7"/>
        <v>0</v>
      </c>
      <c r="AC39" s="122">
        <v>0</v>
      </c>
      <c r="AD39" s="122">
        <f t="shared" si="8"/>
        <v>0</v>
      </c>
      <c r="AE39" s="122">
        <f t="shared" si="9"/>
        <v>0</v>
      </c>
      <c r="AF39" s="122">
        <f t="shared" si="3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2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1"/>
        <v>81.2</v>
      </c>
      <c r="S40" s="100">
        <f t="shared" si="6"/>
        <v>100</v>
      </c>
      <c r="T40" s="100">
        <v>0</v>
      </c>
      <c r="U40" s="100">
        <v>0</v>
      </c>
      <c r="V40" s="121">
        <v>0</v>
      </c>
      <c r="W40" s="121">
        <v>0</v>
      </c>
      <c r="X40" s="121">
        <v>0</v>
      </c>
      <c r="Y40" s="122">
        <f t="shared" si="2"/>
        <v>0</v>
      </c>
      <c r="Z40" s="123">
        <v>0</v>
      </c>
      <c r="AA40" s="122">
        <v>0</v>
      </c>
      <c r="AB40" s="122">
        <f t="shared" si="7"/>
        <v>0</v>
      </c>
      <c r="AC40" s="122">
        <v>0</v>
      </c>
      <c r="AD40" s="122">
        <f t="shared" si="8"/>
        <v>0</v>
      </c>
      <c r="AE40" s="122">
        <f t="shared" si="9"/>
        <v>0</v>
      </c>
      <c r="AF40" s="122">
        <f t="shared" si="3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2"/>
        <v>0</v>
      </c>
      <c r="O41" s="100">
        <v>0</v>
      </c>
      <c r="P41" s="100">
        <v>0</v>
      </c>
      <c r="Q41" s="100">
        <v>0</v>
      </c>
      <c r="R41" s="100">
        <f t="shared" si="11"/>
        <v>0</v>
      </c>
      <c r="S41" s="100">
        <v>0</v>
      </c>
      <c r="T41" s="100">
        <v>0</v>
      </c>
      <c r="U41" s="100">
        <v>0</v>
      </c>
      <c r="V41" s="121">
        <v>1</v>
      </c>
      <c r="W41" s="121">
        <v>1</v>
      </c>
      <c r="X41" s="121">
        <v>1</v>
      </c>
      <c r="Y41" s="122">
        <f t="shared" si="2"/>
        <v>50</v>
      </c>
      <c r="Z41" s="123">
        <v>570.94000000000005</v>
      </c>
      <c r="AA41" s="122">
        <v>570.94000000000005</v>
      </c>
      <c r="AB41" s="122">
        <f t="shared" si="7"/>
        <v>100</v>
      </c>
      <c r="AC41" s="122">
        <v>570.94000000000005</v>
      </c>
      <c r="AD41" s="122">
        <f t="shared" si="8"/>
        <v>100</v>
      </c>
      <c r="AE41" s="122">
        <f t="shared" si="9"/>
        <v>0</v>
      </c>
      <c r="AF41" s="122">
        <f t="shared" si="3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2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1"/>
        <v>51486.1</v>
      </c>
      <c r="S42" s="100">
        <f t="shared" si="6"/>
        <v>100</v>
      </c>
      <c r="T42" s="100">
        <v>0</v>
      </c>
      <c r="U42" s="100">
        <v>0</v>
      </c>
      <c r="V42" s="121">
        <v>20</v>
      </c>
      <c r="W42" s="121">
        <v>37</v>
      </c>
      <c r="X42" s="121">
        <v>8</v>
      </c>
      <c r="Y42" s="122">
        <f t="shared" si="2"/>
        <v>37.735849056603776</v>
      </c>
      <c r="Z42" s="123">
        <v>44295.46</v>
      </c>
      <c r="AA42" s="122">
        <v>43186.26</v>
      </c>
      <c r="AB42" s="122">
        <f t="shared" si="7"/>
        <v>97.495905900965923</v>
      </c>
      <c r="AC42" s="122">
        <v>43186.26</v>
      </c>
      <c r="AD42" s="122">
        <f t="shared" si="8"/>
        <v>100</v>
      </c>
      <c r="AE42" s="122">
        <f t="shared" si="9"/>
        <v>0</v>
      </c>
      <c r="AF42" s="122">
        <f t="shared" si="3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2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1"/>
        <v>16141.45</v>
      </c>
      <c r="S43" s="100">
        <f t="shared" si="6"/>
        <v>100</v>
      </c>
      <c r="T43" s="100">
        <v>0</v>
      </c>
      <c r="U43" s="100">
        <v>0</v>
      </c>
      <c r="V43" s="121">
        <v>8</v>
      </c>
      <c r="W43" s="121">
        <v>9</v>
      </c>
      <c r="X43" s="121">
        <v>3</v>
      </c>
      <c r="Y43" s="122">
        <f t="shared" si="2"/>
        <v>28.571428571428569</v>
      </c>
      <c r="Z43" s="123">
        <v>7515.68</v>
      </c>
      <c r="AA43" s="122">
        <v>7515.68</v>
      </c>
      <c r="AB43" s="122">
        <f t="shared" si="7"/>
        <v>100</v>
      </c>
      <c r="AC43" s="122">
        <v>7515.68</v>
      </c>
      <c r="AD43" s="122">
        <f t="shared" si="8"/>
        <v>100</v>
      </c>
      <c r="AE43" s="122">
        <f t="shared" si="9"/>
        <v>0</v>
      </c>
      <c r="AF43" s="122">
        <f t="shared" si="3"/>
        <v>0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2"/>
        <v>0</v>
      </c>
      <c r="O44" s="100">
        <v>0</v>
      </c>
      <c r="P44" s="100">
        <v>0</v>
      </c>
      <c r="Q44" s="100">
        <v>0</v>
      </c>
      <c r="R44" s="100">
        <f t="shared" si="11"/>
        <v>0</v>
      </c>
      <c r="S44" s="100">
        <v>0</v>
      </c>
      <c r="T44" s="100">
        <v>0</v>
      </c>
      <c r="U44" s="100">
        <v>0</v>
      </c>
      <c r="V44" s="121">
        <v>0</v>
      </c>
      <c r="W44" s="121">
        <v>0</v>
      </c>
      <c r="X44" s="121">
        <v>0</v>
      </c>
      <c r="Y44" s="122">
        <f t="shared" si="2"/>
        <v>0</v>
      </c>
      <c r="Z44" s="123">
        <v>0</v>
      </c>
      <c r="AA44" s="122">
        <v>0</v>
      </c>
      <c r="AB44" s="122">
        <f t="shared" si="7"/>
        <v>0</v>
      </c>
      <c r="AC44" s="122">
        <v>0</v>
      </c>
      <c r="AD44" s="122">
        <f t="shared" si="8"/>
        <v>0</v>
      </c>
      <c r="AE44" s="122">
        <f t="shared" si="9"/>
        <v>0</v>
      </c>
      <c r="AF44" s="122">
        <f t="shared" si="3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2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1"/>
        <v>18630.71</v>
      </c>
      <c r="S45" s="100">
        <f t="shared" si="6"/>
        <v>100</v>
      </c>
      <c r="T45" s="100">
        <v>0</v>
      </c>
      <c r="U45" s="100">
        <v>0</v>
      </c>
      <c r="V45" s="121">
        <v>9</v>
      </c>
      <c r="W45" s="121">
        <v>9</v>
      </c>
      <c r="X45" s="121">
        <v>9</v>
      </c>
      <c r="Y45" s="122">
        <f t="shared" si="2"/>
        <v>42.857142857142854</v>
      </c>
      <c r="Z45" s="123">
        <v>12540.16</v>
      </c>
      <c r="AA45" s="122">
        <v>12540.16</v>
      </c>
      <c r="AB45" s="122">
        <f t="shared" si="7"/>
        <v>100</v>
      </c>
      <c r="AC45" s="122">
        <v>12540.16</v>
      </c>
      <c r="AD45" s="122">
        <f t="shared" si="8"/>
        <v>100</v>
      </c>
      <c r="AE45" s="122">
        <f t="shared" si="9"/>
        <v>0</v>
      </c>
      <c r="AF45" s="122">
        <f t="shared" si="3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2"/>
        <v>0</v>
      </c>
      <c r="O46" s="100">
        <v>0</v>
      </c>
      <c r="P46" s="100">
        <v>0</v>
      </c>
      <c r="Q46" s="100">
        <v>0</v>
      </c>
      <c r="R46" s="100">
        <f t="shared" si="11"/>
        <v>0</v>
      </c>
      <c r="S46" s="100">
        <v>0</v>
      </c>
      <c r="T46" s="100">
        <v>0</v>
      </c>
      <c r="U46" s="100">
        <v>0</v>
      </c>
      <c r="V46" s="121">
        <v>1</v>
      </c>
      <c r="W46" s="121">
        <v>1</v>
      </c>
      <c r="X46" s="121">
        <v>1</v>
      </c>
      <c r="Y46" s="122">
        <f t="shared" si="2"/>
        <v>100</v>
      </c>
      <c r="Z46" s="123">
        <v>121.8</v>
      </c>
      <c r="AA46" s="122">
        <v>121.8</v>
      </c>
      <c r="AB46" s="122">
        <f t="shared" si="7"/>
        <v>100</v>
      </c>
      <c r="AC46" s="122">
        <v>121.8</v>
      </c>
      <c r="AD46" s="122">
        <f t="shared" si="8"/>
        <v>100</v>
      </c>
      <c r="AE46" s="122">
        <f t="shared" si="9"/>
        <v>0</v>
      </c>
      <c r="AF46" s="122">
        <f t="shared" si="3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2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1"/>
        <v>29395.079999999998</v>
      </c>
      <c r="S47" s="100">
        <f t="shared" si="6"/>
        <v>100</v>
      </c>
      <c r="T47" s="100">
        <v>0</v>
      </c>
      <c r="U47" s="100">
        <v>0</v>
      </c>
      <c r="V47" s="121">
        <v>9</v>
      </c>
      <c r="W47" s="121">
        <v>13</v>
      </c>
      <c r="X47" s="121">
        <v>5</v>
      </c>
      <c r="Y47" s="122">
        <f t="shared" si="2"/>
        <v>24.324324324324326</v>
      </c>
      <c r="Z47" s="123">
        <v>7644.4</v>
      </c>
      <c r="AA47" s="122">
        <v>7644.4</v>
      </c>
      <c r="AB47" s="122">
        <f t="shared" si="7"/>
        <v>100</v>
      </c>
      <c r="AC47" s="122">
        <v>7644.4</v>
      </c>
      <c r="AD47" s="122">
        <f t="shared" si="8"/>
        <v>100</v>
      </c>
      <c r="AE47" s="122">
        <f t="shared" si="9"/>
        <v>0</v>
      </c>
      <c r="AF47" s="122">
        <f t="shared" si="3"/>
        <v>0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2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1"/>
        <v>13283.6</v>
      </c>
      <c r="S48" s="100">
        <f t="shared" si="6"/>
        <v>100</v>
      </c>
      <c r="T48" s="100">
        <v>0</v>
      </c>
      <c r="U48" s="100">
        <v>0</v>
      </c>
      <c r="V48" s="121">
        <v>24</v>
      </c>
      <c r="W48" s="121">
        <v>33</v>
      </c>
      <c r="X48" s="121">
        <v>16</v>
      </c>
      <c r="Y48" s="122">
        <f t="shared" si="2"/>
        <v>37.5</v>
      </c>
      <c r="Z48" s="123">
        <v>46978.09</v>
      </c>
      <c r="AA48" s="122">
        <v>45850.5</v>
      </c>
      <c r="AB48" s="122">
        <f t="shared" si="7"/>
        <v>97.599753416965243</v>
      </c>
      <c r="AC48" s="122">
        <v>45850.5</v>
      </c>
      <c r="AD48" s="122">
        <f t="shared" si="8"/>
        <v>100</v>
      </c>
      <c r="AE48" s="122">
        <f t="shared" si="9"/>
        <v>0</v>
      </c>
      <c r="AF48" s="122">
        <f t="shared" si="3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2"/>
        <v>0</v>
      </c>
      <c r="O49" s="100">
        <v>0</v>
      </c>
      <c r="P49" s="100">
        <v>0</v>
      </c>
      <c r="Q49" s="100">
        <v>0</v>
      </c>
      <c r="R49" s="100">
        <f t="shared" si="11"/>
        <v>0</v>
      </c>
      <c r="S49" s="100">
        <v>0</v>
      </c>
      <c r="T49" s="100">
        <v>0</v>
      </c>
      <c r="U49" s="100">
        <v>0</v>
      </c>
      <c r="V49" s="121">
        <v>1</v>
      </c>
      <c r="W49" s="121">
        <v>1</v>
      </c>
      <c r="X49" s="121">
        <v>0</v>
      </c>
      <c r="Y49" s="122">
        <f t="shared" si="2"/>
        <v>33.333333333333329</v>
      </c>
      <c r="Z49" s="123">
        <v>1501.79</v>
      </c>
      <c r="AA49" s="122">
        <v>1501.79</v>
      </c>
      <c r="AB49" s="122">
        <f t="shared" si="7"/>
        <v>100</v>
      </c>
      <c r="AC49" s="122">
        <v>1501.79</v>
      </c>
      <c r="AD49" s="122">
        <f t="shared" si="8"/>
        <v>100</v>
      </c>
      <c r="AE49" s="122">
        <f t="shared" si="9"/>
        <v>0</v>
      </c>
      <c r="AF49" s="122">
        <f t="shared" si="3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2"/>
        <v>93.333333333333329</v>
      </c>
      <c r="O50" s="100">
        <v>28019.85</v>
      </c>
      <c r="P50" s="100">
        <v>28019.85</v>
      </c>
      <c r="Q50" s="100">
        <f t="shared" ref="Q50:Q61" si="14">P50/O50*100</f>
        <v>100</v>
      </c>
      <c r="R50" s="100">
        <f t="shared" si="11"/>
        <v>28019.85</v>
      </c>
      <c r="S50" s="100">
        <f t="shared" si="6"/>
        <v>100</v>
      </c>
      <c r="T50" s="100">
        <v>0</v>
      </c>
      <c r="U50" s="100">
        <v>0</v>
      </c>
      <c r="V50" s="121">
        <v>5</v>
      </c>
      <c r="W50" s="121">
        <v>6</v>
      </c>
      <c r="X50" s="121">
        <v>0</v>
      </c>
      <c r="Y50" s="122">
        <f t="shared" si="2"/>
        <v>11.111111111111111</v>
      </c>
      <c r="Z50" s="123">
        <v>9696.89</v>
      </c>
      <c r="AA50" s="122">
        <v>9696.89</v>
      </c>
      <c r="AB50" s="122">
        <f t="shared" si="7"/>
        <v>100</v>
      </c>
      <c r="AC50" s="122">
        <v>9696.89</v>
      </c>
      <c r="AD50" s="122">
        <f t="shared" si="8"/>
        <v>100</v>
      </c>
      <c r="AE50" s="122">
        <f t="shared" si="9"/>
        <v>0</v>
      </c>
      <c r="AF50" s="122">
        <f t="shared" si="3"/>
        <v>0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2"/>
        <v>74.285714285714292</v>
      </c>
      <c r="O51" s="100">
        <v>24374.81</v>
      </c>
      <c r="P51" s="100">
        <v>24374.81</v>
      </c>
      <c r="Q51" s="100">
        <f t="shared" si="14"/>
        <v>100</v>
      </c>
      <c r="R51" s="100">
        <f t="shared" si="11"/>
        <v>24374.81</v>
      </c>
      <c r="S51" s="100">
        <f t="shared" si="6"/>
        <v>100</v>
      </c>
      <c r="T51" s="100">
        <v>0</v>
      </c>
      <c r="U51" s="100">
        <v>0</v>
      </c>
      <c r="V51" s="121">
        <v>10</v>
      </c>
      <c r="W51" s="121">
        <v>15</v>
      </c>
      <c r="X51" s="121">
        <v>3</v>
      </c>
      <c r="Y51" s="122">
        <f t="shared" si="2"/>
        <v>28.571428571428569</v>
      </c>
      <c r="Z51" s="123">
        <v>10543.6</v>
      </c>
      <c r="AA51" s="122">
        <v>10543.6</v>
      </c>
      <c r="AB51" s="122">
        <f t="shared" si="7"/>
        <v>100</v>
      </c>
      <c r="AC51" s="122">
        <v>10543.6</v>
      </c>
      <c r="AD51" s="122">
        <f t="shared" si="8"/>
        <v>100</v>
      </c>
      <c r="AE51" s="122">
        <f t="shared" si="9"/>
        <v>0</v>
      </c>
      <c r="AF51" s="122">
        <f t="shared" si="3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2"/>
        <v>80.952380952380949</v>
      </c>
      <c r="O52" s="100">
        <v>15413.759999999998</v>
      </c>
      <c r="P52" s="100">
        <v>15413.759999999998</v>
      </c>
      <c r="Q52" s="100">
        <f t="shared" si="14"/>
        <v>100</v>
      </c>
      <c r="R52" s="100">
        <f t="shared" si="11"/>
        <v>15413.759999999998</v>
      </c>
      <c r="S52" s="100">
        <f t="shared" si="6"/>
        <v>100</v>
      </c>
      <c r="T52" s="100">
        <v>0</v>
      </c>
      <c r="U52" s="100">
        <v>0</v>
      </c>
      <c r="V52" s="121">
        <v>3</v>
      </c>
      <c r="W52" s="121">
        <v>4</v>
      </c>
      <c r="X52" s="121">
        <v>0</v>
      </c>
      <c r="Y52" s="122">
        <f t="shared" si="2"/>
        <v>14.285714285714285</v>
      </c>
      <c r="Z52" s="123">
        <v>8087.98</v>
      </c>
      <c r="AA52" s="122">
        <v>8087.98</v>
      </c>
      <c r="AB52" s="122">
        <f t="shared" si="7"/>
        <v>100</v>
      </c>
      <c r="AC52" s="122">
        <v>8087.98</v>
      </c>
      <c r="AD52" s="122">
        <f t="shared" si="8"/>
        <v>100</v>
      </c>
      <c r="AE52" s="122">
        <f t="shared" si="9"/>
        <v>0</v>
      </c>
      <c r="AF52" s="122">
        <f t="shared" si="3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2"/>
        <v>74.468085106382972</v>
      </c>
      <c r="O53" s="100">
        <v>42972.38</v>
      </c>
      <c r="P53" s="100">
        <v>42972.38</v>
      </c>
      <c r="Q53" s="100">
        <f t="shared" si="14"/>
        <v>100</v>
      </c>
      <c r="R53" s="100">
        <f t="shared" si="11"/>
        <v>42972.38</v>
      </c>
      <c r="S53" s="100">
        <f t="shared" si="6"/>
        <v>100</v>
      </c>
      <c r="T53" s="100">
        <v>0</v>
      </c>
      <c r="U53" s="100">
        <v>0</v>
      </c>
      <c r="V53" s="121">
        <v>10</v>
      </c>
      <c r="W53" s="121">
        <v>17</v>
      </c>
      <c r="X53" s="121">
        <v>2</v>
      </c>
      <c r="Y53" s="122">
        <f t="shared" si="2"/>
        <v>21.276595744680851</v>
      </c>
      <c r="Z53" s="123">
        <v>32996.230000000003</v>
      </c>
      <c r="AA53" s="122">
        <v>32996.230000000003</v>
      </c>
      <c r="AB53" s="122">
        <f t="shared" si="7"/>
        <v>100</v>
      </c>
      <c r="AC53" s="122">
        <v>32996.230000000003</v>
      </c>
      <c r="AD53" s="122">
        <f t="shared" si="8"/>
        <v>100</v>
      </c>
      <c r="AE53" s="122">
        <f t="shared" si="9"/>
        <v>0</v>
      </c>
      <c r="AF53" s="122">
        <f t="shared" si="3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2"/>
        <v>87.5</v>
      </c>
      <c r="O54" s="100">
        <v>11942.29</v>
      </c>
      <c r="P54" s="100">
        <v>11942.29</v>
      </c>
      <c r="Q54" s="100">
        <f t="shared" si="14"/>
        <v>100</v>
      </c>
      <c r="R54" s="100">
        <f t="shared" si="11"/>
        <v>11942.29</v>
      </c>
      <c r="S54" s="100">
        <f t="shared" si="6"/>
        <v>100</v>
      </c>
      <c r="T54" s="100">
        <v>0</v>
      </c>
      <c r="U54" s="100">
        <v>0</v>
      </c>
      <c r="V54" s="121">
        <v>5</v>
      </c>
      <c r="W54" s="121">
        <v>7</v>
      </c>
      <c r="X54" s="121">
        <v>1</v>
      </c>
      <c r="Y54" s="122">
        <f t="shared" si="2"/>
        <v>31.25</v>
      </c>
      <c r="Z54" s="123">
        <v>5739.78</v>
      </c>
      <c r="AA54" s="122">
        <v>5155.3999999999996</v>
      </c>
      <c r="AB54" s="122">
        <f t="shared" si="7"/>
        <v>89.818773541843072</v>
      </c>
      <c r="AC54" s="122">
        <v>5155.3999999999996</v>
      </c>
      <c r="AD54" s="122">
        <f t="shared" si="8"/>
        <v>100</v>
      </c>
      <c r="AE54" s="122">
        <f t="shared" si="9"/>
        <v>0</v>
      </c>
      <c r="AF54" s="122">
        <f t="shared" si="3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2"/>
        <v>50</v>
      </c>
      <c r="O55" s="100">
        <v>2319.79</v>
      </c>
      <c r="P55" s="100">
        <v>2319.79</v>
      </c>
      <c r="Q55" s="100">
        <f t="shared" si="14"/>
        <v>100</v>
      </c>
      <c r="R55" s="100">
        <f t="shared" si="11"/>
        <v>2319.79</v>
      </c>
      <c r="S55" s="100">
        <f t="shared" si="6"/>
        <v>100</v>
      </c>
      <c r="T55" s="100">
        <v>0</v>
      </c>
      <c r="U55" s="100">
        <v>0</v>
      </c>
      <c r="V55" s="121">
        <v>7</v>
      </c>
      <c r="W55" s="121">
        <v>10</v>
      </c>
      <c r="X55" s="121">
        <v>4</v>
      </c>
      <c r="Y55" s="122">
        <f t="shared" si="2"/>
        <v>50</v>
      </c>
      <c r="Z55" s="123">
        <v>15932.29</v>
      </c>
      <c r="AA55" s="122">
        <v>15932.29</v>
      </c>
      <c r="AB55" s="122">
        <f t="shared" si="7"/>
        <v>100</v>
      </c>
      <c r="AC55" s="122">
        <v>15932.29</v>
      </c>
      <c r="AD55" s="122">
        <f t="shared" si="8"/>
        <v>100</v>
      </c>
      <c r="AE55" s="122">
        <f t="shared" si="9"/>
        <v>0</v>
      </c>
      <c r="AF55" s="122">
        <f t="shared" si="3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2"/>
        <v>69.642857142857139</v>
      </c>
      <c r="O56" s="100">
        <v>33646.5</v>
      </c>
      <c r="P56" s="100">
        <v>33646.5</v>
      </c>
      <c r="Q56" s="100">
        <f t="shared" si="14"/>
        <v>100</v>
      </c>
      <c r="R56" s="100">
        <f t="shared" si="11"/>
        <v>33646.5</v>
      </c>
      <c r="S56" s="100">
        <f t="shared" si="6"/>
        <v>100</v>
      </c>
      <c r="T56" s="100">
        <v>0</v>
      </c>
      <c r="U56" s="100">
        <v>0</v>
      </c>
      <c r="V56" s="121">
        <v>15</v>
      </c>
      <c r="W56" s="121">
        <v>23</v>
      </c>
      <c r="X56" s="121">
        <v>4</v>
      </c>
      <c r="Y56" s="122">
        <f t="shared" si="2"/>
        <v>26.785714285714285</v>
      </c>
      <c r="Z56" s="123">
        <v>15264.51</v>
      </c>
      <c r="AA56" s="122">
        <v>14293.98</v>
      </c>
      <c r="AB56" s="122">
        <f t="shared" si="7"/>
        <v>93.641918410744921</v>
      </c>
      <c r="AC56" s="122">
        <v>14293.98</v>
      </c>
      <c r="AD56" s="122">
        <f t="shared" si="8"/>
        <v>100</v>
      </c>
      <c r="AE56" s="122">
        <f t="shared" si="9"/>
        <v>0</v>
      </c>
      <c r="AF56" s="122">
        <f t="shared" si="3"/>
        <v>0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2"/>
        <v>94.117647058823522</v>
      </c>
      <c r="O57" s="100">
        <v>5389.26</v>
      </c>
      <c r="P57" s="100">
        <v>5389.26</v>
      </c>
      <c r="Q57" s="100">
        <f t="shared" si="14"/>
        <v>100</v>
      </c>
      <c r="R57" s="100">
        <f t="shared" si="11"/>
        <v>5389.26</v>
      </c>
      <c r="S57" s="100">
        <f t="shared" si="6"/>
        <v>100</v>
      </c>
      <c r="T57" s="100">
        <v>0</v>
      </c>
      <c r="U57" s="100">
        <v>0</v>
      </c>
      <c r="V57" s="121">
        <v>3</v>
      </c>
      <c r="W57" s="121">
        <v>3</v>
      </c>
      <c r="X57" s="121">
        <v>0</v>
      </c>
      <c r="Y57" s="122">
        <f t="shared" si="2"/>
        <v>17.647058823529413</v>
      </c>
      <c r="Z57" s="123">
        <v>4047.15</v>
      </c>
      <c r="AA57" s="122">
        <v>4047.15</v>
      </c>
      <c r="AB57" s="122">
        <f t="shared" si="7"/>
        <v>100</v>
      </c>
      <c r="AC57" s="122">
        <v>4047.15</v>
      </c>
      <c r="AD57" s="122">
        <f t="shared" si="8"/>
        <v>100</v>
      </c>
      <c r="AE57" s="122">
        <f t="shared" si="9"/>
        <v>0</v>
      </c>
      <c r="AF57" s="122">
        <f t="shared" si="3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2"/>
        <v>76.271186440677965</v>
      </c>
      <c r="O58" s="100">
        <v>51157.919999999998</v>
      </c>
      <c r="P58" s="100">
        <v>51157.919999999998</v>
      </c>
      <c r="Q58" s="100">
        <f t="shared" si="14"/>
        <v>100</v>
      </c>
      <c r="R58" s="100">
        <f t="shared" si="11"/>
        <v>51157.919999999998</v>
      </c>
      <c r="S58" s="100">
        <f t="shared" si="6"/>
        <v>100</v>
      </c>
      <c r="T58" s="100">
        <v>0</v>
      </c>
      <c r="U58" s="100">
        <v>0</v>
      </c>
      <c r="V58" s="121">
        <v>18</v>
      </c>
      <c r="W58" s="121">
        <v>23</v>
      </c>
      <c r="X58" s="121">
        <v>11</v>
      </c>
      <c r="Y58" s="122">
        <f t="shared" si="2"/>
        <v>30.508474576271187</v>
      </c>
      <c r="Z58" s="123">
        <v>36258.589999999997</v>
      </c>
      <c r="AA58" s="122">
        <v>35954.089999999997</v>
      </c>
      <c r="AB58" s="122">
        <f t="shared" si="7"/>
        <v>99.160199003877423</v>
      </c>
      <c r="AC58" s="122">
        <v>35954.089999999997</v>
      </c>
      <c r="AD58" s="122">
        <f t="shared" si="8"/>
        <v>100</v>
      </c>
      <c r="AE58" s="122">
        <f t="shared" si="9"/>
        <v>0</v>
      </c>
      <c r="AF58" s="122">
        <f t="shared" si="3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2"/>
        <v>51.724137931034484</v>
      </c>
      <c r="O59" s="100">
        <v>2869.51</v>
      </c>
      <c r="P59" s="100">
        <v>2869.51</v>
      </c>
      <c r="Q59" s="100">
        <f t="shared" si="14"/>
        <v>100</v>
      </c>
      <c r="R59" s="100">
        <f t="shared" si="11"/>
        <v>2869.51</v>
      </c>
      <c r="S59" s="100">
        <f t="shared" si="6"/>
        <v>100</v>
      </c>
      <c r="T59" s="100">
        <v>0</v>
      </c>
      <c r="U59" s="100">
        <v>0</v>
      </c>
      <c r="V59" s="121">
        <v>8</v>
      </c>
      <c r="W59" s="121">
        <v>12</v>
      </c>
      <c r="X59" s="121">
        <v>3</v>
      </c>
      <c r="Y59" s="122">
        <f t="shared" si="2"/>
        <v>27.586206896551722</v>
      </c>
      <c r="Z59" s="123">
        <v>9392.68</v>
      </c>
      <c r="AA59" s="122">
        <v>9392.68</v>
      </c>
      <c r="AB59" s="122">
        <f t="shared" si="7"/>
        <v>100</v>
      </c>
      <c r="AC59" s="122">
        <v>9392.68</v>
      </c>
      <c r="AD59" s="122">
        <f t="shared" si="8"/>
        <v>100</v>
      </c>
      <c r="AE59" s="122">
        <f t="shared" si="9"/>
        <v>0</v>
      </c>
      <c r="AF59" s="122">
        <f t="shared" si="3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2"/>
        <v>91.525423728813564</v>
      </c>
      <c r="O60" s="100">
        <v>15158.790000000003</v>
      </c>
      <c r="P60" s="100">
        <v>15158.790000000003</v>
      </c>
      <c r="Q60" s="100">
        <f t="shared" si="14"/>
        <v>100</v>
      </c>
      <c r="R60" s="100">
        <f t="shared" si="11"/>
        <v>15158.790000000003</v>
      </c>
      <c r="S60" s="100">
        <f t="shared" si="6"/>
        <v>100</v>
      </c>
      <c r="T60" s="100">
        <v>0</v>
      </c>
      <c r="U60" s="100">
        <v>0</v>
      </c>
      <c r="V60" s="121">
        <v>0</v>
      </c>
      <c r="W60" s="121">
        <v>0</v>
      </c>
      <c r="X60" s="121">
        <v>0</v>
      </c>
      <c r="Y60" s="122">
        <f t="shared" si="2"/>
        <v>0</v>
      </c>
      <c r="Z60" s="123">
        <v>0</v>
      </c>
      <c r="AA60" s="122">
        <v>0</v>
      </c>
      <c r="AB60" s="122">
        <f t="shared" si="7"/>
        <v>0</v>
      </c>
      <c r="AC60" s="122">
        <v>0</v>
      </c>
      <c r="AD60" s="122">
        <f t="shared" si="8"/>
        <v>0</v>
      </c>
      <c r="AE60" s="122">
        <f t="shared" si="9"/>
        <v>0</v>
      </c>
      <c r="AF60" s="122">
        <f t="shared" si="3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2"/>
        <v>67.901234567901241</v>
      </c>
      <c r="O61" s="100">
        <v>71249.460000000036</v>
      </c>
      <c r="P61" s="100">
        <v>71249.460000000036</v>
      </c>
      <c r="Q61" s="100">
        <f t="shared" si="14"/>
        <v>100</v>
      </c>
      <c r="R61" s="100">
        <f t="shared" si="11"/>
        <v>71249.460000000036</v>
      </c>
      <c r="S61" s="100">
        <f t="shared" si="6"/>
        <v>100</v>
      </c>
      <c r="T61" s="100">
        <v>0</v>
      </c>
      <c r="U61" s="100">
        <v>0</v>
      </c>
      <c r="V61" s="121">
        <v>36</v>
      </c>
      <c r="W61" s="121">
        <v>50</v>
      </c>
      <c r="X61" s="121">
        <v>20</v>
      </c>
      <c r="Y61" s="122">
        <f t="shared" si="2"/>
        <v>22.222222222222221</v>
      </c>
      <c r="Z61" s="123">
        <v>30945.16</v>
      </c>
      <c r="AA61" s="122">
        <v>30945.16</v>
      </c>
      <c r="AB61" s="122">
        <f t="shared" si="7"/>
        <v>100</v>
      </c>
      <c r="AC61" s="122">
        <v>30945.16</v>
      </c>
      <c r="AD61" s="122">
        <f t="shared" si="8"/>
        <v>100</v>
      </c>
      <c r="AE61" s="122">
        <f t="shared" si="9"/>
        <v>0</v>
      </c>
      <c r="AF61" s="122">
        <f t="shared" si="3"/>
        <v>0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1"/>
        <v>0</v>
      </c>
      <c r="S62" s="100">
        <v>0</v>
      </c>
      <c r="T62" s="100">
        <v>0</v>
      </c>
      <c r="U62" s="100">
        <v>0</v>
      </c>
      <c r="V62" s="121">
        <v>0</v>
      </c>
      <c r="W62" s="121">
        <v>0</v>
      </c>
      <c r="X62" s="121">
        <v>0</v>
      </c>
      <c r="Y62" s="122">
        <f t="shared" si="2"/>
        <v>0</v>
      </c>
      <c r="Z62" s="123">
        <v>0</v>
      </c>
      <c r="AA62" s="122">
        <v>0</v>
      </c>
      <c r="AB62" s="122">
        <f t="shared" si="7"/>
        <v>0</v>
      </c>
      <c r="AC62" s="122">
        <v>0</v>
      </c>
      <c r="AD62" s="122">
        <f t="shared" si="8"/>
        <v>0</v>
      </c>
      <c r="AE62" s="122">
        <f t="shared" si="9"/>
        <v>0</v>
      </c>
      <c r="AF62" s="122">
        <f t="shared" si="3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5">K63/H63*100</f>
        <v>0</v>
      </c>
      <c r="O63" s="100">
        <v>0</v>
      </c>
      <c r="P63" s="100">
        <v>0</v>
      </c>
      <c r="Q63" s="100">
        <v>0</v>
      </c>
      <c r="R63" s="100">
        <f t="shared" si="11"/>
        <v>0</v>
      </c>
      <c r="S63" s="100">
        <v>0</v>
      </c>
      <c r="T63" s="100">
        <v>0</v>
      </c>
      <c r="U63" s="100">
        <v>0</v>
      </c>
      <c r="V63" s="121">
        <v>1</v>
      </c>
      <c r="W63" s="121">
        <v>2</v>
      </c>
      <c r="X63" s="121">
        <v>0</v>
      </c>
      <c r="Y63" s="122">
        <f t="shared" si="2"/>
        <v>3.5714285714285712</v>
      </c>
      <c r="Z63" s="123">
        <v>6711.8899999999994</v>
      </c>
      <c r="AA63" s="122">
        <v>6711.8899999999994</v>
      </c>
      <c r="AB63" s="122">
        <f t="shared" si="7"/>
        <v>100</v>
      </c>
      <c r="AC63" s="122">
        <v>6711.8899999999994</v>
      </c>
      <c r="AD63" s="122">
        <f t="shared" si="8"/>
        <v>100</v>
      </c>
      <c r="AE63" s="122">
        <f t="shared" si="9"/>
        <v>0</v>
      </c>
      <c r="AF63" s="122">
        <f t="shared" si="3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5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1"/>
        <v>8254.4500000000007</v>
      </c>
      <c r="S64" s="100">
        <f t="shared" si="6"/>
        <v>100</v>
      </c>
      <c r="T64" s="100">
        <v>0</v>
      </c>
      <c r="U64" s="100">
        <v>0</v>
      </c>
      <c r="V64" s="121">
        <v>0</v>
      </c>
      <c r="W64" s="121">
        <v>0</v>
      </c>
      <c r="X64" s="121">
        <v>0</v>
      </c>
      <c r="Y64" s="122">
        <f t="shared" si="2"/>
        <v>0</v>
      </c>
      <c r="Z64" s="123">
        <v>0</v>
      </c>
      <c r="AA64" s="122">
        <v>0</v>
      </c>
      <c r="AB64" s="122">
        <f t="shared" si="7"/>
        <v>0</v>
      </c>
      <c r="AC64" s="122">
        <v>0</v>
      </c>
      <c r="AD64" s="122">
        <f t="shared" si="8"/>
        <v>0</v>
      </c>
      <c r="AE64" s="122">
        <f t="shared" si="9"/>
        <v>0</v>
      </c>
      <c r="AF64" s="122">
        <f t="shared" si="3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5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1"/>
        <v>16142.51</v>
      </c>
      <c r="S65" s="100">
        <f t="shared" si="6"/>
        <v>100</v>
      </c>
      <c r="T65" s="100">
        <v>0</v>
      </c>
      <c r="U65" s="100">
        <v>0</v>
      </c>
      <c r="V65" s="121">
        <v>10</v>
      </c>
      <c r="W65" s="121">
        <v>11</v>
      </c>
      <c r="X65" s="121">
        <v>2</v>
      </c>
      <c r="Y65" s="122">
        <f t="shared" si="2"/>
        <v>28.571428571428569</v>
      </c>
      <c r="Z65" s="123">
        <v>9973.3799999999992</v>
      </c>
      <c r="AA65" s="122">
        <v>9973.3799999999992</v>
      </c>
      <c r="AB65" s="122">
        <f t="shared" si="7"/>
        <v>100</v>
      </c>
      <c r="AC65" s="122">
        <v>9973.3799999999992</v>
      </c>
      <c r="AD65" s="122">
        <f t="shared" si="8"/>
        <v>100</v>
      </c>
      <c r="AE65" s="122">
        <f t="shared" si="9"/>
        <v>0</v>
      </c>
      <c r="AF65" s="122">
        <f t="shared" si="3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5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1"/>
        <v>94844.19</v>
      </c>
      <c r="S66" s="100">
        <f t="shared" si="6"/>
        <v>100</v>
      </c>
      <c r="T66" s="100">
        <v>0</v>
      </c>
      <c r="U66" s="100">
        <v>0</v>
      </c>
      <c r="V66" s="121">
        <v>17</v>
      </c>
      <c r="W66" s="121">
        <v>25</v>
      </c>
      <c r="X66" s="121">
        <v>5</v>
      </c>
      <c r="Y66" s="122">
        <f t="shared" si="2"/>
        <v>19.318181818181817</v>
      </c>
      <c r="Z66" s="123">
        <v>23417.77</v>
      </c>
      <c r="AA66" s="122">
        <v>22929.279999999999</v>
      </c>
      <c r="AB66" s="122">
        <f t="shared" si="7"/>
        <v>97.914019994218066</v>
      </c>
      <c r="AC66" s="122">
        <v>22929.279999999999</v>
      </c>
      <c r="AD66" s="122">
        <f t="shared" si="8"/>
        <v>100</v>
      </c>
      <c r="AE66" s="122">
        <f t="shared" si="9"/>
        <v>0</v>
      </c>
      <c r="AF66" s="122">
        <f t="shared" si="3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5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1"/>
        <v>1370.25</v>
      </c>
      <c r="S67" s="100">
        <f t="shared" si="6"/>
        <v>100</v>
      </c>
      <c r="T67" s="100">
        <v>0</v>
      </c>
      <c r="U67" s="100">
        <v>0</v>
      </c>
      <c r="V67" s="121">
        <v>0</v>
      </c>
      <c r="W67" s="121">
        <v>0</v>
      </c>
      <c r="X67" s="121">
        <v>0</v>
      </c>
      <c r="Y67" s="122">
        <f t="shared" si="2"/>
        <v>0</v>
      </c>
      <c r="Z67" s="123">
        <v>0</v>
      </c>
      <c r="AA67" s="122">
        <v>0</v>
      </c>
      <c r="AB67" s="122">
        <f t="shared" si="7"/>
        <v>0</v>
      </c>
      <c r="AC67" s="122">
        <v>0</v>
      </c>
      <c r="AD67" s="122">
        <f t="shared" si="8"/>
        <v>0</v>
      </c>
      <c r="AE67" s="122">
        <f t="shared" si="9"/>
        <v>0</v>
      </c>
      <c r="AF67" s="122">
        <f t="shared" si="3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5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1"/>
        <v>62158.37</v>
      </c>
      <c r="S68" s="100">
        <f t="shared" si="6"/>
        <v>100</v>
      </c>
      <c r="T68" s="100">
        <v>0</v>
      </c>
      <c r="U68" s="100">
        <v>0</v>
      </c>
      <c r="V68" s="121">
        <v>14</v>
      </c>
      <c r="W68" s="121">
        <v>15</v>
      </c>
      <c r="X68" s="121">
        <v>2</v>
      </c>
      <c r="Y68" s="122">
        <f t="shared" si="2"/>
        <v>29.787234042553191</v>
      </c>
      <c r="Z68" s="123">
        <v>29432.28</v>
      </c>
      <c r="AA68" s="122">
        <v>29432.28</v>
      </c>
      <c r="AB68" s="122">
        <f t="shared" si="7"/>
        <v>100</v>
      </c>
      <c r="AC68" s="122">
        <v>29432.28</v>
      </c>
      <c r="AD68" s="122">
        <f t="shared" si="8"/>
        <v>100</v>
      </c>
      <c r="AE68" s="122">
        <f t="shared" si="9"/>
        <v>0</v>
      </c>
      <c r="AF68" s="122">
        <f t="shared" si="3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5"/>
        <v>0</v>
      </c>
      <c r="O69" s="100">
        <v>0</v>
      </c>
      <c r="P69" s="100">
        <v>0</v>
      </c>
      <c r="Q69" s="100">
        <v>0</v>
      </c>
      <c r="R69" s="100">
        <f t="shared" si="11"/>
        <v>0</v>
      </c>
      <c r="S69" s="100">
        <v>0</v>
      </c>
      <c r="T69" s="100">
        <v>0</v>
      </c>
      <c r="U69" s="100">
        <v>0</v>
      </c>
      <c r="V69" s="121">
        <v>0</v>
      </c>
      <c r="W69" s="121">
        <v>0</v>
      </c>
      <c r="X69" s="121">
        <v>0</v>
      </c>
      <c r="Y69" s="122">
        <f t="shared" si="2"/>
        <v>0</v>
      </c>
      <c r="Z69" s="123">
        <v>0</v>
      </c>
      <c r="AA69" s="122">
        <v>0</v>
      </c>
      <c r="AB69" s="122">
        <f t="shared" si="7"/>
        <v>0</v>
      </c>
      <c r="AC69" s="122">
        <v>0</v>
      </c>
      <c r="AD69" s="122">
        <f t="shared" si="8"/>
        <v>0</v>
      </c>
      <c r="AE69" s="122">
        <f t="shared" si="9"/>
        <v>0</v>
      </c>
      <c r="AF69" s="122">
        <f t="shared" si="3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5"/>
        <v>79.411764705882348</v>
      </c>
      <c r="O70" s="100">
        <v>27386.58</v>
      </c>
      <c r="P70" s="100">
        <v>27386.58</v>
      </c>
      <c r="Q70" s="100">
        <f t="shared" ref="Q70:Q75" si="16">P70/O70*100</f>
        <v>100</v>
      </c>
      <c r="R70" s="100">
        <f t="shared" si="11"/>
        <v>27386.58</v>
      </c>
      <c r="S70" s="100">
        <f t="shared" si="6"/>
        <v>100</v>
      </c>
      <c r="T70" s="100">
        <v>0</v>
      </c>
      <c r="U70" s="100">
        <v>0</v>
      </c>
      <c r="V70" s="121">
        <v>12</v>
      </c>
      <c r="W70" s="121">
        <v>15</v>
      </c>
      <c r="X70" s="121">
        <v>3</v>
      </c>
      <c r="Y70" s="122">
        <f t="shared" si="2"/>
        <v>35.294117647058826</v>
      </c>
      <c r="Z70" s="123">
        <v>10973.2</v>
      </c>
      <c r="AA70" s="122">
        <v>10973.2</v>
      </c>
      <c r="AB70" s="122">
        <f t="shared" si="7"/>
        <v>100</v>
      </c>
      <c r="AC70" s="122">
        <v>10973.2</v>
      </c>
      <c r="AD70" s="122">
        <f t="shared" si="8"/>
        <v>100</v>
      </c>
      <c r="AE70" s="122">
        <f t="shared" si="9"/>
        <v>0</v>
      </c>
      <c r="AF70" s="122">
        <f t="shared" si="3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5"/>
        <v>61.904761904761905</v>
      </c>
      <c r="O71" s="100">
        <v>7195.07</v>
      </c>
      <c r="P71" s="100">
        <v>7195.07</v>
      </c>
      <c r="Q71" s="100">
        <f t="shared" si="16"/>
        <v>100</v>
      </c>
      <c r="R71" s="100">
        <f t="shared" si="11"/>
        <v>7195.07</v>
      </c>
      <c r="S71" s="100">
        <f t="shared" si="6"/>
        <v>100</v>
      </c>
      <c r="T71" s="100">
        <v>0</v>
      </c>
      <c r="U71" s="100">
        <v>0</v>
      </c>
      <c r="V71" s="121">
        <v>7</v>
      </c>
      <c r="W71" s="121">
        <v>11</v>
      </c>
      <c r="X71" s="121">
        <v>2</v>
      </c>
      <c r="Y71" s="122">
        <f t="shared" ref="Y71:Y102" si="17">IF(H71=0,0,V71/H71)*100</f>
        <v>33.333333333333329</v>
      </c>
      <c r="Z71" s="123">
        <v>13028.06</v>
      </c>
      <c r="AA71" s="122">
        <v>13028.06</v>
      </c>
      <c r="AB71" s="122">
        <f t="shared" si="7"/>
        <v>100</v>
      </c>
      <c r="AC71" s="122">
        <v>13028.06</v>
      </c>
      <c r="AD71" s="122">
        <f t="shared" si="8"/>
        <v>100</v>
      </c>
      <c r="AE71" s="122">
        <f t="shared" si="9"/>
        <v>0</v>
      </c>
      <c r="AF71" s="122">
        <f t="shared" ref="AF71:AF102" si="18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5"/>
        <v>77.89473684210526</v>
      </c>
      <c r="O72" s="100">
        <v>52440.76</v>
      </c>
      <c r="P72" s="100">
        <v>52440.76</v>
      </c>
      <c r="Q72" s="100">
        <f t="shared" si="16"/>
        <v>100</v>
      </c>
      <c r="R72" s="100">
        <f t="shared" si="11"/>
        <v>52440.76</v>
      </c>
      <c r="S72" s="100">
        <f t="shared" ref="S72:S102" si="19">R72/P72*100</f>
        <v>100</v>
      </c>
      <c r="T72" s="100">
        <v>0</v>
      </c>
      <c r="U72" s="100">
        <v>0</v>
      </c>
      <c r="V72" s="121">
        <v>23</v>
      </c>
      <c r="W72" s="121">
        <v>41</v>
      </c>
      <c r="X72" s="121">
        <v>5</v>
      </c>
      <c r="Y72" s="122">
        <f t="shared" si="17"/>
        <v>24.210526315789473</v>
      </c>
      <c r="Z72" s="123">
        <v>61017.61</v>
      </c>
      <c r="AA72" s="122">
        <v>58449.51</v>
      </c>
      <c r="AB72" s="122">
        <f t="shared" ref="AB72:AB102" si="20">IF((Z72+T72)=0,0,AA72/(Z72+T72)*100)</f>
        <v>95.791215027923897</v>
      </c>
      <c r="AC72" s="122">
        <v>58449.51</v>
      </c>
      <c r="AD72" s="122">
        <f t="shared" ref="AD72:AD102" si="21">IF(AA72=0,0,AC72/AA72)*100</f>
        <v>100</v>
      </c>
      <c r="AE72" s="122">
        <f t="shared" si="9"/>
        <v>0</v>
      </c>
      <c r="AF72" s="122">
        <f t="shared" si="18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5"/>
        <v>78.94736842105263</v>
      </c>
      <c r="O73" s="100">
        <v>26374.26</v>
      </c>
      <c r="P73" s="100">
        <v>26374.26</v>
      </c>
      <c r="Q73" s="100">
        <f t="shared" si="16"/>
        <v>100</v>
      </c>
      <c r="R73" s="100">
        <f t="shared" si="11"/>
        <v>26374.26</v>
      </c>
      <c r="S73" s="100">
        <f t="shared" si="19"/>
        <v>100</v>
      </c>
      <c r="T73" s="100">
        <v>0</v>
      </c>
      <c r="U73" s="100">
        <v>0</v>
      </c>
      <c r="V73" s="121">
        <v>8</v>
      </c>
      <c r="W73" s="121">
        <v>13</v>
      </c>
      <c r="X73" s="121">
        <v>2</v>
      </c>
      <c r="Y73" s="122">
        <f t="shared" si="17"/>
        <v>21.052631578947366</v>
      </c>
      <c r="Z73" s="123">
        <v>8263.24</v>
      </c>
      <c r="AA73" s="122">
        <v>8080.54</v>
      </c>
      <c r="AB73" s="122">
        <f t="shared" si="20"/>
        <v>97.789002860863292</v>
      </c>
      <c r="AC73" s="122">
        <v>8080.54</v>
      </c>
      <c r="AD73" s="122">
        <f t="shared" si="21"/>
        <v>100</v>
      </c>
      <c r="AE73" s="122">
        <f t="shared" ref="AE73:AE102" si="22">AA73-AC73</f>
        <v>0</v>
      </c>
      <c r="AF73" s="122">
        <f t="shared" si="18"/>
        <v>0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5"/>
        <v>96.875</v>
      </c>
      <c r="O74" s="100">
        <v>28592.3</v>
      </c>
      <c r="P74" s="100">
        <v>28592.3</v>
      </c>
      <c r="Q74" s="100">
        <f t="shared" si="16"/>
        <v>100</v>
      </c>
      <c r="R74" s="100">
        <f t="shared" si="11"/>
        <v>28592.3</v>
      </c>
      <c r="S74" s="100">
        <f t="shared" si="19"/>
        <v>100</v>
      </c>
      <c r="T74" s="100">
        <v>0</v>
      </c>
      <c r="U74" s="100">
        <v>0</v>
      </c>
      <c r="V74" s="121">
        <v>6</v>
      </c>
      <c r="W74" s="121">
        <v>8</v>
      </c>
      <c r="X74" s="121">
        <v>1</v>
      </c>
      <c r="Y74" s="122">
        <f t="shared" si="17"/>
        <v>18.75</v>
      </c>
      <c r="Z74" s="123">
        <v>12418.06</v>
      </c>
      <c r="AA74" s="122">
        <v>12418.06</v>
      </c>
      <c r="AB74" s="122">
        <f t="shared" si="20"/>
        <v>100</v>
      </c>
      <c r="AC74" s="122">
        <v>12418.06</v>
      </c>
      <c r="AD74" s="122">
        <f t="shared" si="21"/>
        <v>100</v>
      </c>
      <c r="AE74" s="122">
        <f t="shared" si="22"/>
        <v>0</v>
      </c>
      <c r="AF74" s="122">
        <f t="shared" si="18"/>
        <v>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5"/>
        <v>66.666666666666657</v>
      </c>
      <c r="O75" s="100">
        <v>1981.3</v>
      </c>
      <c r="P75" s="100">
        <v>1981.3</v>
      </c>
      <c r="Q75" s="100">
        <f t="shared" si="16"/>
        <v>100</v>
      </c>
      <c r="R75" s="100">
        <f t="shared" si="11"/>
        <v>1981.3</v>
      </c>
      <c r="S75" s="100">
        <f t="shared" si="19"/>
        <v>100</v>
      </c>
      <c r="T75" s="100">
        <v>0</v>
      </c>
      <c r="U75" s="100">
        <v>0</v>
      </c>
      <c r="V75" s="121">
        <v>0</v>
      </c>
      <c r="W75" s="121">
        <v>0</v>
      </c>
      <c r="X75" s="121">
        <v>0</v>
      </c>
      <c r="Y75" s="122">
        <f t="shared" si="17"/>
        <v>0</v>
      </c>
      <c r="Z75" s="123">
        <v>0</v>
      </c>
      <c r="AA75" s="122">
        <v>0</v>
      </c>
      <c r="AB75" s="122">
        <f t="shared" si="20"/>
        <v>0</v>
      </c>
      <c r="AC75" s="122">
        <v>0</v>
      </c>
      <c r="AD75" s="122">
        <f t="shared" si="21"/>
        <v>0</v>
      </c>
      <c r="AE75" s="122">
        <f t="shared" si="22"/>
        <v>0</v>
      </c>
      <c r="AF75" s="122">
        <f t="shared" si="18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5"/>
        <v>0</v>
      </c>
      <c r="O76" s="100">
        <v>0</v>
      </c>
      <c r="P76" s="100">
        <v>0</v>
      </c>
      <c r="Q76" s="100">
        <v>0</v>
      </c>
      <c r="R76" s="100">
        <f t="shared" si="11"/>
        <v>0</v>
      </c>
      <c r="S76" s="100">
        <v>0</v>
      </c>
      <c r="T76" s="100">
        <v>0</v>
      </c>
      <c r="U76" s="100">
        <v>0</v>
      </c>
      <c r="V76" s="121">
        <v>2</v>
      </c>
      <c r="W76" s="121">
        <v>3</v>
      </c>
      <c r="X76" s="121">
        <v>1</v>
      </c>
      <c r="Y76" s="122">
        <f t="shared" si="17"/>
        <v>66.666666666666657</v>
      </c>
      <c r="Z76" s="123">
        <v>916.43000000000006</v>
      </c>
      <c r="AA76" s="122">
        <v>916.43000000000006</v>
      </c>
      <c r="AB76" s="122">
        <f t="shared" si="20"/>
        <v>100</v>
      </c>
      <c r="AC76" s="122">
        <v>916.43000000000006</v>
      </c>
      <c r="AD76" s="122">
        <f t="shared" si="21"/>
        <v>100</v>
      </c>
      <c r="AE76" s="122">
        <f t="shared" si="22"/>
        <v>0</v>
      </c>
      <c r="AF76" s="122">
        <f t="shared" si="18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5"/>
        <v>0</v>
      </c>
      <c r="O77" s="100">
        <v>0</v>
      </c>
      <c r="P77" s="100">
        <v>0</v>
      </c>
      <c r="Q77" s="100">
        <v>0</v>
      </c>
      <c r="R77" s="100">
        <f t="shared" si="11"/>
        <v>0</v>
      </c>
      <c r="S77" s="100">
        <v>0</v>
      </c>
      <c r="T77" s="100">
        <v>0</v>
      </c>
      <c r="U77" s="100">
        <v>0</v>
      </c>
      <c r="V77" s="121">
        <v>0</v>
      </c>
      <c r="W77" s="121">
        <v>0</v>
      </c>
      <c r="X77" s="121">
        <v>0</v>
      </c>
      <c r="Y77" s="122">
        <f t="shared" si="17"/>
        <v>0</v>
      </c>
      <c r="Z77" s="123">
        <v>0</v>
      </c>
      <c r="AA77" s="122">
        <v>0</v>
      </c>
      <c r="AB77" s="122">
        <f t="shared" si="20"/>
        <v>0</v>
      </c>
      <c r="AC77" s="122">
        <v>0</v>
      </c>
      <c r="AD77" s="122">
        <f t="shared" si="21"/>
        <v>0</v>
      </c>
      <c r="AE77" s="122">
        <f t="shared" si="22"/>
        <v>0</v>
      </c>
      <c r="AF77" s="122">
        <f t="shared" si="18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5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1"/>
        <v>3715.8299999999995</v>
      </c>
      <c r="S78" s="100">
        <f t="shared" si="19"/>
        <v>100</v>
      </c>
      <c r="T78" s="100">
        <v>0</v>
      </c>
      <c r="U78" s="100">
        <v>0</v>
      </c>
      <c r="V78" s="121">
        <v>4</v>
      </c>
      <c r="W78" s="121">
        <v>6</v>
      </c>
      <c r="X78" s="121">
        <v>2</v>
      </c>
      <c r="Y78" s="122">
        <f t="shared" si="17"/>
        <v>30.76923076923077</v>
      </c>
      <c r="Z78" s="123">
        <v>7352.29</v>
      </c>
      <c r="AA78" s="122">
        <v>7352.29</v>
      </c>
      <c r="AB78" s="122">
        <f t="shared" si="20"/>
        <v>100</v>
      </c>
      <c r="AC78" s="122">
        <v>7352.29</v>
      </c>
      <c r="AD78" s="122">
        <f t="shared" si="21"/>
        <v>100</v>
      </c>
      <c r="AE78" s="122">
        <f t="shared" si="22"/>
        <v>0</v>
      </c>
      <c r="AF78" s="122">
        <f t="shared" si="18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1"/>
        <v>0</v>
      </c>
      <c r="S79" s="100">
        <v>0</v>
      </c>
      <c r="T79" s="100">
        <v>0</v>
      </c>
      <c r="U79" s="100">
        <v>0</v>
      </c>
      <c r="V79" s="121">
        <v>0</v>
      </c>
      <c r="W79" s="121">
        <v>0</v>
      </c>
      <c r="X79" s="121">
        <v>0</v>
      </c>
      <c r="Y79" s="122">
        <f t="shared" si="17"/>
        <v>0</v>
      </c>
      <c r="Z79" s="123">
        <v>0</v>
      </c>
      <c r="AA79" s="122">
        <v>0</v>
      </c>
      <c r="AB79" s="122">
        <f t="shared" si="20"/>
        <v>0</v>
      </c>
      <c r="AC79" s="122">
        <v>0</v>
      </c>
      <c r="AD79" s="122">
        <f t="shared" si="21"/>
        <v>0</v>
      </c>
      <c r="AE79" s="122">
        <f t="shared" si="22"/>
        <v>0</v>
      </c>
      <c r="AF79" s="122">
        <f t="shared" si="18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3">K80/H80*100</f>
        <v>0</v>
      </c>
      <c r="O80" s="100">
        <v>0</v>
      </c>
      <c r="P80" s="100">
        <v>0</v>
      </c>
      <c r="Q80" s="100">
        <v>0</v>
      </c>
      <c r="R80" s="100">
        <f t="shared" si="11"/>
        <v>0</v>
      </c>
      <c r="S80" s="100">
        <v>0</v>
      </c>
      <c r="T80" s="100">
        <v>0</v>
      </c>
      <c r="U80" s="100">
        <v>0</v>
      </c>
      <c r="V80" s="121">
        <v>0</v>
      </c>
      <c r="W80" s="121">
        <v>0</v>
      </c>
      <c r="X80" s="121">
        <v>0</v>
      </c>
      <c r="Y80" s="122">
        <f t="shared" si="17"/>
        <v>0</v>
      </c>
      <c r="Z80" s="123">
        <v>0</v>
      </c>
      <c r="AA80" s="122">
        <v>0</v>
      </c>
      <c r="AB80" s="122">
        <f t="shared" si="20"/>
        <v>0</v>
      </c>
      <c r="AC80" s="122">
        <v>0</v>
      </c>
      <c r="AD80" s="122">
        <f t="shared" si="21"/>
        <v>0</v>
      </c>
      <c r="AE80" s="122">
        <f t="shared" si="22"/>
        <v>0</v>
      </c>
      <c r="AF80" s="122">
        <f t="shared" si="18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3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1"/>
        <v>2194.65</v>
      </c>
      <c r="S81" s="100">
        <f t="shared" si="19"/>
        <v>100</v>
      </c>
      <c r="T81" s="100">
        <v>0</v>
      </c>
      <c r="U81" s="100">
        <v>0</v>
      </c>
      <c r="V81" s="121">
        <v>10</v>
      </c>
      <c r="W81" s="121">
        <v>15</v>
      </c>
      <c r="X81" s="121">
        <v>5</v>
      </c>
      <c r="Y81" s="122">
        <f t="shared" si="17"/>
        <v>71.428571428571431</v>
      </c>
      <c r="Z81" s="123">
        <v>12274.16</v>
      </c>
      <c r="AA81" s="122">
        <v>12274.16</v>
      </c>
      <c r="AB81" s="122">
        <f t="shared" si="20"/>
        <v>100</v>
      </c>
      <c r="AC81" s="122">
        <v>12274.16</v>
      </c>
      <c r="AD81" s="122">
        <f t="shared" si="21"/>
        <v>100</v>
      </c>
      <c r="AE81" s="122">
        <f t="shared" si="22"/>
        <v>0</v>
      </c>
      <c r="AF81" s="122">
        <f t="shared" si="18"/>
        <v>0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3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1"/>
        <v>2991.8400000000006</v>
      </c>
      <c r="S82" s="100">
        <f t="shared" si="19"/>
        <v>100</v>
      </c>
      <c r="T82" s="100">
        <v>0</v>
      </c>
      <c r="U82" s="100">
        <v>0</v>
      </c>
      <c r="V82" s="121">
        <v>0</v>
      </c>
      <c r="W82" s="121">
        <v>0</v>
      </c>
      <c r="X82" s="121">
        <v>0</v>
      </c>
      <c r="Y82" s="122">
        <f t="shared" si="17"/>
        <v>0</v>
      </c>
      <c r="Z82" s="123">
        <v>0</v>
      </c>
      <c r="AA82" s="122">
        <v>0</v>
      </c>
      <c r="AB82" s="122">
        <f t="shared" si="20"/>
        <v>0</v>
      </c>
      <c r="AC82" s="122">
        <v>0</v>
      </c>
      <c r="AD82" s="122">
        <f t="shared" si="21"/>
        <v>0</v>
      </c>
      <c r="AE82" s="122">
        <f t="shared" si="22"/>
        <v>0</v>
      </c>
      <c r="AF82" s="122">
        <f t="shared" si="18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3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1"/>
        <v>2291.38</v>
      </c>
      <c r="S83" s="100">
        <f t="shared" si="19"/>
        <v>100</v>
      </c>
      <c r="T83" s="100">
        <v>0</v>
      </c>
      <c r="U83" s="100">
        <v>0</v>
      </c>
      <c r="V83" s="121">
        <v>4</v>
      </c>
      <c r="W83" s="121">
        <v>5</v>
      </c>
      <c r="X83" s="121">
        <v>2</v>
      </c>
      <c r="Y83" s="122">
        <f t="shared" si="17"/>
        <v>33.333333333333329</v>
      </c>
      <c r="Z83" s="123">
        <v>2361.4</v>
      </c>
      <c r="AA83" s="122">
        <v>2361.4</v>
      </c>
      <c r="AB83" s="122">
        <f t="shared" si="20"/>
        <v>100</v>
      </c>
      <c r="AC83" s="122">
        <v>2361.4</v>
      </c>
      <c r="AD83" s="122">
        <f t="shared" si="21"/>
        <v>100</v>
      </c>
      <c r="AE83" s="122">
        <f t="shared" si="22"/>
        <v>0</v>
      </c>
      <c r="AF83" s="122">
        <f t="shared" si="18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3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1"/>
        <v>48671.73</v>
      </c>
      <c r="S84" s="100">
        <f t="shared" si="19"/>
        <v>100</v>
      </c>
      <c r="T84" s="100">
        <v>0</v>
      </c>
      <c r="U84" s="100">
        <v>0</v>
      </c>
      <c r="V84" s="121">
        <v>11</v>
      </c>
      <c r="W84" s="121">
        <v>18</v>
      </c>
      <c r="X84" s="121">
        <v>1</v>
      </c>
      <c r="Y84" s="122">
        <f t="shared" si="17"/>
        <v>16.417910447761194</v>
      </c>
      <c r="Z84" s="123">
        <v>33559.72</v>
      </c>
      <c r="AA84" s="122">
        <v>33559.72</v>
      </c>
      <c r="AB84" s="122">
        <f t="shared" si="20"/>
        <v>100</v>
      </c>
      <c r="AC84" s="122">
        <v>33559.72</v>
      </c>
      <c r="AD84" s="122">
        <f t="shared" si="21"/>
        <v>100</v>
      </c>
      <c r="AE84" s="122">
        <f t="shared" si="22"/>
        <v>0</v>
      </c>
      <c r="AF84" s="122">
        <f t="shared" si="18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3"/>
        <v>0</v>
      </c>
      <c r="O85" s="100">
        <v>0</v>
      </c>
      <c r="P85" s="100">
        <v>0</v>
      </c>
      <c r="Q85" s="100">
        <v>0</v>
      </c>
      <c r="R85" s="100">
        <f t="shared" si="11"/>
        <v>0</v>
      </c>
      <c r="S85" s="100">
        <v>0</v>
      </c>
      <c r="T85" s="100">
        <v>0</v>
      </c>
      <c r="U85" s="100">
        <v>0</v>
      </c>
      <c r="V85" s="121">
        <v>0</v>
      </c>
      <c r="W85" s="121">
        <v>0</v>
      </c>
      <c r="X85" s="121">
        <v>0</v>
      </c>
      <c r="Y85" s="122">
        <f t="shared" si="17"/>
        <v>0</v>
      </c>
      <c r="Z85" s="123">
        <v>0</v>
      </c>
      <c r="AA85" s="122">
        <v>0</v>
      </c>
      <c r="AB85" s="122">
        <f t="shared" si="20"/>
        <v>0</v>
      </c>
      <c r="AC85" s="122">
        <v>0</v>
      </c>
      <c r="AD85" s="122">
        <f t="shared" si="21"/>
        <v>0</v>
      </c>
      <c r="AE85" s="122">
        <f t="shared" si="22"/>
        <v>0</v>
      </c>
      <c r="AF85" s="122">
        <f t="shared" si="18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3"/>
        <v>0</v>
      </c>
      <c r="O86" s="100">
        <v>0</v>
      </c>
      <c r="P86" s="100">
        <v>0</v>
      </c>
      <c r="Q86" s="100">
        <v>0</v>
      </c>
      <c r="R86" s="100">
        <f t="shared" ref="R86:R102" si="24">P86</f>
        <v>0</v>
      </c>
      <c r="S86" s="100">
        <v>0</v>
      </c>
      <c r="T86" s="100">
        <v>0</v>
      </c>
      <c r="U86" s="100">
        <v>0</v>
      </c>
      <c r="V86" s="121">
        <v>0</v>
      </c>
      <c r="W86" s="121">
        <v>0</v>
      </c>
      <c r="X86" s="121">
        <v>0</v>
      </c>
      <c r="Y86" s="122">
        <f t="shared" si="17"/>
        <v>0</v>
      </c>
      <c r="Z86" s="123">
        <v>0</v>
      </c>
      <c r="AA86" s="122">
        <v>0</v>
      </c>
      <c r="AB86" s="122">
        <f t="shared" si="20"/>
        <v>0</v>
      </c>
      <c r="AC86" s="122">
        <v>0</v>
      </c>
      <c r="AD86" s="122">
        <f t="shared" si="21"/>
        <v>0</v>
      </c>
      <c r="AE86" s="122">
        <f t="shared" si="22"/>
        <v>0</v>
      </c>
      <c r="AF86" s="122">
        <f t="shared" si="18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3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24"/>
        <v>27394.17</v>
      </c>
      <c r="S87" s="100">
        <f t="shared" si="19"/>
        <v>100</v>
      </c>
      <c r="T87" s="100">
        <v>0</v>
      </c>
      <c r="U87" s="100">
        <v>0</v>
      </c>
      <c r="V87" s="121">
        <v>13</v>
      </c>
      <c r="W87" s="121">
        <v>13</v>
      </c>
      <c r="X87" s="121">
        <v>5</v>
      </c>
      <c r="Y87" s="122">
        <f t="shared" si="17"/>
        <v>39.393939393939391</v>
      </c>
      <c r="Z87" s="123">
        <v>7789.75</v>
      </c>
      <c r="AA87" s="122">
        <v>6779.04</v>
      </c>
      <c r="AB87" s="122">
        <f t="shared" si="20"/>
        <v>87.025129176160974</v>
      </c>
      <c r="AC87" s="122">
        <v>6779.04</v>
      </c>
      <c r="AD87" s="122">
        <f t="shared" si="21"/>
        <v>100</v>
      </c>
      <c r="AE87" s="122">
        <f t="shared" si="22"/>
        <v>0</v>
      </c>
      <c r="AF87" s="122">
        <f t="shared" si="18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3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24"/>
        <v>7948</v>
      </c>
      <c r="S88" s="100">
        <f t="shared" si="19"/>
        <v>100</v>
      </c>
      <c r="T88" s="100">
        <v>0</v>
      </c>
      <c r="U88" s="100">
        <v>0</v>
      </c>
      <c r="V88" s="121">
        <v>3</v>
      </c>
      <c r="W88" s="121">
        <v>3</v>
      </c>
      <c r="X88" s="121">
        <v>0</v>
      </c>
      <c r="Y88" s="122">
        <f t="shared" si="17"/>
        <v>25</v>
      </c>
      <c r="Z88" s="123">
        <v>1033.47</v>
      </c>
      <c r="AA88" s="122">
        <v>1033.47</v>
      </c>
      <c r="AB88" s="122">
        <f t="shared" si="20"/>
        <v>100</v>
      </c>
      <c r="AC88" s="122">
        <v>1033.47</v>
      </c>
      <c r="AD88" s="122">
        <f t="shared" si="21"/>
        <v>100</v>
      </c>
      <c r="AE88" s="122">
        <f t="shared" si="22"/>
        <v>0</v>
      </c>
      <c r="AF88" s="122">
        <f t="shared" si="18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3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24"/>
        <v>25249.41</v>
      </c>
      <c r="S89" s="100">
        <f t="shared" si="19"/>
        <v>100</v>
      </c>
      <c r="T89" s="100">
        <v>0</v>
      </c>
      <c r="U89" s="100">
        <v>0</v>
      </c>
      <c r="V89" s="121">
        <v>12</v>
      </c>
      <c r="W89" s="121">
        <v>15</v>
      </c>
      <c r="X89" s="121">
        <v>5</v>
      </c>
      <c r="Y89" s="122">
        <f t="shared" si="17"/>
        <v>24</v>
      </c>
      <c r="Z89" s="123">
        <f>934.51+8956.71</f>
        <v>9891.2199999999993</v>
      </c>
      <c r="AA89" s="122">
        <v>9891.2199999999993</v>
      </c>
      <c r="AB89" s="122">
        <f t="shared" si="20"/>
        <v>100</v>
      </c>
      <c r="AC89" s="122">
        <v>9891.2199999999993</v>
      </c>
      <c r="AD89" s="122">
        <f t="shared" si="21"/>
        <v>100</v>
      </c>
      <c r="AE89" s="122">
        <f t="shared" si="22"/>
        <v>0</v>
      </c>
      <c r="AF89" s="122">
        <f t="shared" si="18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3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24"/>
        <v>16467.23</v>
      </c>
      <c r="S90" s="100">
        <f t="shared" si="19"/>
        <v>100</v>
      </c>
      <c r="T90" s="100">
        <v>0</v>
      </c>
      <c r="U90" s="100">
        <v>0</v>
      </c>
      <c r="V90" s="121">
        <v>12</v>
      </c>
      <c r="W90" s="121">
        <v>16</v>
      </c>
      <c r="X90" s="121">
        <v>5</v>
      </c>
      <c r="Y90" s="122">
        <f t="shared" si="17"/>
        <v>50</v>
      </c>
      <c r="Z90" s="123">
        <v>12862.08</v>
      </c>
      <c r="AA90" s="122">
        <v>12679.38</v>
      </c>
      <c r="AB90" s="122">
        <f t="shared" si="20"/>
        <v>98.579545454545453</v>
      </c>
      <c r="AC90" s="122">
        <v>12679.38</v>
      </c>
      <c r="AD90" s="122">
        <f t="shared" si="21"/>
        <v>100</v>
      </c>
      <c r="AE90" s="122">
        <f t="shared" si="22"/>
        <v>0</v>
      </c>
      <c r="AF90" s="122">
        <f t="shared" si="18"/>
        <v>0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3"/>
        <v>0</v>
      </c>
      <c r="O91" s="100">
        <v>0</v>
      </c>
      <c r="P91" s="100">
        <v>0</v>
      </c>
      <c r="Q91" s="100">
        <v>0</v>
      </c>
      <c r="R91" s="100">
        <f t="shared" si="24"/>
        <v>0</v>
      </c>
      <c r="S91" s="100">
        <v>0</v>
      </c>
      <c r="T91" s="100">
        <v>0</v>
      </c>
      <c r="U91" s="100">
        <v>0</v>
      </c>
      <c r="V91" s="121">
        <v>4</v>
      </c>
      <c r="W91" s="121">
        <v>5</v>
      </c>
      <c r="X91" s="121">
        <v>3</v>
      </c>
      <c r="Y91" s="122">
        <f t="shared" si="17"/>
        <v>100</v>
      </c>
      <c r="Z91" s="123">
        <f>1302.43+839.08</f>
        <v>2141.5100000000002</v>
      </c>
      <c r="AA91" s="122">
        <v>2141.5100000000002</v>
      </c>
      <c r="AB91" s="122">
        <f t="shared" si="20"/>
        <v>100</v>
      </c>
      <c r="AC91" s="122">
        <v>2141.5100000000002</v>
      </c>
      <c r="AD91" s="122">
        <f t="shared" si="21"/>
        <v>100</v>
      </c>
      <c r="AE91" s="122">
        <f t="shared" si="22"/>
        <v>0</v>
      </c>
      <c r="AF91" s="122">
        <f t="shared" si="18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3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24"/>
        <v>9389.1600000000017</v>
      </c>
      <c r="S92" s="100">
        <f t="shared" si="19"/>
        <v>100</v>
      </c>
      <c r="T92" s="100">
        <v>0</v>
      </c>
      <c r="U92" s="100">
        <v>0</v>
      </c>
      <c r="V92" s="121">
        <v>16</v>
      </c>
      <c r="W92" s="121">
        <v>20</v>
      </c>
      <c r="X92" s="121">
        <v>15</v>
      </c>
      <c r="Y92" s="122">
        <f t="shared" si="17"/>
        <v>33.333333333333329</v>
      </c>
      <c r="Z92" s="123">
        <v>13059.37</v>
      </c>
      <c r="AA92" s="122">
        <v>12222.48</v>
      </c>
      <c r="AB92" s="122">
        <f t="shared" si="20"/>
        <v>93.59165105207984</v>
      </c>
      <c r="AC92" s="122">
        <v>12222.48</v>
      </c>
      <c r="AD92" s="122">
        <f t="shared" si="21"/>
        <v>100</v>
      </c>
      <c r="AE92" s="122">
        <f t="shared" si="22"/>
        <v>0</v>
      </c>
      <c r="AF92" s="122">
        <f t="shared" si="18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3"/>
        <v>0</v>
      </c>
      <c r="O93" s="100">
        <v>0</v>
      </c>
      <c r="P93" s="100">
        <v>0</v>
      </c>
      <c r="Q93" s="100">
        <v>0</v>
      </c>
      <c r="R93" s="100">
        <f t="shared" si="24"/>
        <v>0</v>
      </c>
      <c r="S93" s="100">
        <v>0</v>
      </c>
      <c r="T93" s="100">
        <v>0</v>
      </c>
      <c r="U93" s="100">
        <v>0</v>
      </c>
      <c r="V93" s="121">
        <v>0</v>
      </c>
      <c r="W93" s="121">
        <v>0</v>
      </c>
      <c r="X93" s="121">
        <v>0</v>
      </c>
      <c r="Y93" s="122">
        <f t="shared" si="17"/>
        <v>0</v>
      </c>
      <c r="Z93" s="123">
        <v>0</v>
      </c>
      <c r="AA93" s="122">
        <v>0</v>
      </c>
      <c r="AB93" s="122">
        <f t="shared" si="20"/>
        <v>0</v>
      </c>
      <c r="AC93" s="122">
        <v>0</v>
      </c>
      <c r="AD93" s="122">
        <f t="shared" si="21"/>
        <v>0</v>
      </c>
      <c r="AE93" s="122">
        <f t="shared" si="22"/>
        <v>0</v>
      </c>
      <c r="AF93" s="122">
        <f t="shared" si="18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3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24"/>
        <v>12376.46</v>
      </c>
      <c r="S94" s="100">
        <f t="shared" si="19"/>
        <v>100</v>
      </c>
      <c r="T94" s="100">
        <v>0</v>
      </c>
      <c r="U94" s="100">
        <v>0</v>
      </c>
      <c r="V94" s="121">
        <v>5</v>
      </c>
      <c r="W94" s="121">
        <v>7</v>
      </c>
      <c r="X94" s="121">
        <v>1</v>
      </c>
      <c r="Y94" s="122">
        <f t="shared" si="17"/>
        <v>25</v>
      </c>
      <c r="Z94" s="123">
        <v>6937.44</v>
      </c>
      <c r="AA94" s="122">
        <v>6937.44</v>
      </c>
      <c r="AB94" s="122">
        <f t="shared" si="20"/>
        <v>100</v>
      </c>
      <c r="AC94" s="122">
        <v>6937.44</v>
      </c>
      <c r="AD94" s="122">
        <f t="shared" si="21"/>
        <v>100</v>
      </c>
      <c r="AE94" s="122">
        <f t="shared" si="22"/>
        <v>0</v>
      </c>
      <c r="AF94" s="122">
        <f t="shared" si="18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3"/>
        <v>0</v>
      </c>
      <c r="O95" s="100">
        <v>0</v>
      </c>
      <c r="P95" s="100">
        <v>0</v>
      </c>
      <c r="Q95" s="100">
        <v>0</v>
      </c>
      <c r="R95" s="100">
        <f t="shared" si="24"/>
        <v>0</v>
      </c>
      <c r="S95" s="100">
        <v>0</v>
      </c>
      <c r="T95" s="100">
        <v>0</v>
      </c>
      <c r="U95" s="100">
        <v>0</v>
      </c>
      <c r="V95" s="121">
        <v>0</v>
      </c>
      <c r="W95" s="121">
        <v>0</v>
      </c>
      <c r="X95" s="121">
        <v>0</v>
      </c>
      <c r="Y95" s="122">
        <f t="shared" si="17"/>
        <v>0</v>
      </c>
      <c r="Z95" s="123">
        <v>0</v>
      </c>
      <c r="AA95" s="122">
        <v>0</v>
      </c>
      <c r="AB95" s="122">
        <f t="shared" si="20"/>
        <v>0</v>
      </c>
      <c r="AC95" s="122">
        <v>0</v>
      </c>
      <c r="AD95" s="122">
        <f t="shared" si="21"/>
        <v>0</v>
      </c>
      <c r="AE95" s="122">
        <f t="shared" si="22"/>
        <v>0</v>
      </c>
      <c r="AF95" s="122">
        <f t="shared" si="18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3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24"/>
        <v>24507.16</v>
      </c>
      <c r="S96" s="100">
        <f t="shared" si="19"/>
        <v>100</v>
      </c>
      <c r="T96" s="100">
        <v>0</v>
      </c>
      <c r="U96" s="100">
        <v>0</v>
      </c>
      <c r="V96" s="121">
        <v>1</v>
      </c>
      <c r="W96" s="121">
        <v>1</v>
      </c>
      <c r="X96" s="121">
        <v>0</v>
      </c>
      <c r="Y96" s="122">
        <f t="shared" si="17"/>
        <v>3.125</v>
      </c>
      <c r="Z96" s="123">
        <v>1322.02</v>
      </c>
      <c r="AA96" s="122">
        <v>1322.02</v>
      </c>
      <c r="AB96" s="122">
        <f t="shared" si="20"/>
        <v>100</v>
      </c>
      <c r="AC96" s="122">
        <v>1322.02</v>
      </c>
      <c r="AD96" s="122">
        <f t="shared" si="21"/>
        <v>100</v>
      </c>
      <c r="AE96" s="122">
        <f t="shared" si="22"/>
        <v>0</v>
      </c>
      <c r="AF96" s="122">
        <f t="shared" si="18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3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24"/>
        <v>5946.55</v>
      </c>
      <c r="S97" s="100">
        <f t="shared" si="19"/>
        <v>100</v>
      </c>
      <c r="T97" s="100">
        <v>0</v>
      </c>
      <c r="U97" s="100">
        <v>0</v>
      </c>
      <c r="V97" s="121">
        <v>2</v>
      </c>
      <c r="W97" s="121">
        <v>2</v>
      </c>
      <c r="X97" s="121">
        <v>0</v>
      </c>
      <c r="Y97" s="122">
        <f t="shared" si="17"/>
        <v>22.222222222222221</v>
      </c>
      <c r="Z97" s="123">
        <v>1930.88</v>
      </c>
      <c r="AA97" s="122">
        <v>1930.88</v>
      </c>
      <c r="AB97" s="122">
        <f t="shared" si="20"/>
        <v>100</v>
      </c>
      <c r="AC97" s="122">
        <v>1930.88</v>
      </c>
      <c r="AD97" s="122">
        <f t="shared" si="21"/>
        <v>100</v>
      </c>
      <c r="AE97" s="122">
        <f t="shared" si="22"/>
        <v>0</v>
      </c>
      <c r="AF97" s="122">
        <f t="shared" si="18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3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24"/>
        <v>3487.89</v>
      </c>
      <c r="S98" s="100">
        <f t="shared" si="19"/>
        <v>100</v>
      </c>
      <c r="T98" s="100">
        <v>0</v>
      </c>
      <c r="U98" s="100">
        <v>0</v>
      </c>
      <c r="V98" s="121">
        <v>0</v>
      </c>
      <c r="W98" s="121">
        <v>0</v>
      </c>
      <c r="X98" s="121">
        <v>0</v>
      </c>
      <c r="Y98" s="122">
        <f t="shared" si="17"/>
        <v>0</v>
      </c>
      <c r="Z98" s="123">
        <v>0</v>
      </c>
      <c r="AA98" s="122">
        <v>0</v>
      </c>
      <c r="AB98" s="122">
        <f t="shared" si="20"/>
        <v>0</v>
      </c>
      <c r="AC98" s="122">
        <v>0</v>
      </c>
      <c r="AD98" s="122">
        <f t="shared" si="21"/>
        <v>0</v>
      </c>
      <c r="AE98" s="122">
        <f t="shared" si="22"/>
        <v>0</v>
      </c>
      <c r="AF98" s="122">
        <f t="shared" si="18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3"/>
        <v>0</v>
      </c>
      <c r="O99" s="100">
        <v>0</v>
      </c>
      <c r="P99" s="100">
        <v>0</v>
      </c>
      <c r="Q99" s="100">
        <v>0</v>
      </c>
      <c r="R99" s="100">
        <f t="shared" si="24"/>
        <v>0</v>
      </c>
      <c r="S99" s="100">
        <v>0</v>
      </c>
      <c r="T99" s="100">
        <v>0</v>
      </c>
      <c r="U99" s="100">
        <v>0</v>
      </c>
      <c r="V99" s="121">
        <v>3</v>
      </c>
      <c r="W99" s="121">
        <v>3</v>
      </c>
      <c r="X99" s="121">
        <v>2</v>
      </c>
      <c r="Y99" s="122">
        <f t="shared" si="17"/>
        <v>100</v>
      </c>
      <c r="Z99" s="123">
        <v>4662.01</v>
      </c>
      <c r="AA99" s="122">
        <v>4662.01</v>
      </c>
      <c r="AB99" s="122">
        <f t="shared" si="20"/>
        <v>100</v>
      </c>
      <c r="AC99" s="122">
        <v>4662.01</v>
      </c>
      <c r="AD99" s="122">
        <f t="shared" si="21"/>
        <v>100</v>
      </c>
      <c r="AE99" s="122">
        <f t="shared" si="22"/>
        <v>0</v>
      </c>
      <c r="AF99" s="122">
        <f t="shared" si="18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3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24"/>
        <v>18749.07</v>
      </c>
      <c r="S100" s="100">
        <f t="shared" si="19"/>
        <v>100</v>
      </c>
      <c r="T100" s="100">
        <v>0</v>
      </c>
      <c r="U100" s="100">
        <v>0</v>
      </c>
      <c r="V100" s="121">
        <v>13</v>
      </c>
      <c r="W100" s="121">
        <v>18</v>
      </c>
      <c r="X100" s="121">
        <v>8</v>
      </c>
      <c r="Y100" s="122">
        <f t="shared" si="17"/>
        <v>34.210526315789473</v>
      </c>
      <c r="Z100" s="123">
        <v>13065.46</v>
      </c>
      <c r="AA100" s="122">
        <v>13065.46</v>
      </c>
      <c r="AB100" s="122">
        <f t="shared" si="20"/>
        <v>100</v>
      </c>
      <c r="AC100" s="122">
        <v>13065.46</v>
      </c>
      <c r="AD100" s="122">
        <f t="shared" si="21"/>
        <v>100</v>
      </c>
      <c r="AE100" s="122">
        <f t="shared" si="22"/>
        <v>0</v>
      </c>
      <c r="AF100" s="122">
        <f t="shared" si="18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3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24"/>
        <v>336.17</v>
      </c>
      <c r="S101" s="100">
        <f t="shared" si="19"/>
        <v>100</v>
      </c>
      <c r="T101" s="100">
        <v>0</v>
      </c>
      <c r="U101" s="100">
        <v>0</v>
      </c>
      <c r="V101" s="121">
        <v>2</v>
      </c>
      <c r="W101" s="121">
        <v>2</v>
      </c>
      <c r="X101" s="121">
        <v>1</v>
      </c>
      <c r="Y101" s="122">
        <f t="shared" si="17"/>
        <v>25</v>
      </c>
      <c r="Z101" s="123">
        <v>4147.71</v>
      </c>
      <c r="AA101" s="122">
        <v>4147.71</v>
      </c>
      <c r="AB101" s="122">
        <f t="shared" si="20"/>
        <v>100</v>
      </c>
      <c r="AC101" s="122">
        <v>4147.71</v>
      </c>
      <c r="AD101" s="122">
        <f t="shared" si="21"/>
        <v>100</v>
      </c>
      <c r="AE101" s="122">
        <f t="shared" si="22"/>
        <v>0</v>
      </c>
      <c r="AF101" s="122">
        <f t="shared" si="18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3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24"/>
        <v>19670.13</v>
      </c>
      <c r="S102" s="100">
        <f t="shared" si="19"/>
        <v>100</v>
      </c>
      <c r="T102" s="100">
        <v>0</v>
      </c>
      <c r="U102" s="100">
        <v>0</v>
      </c>
      <c r="V102" s="121">
        <v>0</v>
      </c>
      <c r="W102" s="121">
        <v>0</v>
      </c>
      <c r="X102" s="121">
        <v>0</v>
      </c>
      <c r="Y102" s="122">
        <f t="shared" si="17"/>
        <v>0</v>
      </c>
      <c r="Z102" s="123">
        <v>0</v>
      </c>
      <c r="AA102" s="122">
        <v>0</v>
      </c>
      <c r="AB102" s="122">
        <f t="shared" si="20"/>
        <v>0</v>
      </c>
      <c r="AC102" s="122">
        <v>0</v>
      </c>
      <c r="AD102" s="122">
        <f t="shared" si="21"/>
        <v>0</v>
      </c>
      <c r="AE102" s="122">
        <f t="shared" si="22"/>
        <v>0</v>
      </c>
      <c r="AF102" s="122">
        <f t="shared" si="18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3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25">T103/P103*100</f>
        <v>0</v>
      </c>
      <c r="V103" s="89">
        <f t="shared" ref="V103:AC103" si="26">SUM(V7:V102)</f>
        <v>660</v>
      </c>
      <c r="W103" s="89">
        <f t="shared" si="26"/>
        <v>901</v>
      </c>
      <c r="X103" s="89">
        <f>SUM(X7:X102)</f>
        <v>259</v>
      </c>
      <c r="Y103" s="91">
        <f>X103/H103*100</f>
        <v>9.0654532726636337</v>
      </c>
      <c r="Z103" s="91">
        <f>SUM(Z7:Z102)</f>
        <v>966085.25000000023</v>
      </c>
      <c r="AA103" s="91">
        <f t="shared" si="26"/>
        <v>919732.13000000024</v>
      </c>
      <c r="AB103" s="90">
        <f t="shared" ref="AB103" si="27">IF((Z103+T103)=0,0,AA103/(Z103+T103)*100)</f>
        <v>95.201963801848748</v>
      </c>
      <c r="AC103" s="91">
        <f t="shared" si="26"/>
        <v>919732.13000000024</v>
      </c>
      <c r="AD103" s="90">
        <f t="shared" ref="AD103" si="28">IF(AA103=0,0,AC103/AA103)*100</f>
        <v>100</v>
      </c>
      <c r="AE103" s="91">
        <f>SUM(AE7:AE102)</f>
        <v>0</v>
      </c>
      <c r="AF103" s="90">
        <f t="shared" ref="AF103" si="29">IF(AA103=0,0,AE103/AA103)*100</f>
        <v>0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workbookViewId="0">
      <selection activeCell="F114" sqref="F114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9" width="13.140625" style="93" customWidth="1"/>
    <col min="10" max="10" width="9.28515625" style="93" customWidth="1"/>
    <col min="11" max="13" width="6.7109375" style="106" customWidth="1"/>
    <col min="14" max="14" width="9.140625" style="106" customWidth="1"/>
    <col min="15" max="15" width="16.42578125" style="107" customWidth="1"/>
    <col min="16" max="16" width="13.7109375" style="107" customWidth="1"/>
    <col min="17" max="17" width="11" style="107" customWidth="1"/>
    <col min="18" max="18" width="12.85546875" style="107" customWidth="1"/>
    <col min="19" max="19" width="10.42578125" style="107" customWidth="1"/>
    <col min="20" max="20" width="12.28515625" style="107" customWidth="1"/>
    <col min="21" max="21" width="15.42578125" style="107" customWidth="1"/>
    <col min="22" max="24" width="9.28515625" style="106" customWidth="1"/>
    <col min="25" max="25" width="12.57031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2.85546875" style="106" customWidth="1"/>
    <col min="30" max="30" width="14" style="106" customWidth="1"/>
    <col min="31" max="31" width="13.5703125" style="106" customWidth="1"/>
    <col min="32" max="32" width="14.285156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283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30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34.25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 t="shared" si="0"/>
        <v>5</v>
      </c>
      <c r="F6" s="6">
        <f t="shared" si="0"/>
        <v>6</v>
      </c>
      <c r="G6" s="119"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121">
        <v>0</v>
      </c>
      <c r="W7" s="121">
        <v>0</v>
      </c>
      <c r="X7" s="121">
        <v>0</v>
      </c>
      <c r="Y7" s="122">
        <f t="shared" ref="Y7:Y70" si="2">IF(H7=0,0,V7/H7)*100</f>
        <v>0</v>
      </c>
      <c r="Z7" s="123">
        <v>0</v>
      </c>
      <c r="AA7" s="122">
        <f>Z7</f>
        <v>0</v>
      </c>
      <c r="AB7" s="122">
        <f>IF((Z7+T7)=0,0,AA7/(Z7+T7)*100)</f>
        <v>0</v>
      </c>
      <c r="AC7" s="122">
        <v>0</v>
      </c>
      <c r="AD7" s="122">
        <f>IF(AA7=0,0,AC7/AA7)*100</f>
        <v>0</v>
      </c>
      <c r="AE7" s="122">
        <v>0</v>
      </c>
      <c r="AF7" s="122">
        <f t="shared" ref="AF7:AF70" si="3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4">P8/O8*100</f>
        <v>100</v>
      </c>
      <c r="R8" s="100">
        <f t="shared" ref="R8:R20" si="5">P8</f>
        <v>8664.0299999999988</v>
      </c>
      <c r="S8" s="100">
        <f t="shared" ref="S8:S71" si="6">R8/P8*100</f>
        <v>100</v>
      </c>
      <c r="T8" s="100">
        <v>0</v>
      </c>
      <c r="U8" s="100">
        <v>0</v>
      </c>
      <c r="V8" s="121">
        <v>8</v>
      </c>
      <c r="W8" s="121">
        <v>10</v>
      </c>
      <c r="X8" s="121">
        <v>2</v>
      </c>
      <c r="Y8" s="122">
        <f t="shared" si="2"/>
        <v>40</v>
      </c>
      <c r="Z8" s="123">
        <v>8493.3700000000008</v>
      </c>
      <c r="AA8" s="122">
        <f t="shared" ref="AA8:AA71" si="7">Z8</f>
        <v>8493.3700000000008</v>
      </c>
      <c r="AB8" s="122">
        <f t="shared" ref="AB8:AB71" si="8">IF((Z8+T8)=0,0,AA8/(Z8+T8)*100)</f>
        <v>100</v>
      </c>
      <c r="AC8" s="122">
        <f>Z8</f>
        <v>8493.3700000000008</v>
      </c>
      <c r="AD8" s="122">
        <f t="shared" ref="AD8:AD71" si="9">IF(AA8=0,0,AC8/AA8)*100</f>
        <v>100</v>
      </c>
      <c r="AE8" s="122">
        <f>AA8-AC8</f>
        <v>0</v>
      </c>
      <c r="AF8" s="122">
        <f t="shared" si="3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4"/>
        <v>100</v>
      </c>
      <c r="R9" s="100">
        <f t="shared" si="5"/>
        <v>20412.350000000002</v>
      </c>
      <c r="S9" s="100">
        <f t="shared" si="6"/>
        <v>100</v>
      </c>
      <c r="T9" s="100">
        <v>0</v>
      </c>
      <c r="U9" s="100">
        <v>0</v>
      </c>
      <c r="V9" s="121">
        <v>4</v>
      </c>
      <c r="W9" s="121">
        <v>6</v>
      </c>
      <c r="X9" s="121">
        <v>3</v>
      </c>
      <c r="Y9" s="122">
        <f t="shared" si="2"/>
        <v>33.333333333333329</v>
      </c>
      <c r="Z9" s="123">
        <v>5025.8500000000004</v>
      </c>
      <c r="AA9" s="122">
        <f t="shared" si="7"/>
        <v>5025.8500000000004</v>
      </c>
      <c r="AB9" s="122">
        <f t="shared" si="8"/>
        <v>100</v>
      </c>
      <c r="AC9" s="122">
        <f>Z9</f>
        <v>5025.8500000000004</v>
      </c>
      <c r="AD9" s="122">
        <f t="shared" si="9"/>
        <v>100</v>
      </c>
      <c r="AE9" s="122">
        <f t="shared" ref="AE9:AE72" si="10">AA9-AC9</f>
        <v>0</v>
      </c>
      <c r="AF9" s="122">
        <f t="shared" si="3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4"/>
        <v>100</v>
      </c>
      <c r="R10" s="100">
        <f t="shared" si="5"/>
        <v>58.36</v>
      </c>
      <c r="S10" s="100">
        <f t="shared" si="6"/>
        <v>100</v>
      </c>
      <c r="T10" s="100">
        <v>0</v>
      </c>
      <c r="U10" s="100">
        <v>0</v>
      </c>
      <c r="V10" s="121">
        <v>0</v>
      </c>
      <c r="W10" s="121">
        <v>0</v>
      </c>
      <c r="X10" s="121">
        <v>0</v>
      </c>
      <c r="Y10" s="122">
        <f t="shared" si="2"/>
        <v>0</v>
      </c>
      <c r="Z10" s="123">
        <v>0</v>
      </c>
      <c r="AA10" s="122">
        <f t="shared" si="7"/>
        <v>0</v>
      </c>
      <c r="AB10" s="122">
        <f t="shared" si="8"/>
        <v>0</v>
      </c>
      <c r="AC10" s="122">
        <v>0</v>
      </c>
      <c r="AD10" s="122">
        <f t="shared" si="9"/>
        <v>0</v>
      </c>
      <c r="AE10" s="122">
        <f t="shared" si="10"/>
        <v>0</v>
      </c>
      <c r="AF10" s="122">
        <f t="shared" si="3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4"/>
        <v>100</v>
      </c>
      <c r="R11" s="100">
        <f t="shared" si="5"/>
        <v>7226.18</v>
      </c>
      <c r="S11" s="100">
        <f t="shared" si="6"/>
        <v>100</v>
      </c>
      <c r="T11" s="100">
        <v>0</v>
      </c>
      <c r="U11" s="100">
        <v>0</v>
      </c>
      <c r="V11" s="121">
        <v>6</v>
      </c>
      <c r="W11" s="121">
        <v>7</v>
      </c>
      <c r="X11" s="121">
        <v>0</v>
      </c>
      <c r="Y11" s="122">
        <f t="shared" si="2"/>
        <v>35.294117647058826</v>
      </c>
      <c r="Z11" s="123">
        <v>11280.15</v>
      </c>
      <c r="AA11" s="122">
        <f t="shared" si="7"/>
        <v>11280.15</v>
      </c>
      <c r="AB11" s="122">
        <f t="shared" si="8"/>
        <v>100</v>
      </c>
      <c r="AC11" s="122">
        <v>10415.98</v>
      </c>
      <c r="AD11" s="122">
        <f t="shared" si="9"/>
        <v>92.339020314446174</v>
      </c>
      <c r="AE11" s="122">
        <f t="shared" si="10"/>
        <v>864.17000000000007</v>
      </c>
      <c r="AF11" s="122">
        <f t="shared" si="3"/>
        <v>7.6609796855538272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4"/>
        <v>100</v>
      </c>
      <c r="R12" s="100">
        <f t="shared" si="5"/>
        <v>10060.76</v>
      </c>
      <c r="S12" s="100">
        <f t="shared" si="6"/>
        <v>100</v>
      </c>
      <c r="T12" s="100">
        <v>0</v>
      </c>
      <c r="U12" s="100">
        <v>0</v>
      </c>
      <c r="V12" s="121">
        <v>3</v>
      </c>
      <c r="W12" s="121">
        <v>5</v>
      </c>
      <c r="X12" s="121">
        <v>1</v>
      </c>
      <c r="Y12" s="122">
        <f t="shared" si="2"/>
        <v>17.647058823529413</v>
      </c>
      <c r="Z12" s="123">
        <v>6504.44</v>
      </c>
      <c r="AA12" s="122">
        <f t="shared" si="7"/>
        <v>6504.44</v>
      </c>
      <c r="AB12" s="122">
        <f t="shared" si="8"/>
        <v>100</v>
      </c>
      <c r="AC12" s="122">
        <v>6504.44</v>
      </c>
      <c r="AD12" s="122">
        <f t="shared" si="9"/>
        <v>100</v>
      </c>
      <c r="AE12" s="122">
        <f t="shared" si="10"/>
        <v>0</v>
      </c>
      <c r="AF12" s="122">
        <f t="shared" si="3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4"/>
        <v>100</v>
      </c>
      <c r="R13" s="100">
        <f t="shared" si="5"/>
        <v>2679.6</v>
      </c>
      <c r="S13" s="100">
        <f t="shared" si="6"/>
        <v>100</v>
      </c>
      <c r="T13" s="100">
        <v>0</v>
      </c>
      <c r="U13" s="100">
        <v>0</v>
      </c>
      <c r="V13" s="121">
        <v>2</v>
      </c>
      <c r="W13" s="121">
        <v>2</v>
      </c>
      <c r="X13" s="121">
        <v>0</v>
      </c>
      <c r="Y13" s="122">
        <f t="shared" si="2"/>
        <v>66.666666666666657</v>
      </c>
      <c r="Z13" s="123">
        <v>10148.719999999999</v>
      </c>
      <c r="AA13" s="122">
        <f t="shared" si="7"/>
        <v>10148.719999999999</v>
      </c>
      <c r="AB13" s="122">
        <f t="shared" si="8"/>
        <v>100</v>
      </c>
      <c r="AC13" s="122">
        <v>10148.719999999999</v>
      </c>
      <c r="AD13" s="122">
        <f t="shared" si="9"/>
        <v>100</v>
      </c>
      <c r="AE13" s="122">
        <f t="shared" si="10"/>
        <v>0</v>
      </c>
      <c r="AF13" s="122">
        <f t="shared" si="3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5"/>
        <v>0</v>
      </c>
      <c r="S14" s="100">
        <v>0</v>
      </c>
      <c r="T14" s="100">
        <v>0</v>
      </c>
      <c r="U14" s="100">
        <v>0</v>
      </c>
      <c r="V14" s="121">
        <v>0</v>
      </c>
      <c r="W14" s="121">
        <v>0</v>
      </c>
      <c r="X14" s="121">
        <v>0</v>
      </c>
      <c r="Y14" s="122">
        <f t="shared" si="2"/>
        <v>0</v>
      </c>
      <c r="Z14" s="123">
        <v>0</v>
      </c>
      <c r="AA14" s="122">
        <f t="shared" si="7"/>
        <v>0</v>
      </c>
      <c r="AB14" s="122">
        <f t="shared" si="8"/>
        <v>0</v>
      </c>
      <c r="AC14" s="122">
        <v>0</v>
      </c>
      <c r="AD14" s="122">
        <f t="shared" si="9"/>
        <v>0</v>
      </c>
      <c r="AE14" s="122">
        <f t="shared" si="10"/>
        <v>0</v>
      </c>
      <c r="AF14" s="122">
        <f t="shared" si="3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1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5"/>
        <v>51732.32</v>
      </c>
      <c r="S15" s="100">
        <f t="shared" si="6"/>
        <v>100</v>
      </c>
      <c r="T15" s="100">
        <v>0</v>
      </c>
      <c r="U15" s="100">
        <v>0</v>
      </c>
      <c r="V15" s="121">
        <v>12</v>
      </c>
      <c r="W15" s="121">
        <v>15</v>
      </c>
      <c r="X15" s="121">
        <v>3</v>
      </c>
      <c r="Y15" s="122">
        <f t="shared" si="2"/>
        <v>14.457831325301203</v>
      </c>
      <c r="Z15" s="123">
        <v>16563.02</v>
      </c>
      <c r="AA15" s="122">
        <f t="shared" si="7"/>
        <v>16563.02</v>
      </c>
      <c r="AB15" s="122">
        <f t="shared" si="8"/>
        <v>100</v>
      </c>
      <c r="AC15" s="122">
        <v>15948.59</v>
      </c>
      <c r="AD15" s="122">
        <f t="shared" si="9"/>
        <v>96.290350431261928</v>
      </c>
      <c r="AE15" s="122">
        <f t="shared" si="10"/>
        <v>614.43000000000029</v>
      </c>
      <c r="AF15" s="122">
        <f t="shared" si="3"/>
        <v>3.7096495687380702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1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5"/>
        <v>12706.95</v>
      </c>
      <c r="S16" s="100">
        <f t="shared" si="6"/>
        <v>100</v>
      </c>
      <c r="T16" s="100">
        <v>0</v>
      </c>
      <c r="U16" s="100">
        <v>0</v>
      </c>
      <c r="V16" s="121">
        <v>21</v>
      </c>
      <c r="W16" s="121">
        <v>26</v>
      </c>
      <c r="X16" s="121">
        <v>12</v>
      </c>
      <c r="Y16" s="122">
        <f t="shared" si="2"/>
        <v>39.622641509433961</v>
      </c>
      <c r="Z16" s="123">
        <v>18483.36</v>
      </c>
      <c r="AA16" s="122">
        <f t="shared" si="7"/>
        <v>18483.36</v>
      </c>
      <c r="AB16" s="122">
        <f t="shared" si="8"/>
        <v>100</v>
      </c>
      <c r="AC16" s="122">
        <f>Z16</f>
        <v>18483.36</v>
      </c>
      <c r="AD16" s="122">
        <f t="shared" si="9"/>
        <v>100</v>
      </c>
      <c r="AE16" s="122">
        <f t="shared" si="10"/>
        <v>0</v>
      </c>
      <c r="AF16" s="122">
        <f t="shared" si="3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1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5"/>
        <v>32504.67</v>
      </c>
      <c r="S17" s="100">
        <f t="shared" si="6"/>
        <v>100</v>
      </c>
      <c r="T17" s="100">
        <v>0</v>
      </c>
      <c r="U17" s="100">
        <v>0</v>
      </c>
      <c r="V17" s="121">
        <v>11</v>
      </c>
      <c r="W17" s="121">
        <v>18</v>
      </c>
      <c r="X17" s="121">
        <v>1</v>
      </c>
      <c r="Y17" s="122">
        <f t="shared" si="2"/>
        <v>22.448979591836736</v>
      </c>
      <c r="Z17" s="123">
        <v>37062.15</v>
      </c>
      <c r="AA17" s="122">
        <f t="shared" si="7"/>
        <v>37062.15</v>
      </c>
      <c r="AB17" s="122">
        <f t="shared" si="8"/>
        <v>100</v>
      </c>
      <c r="AC17" s="122">
        <v>37062.15</v>
      </c>
      <c r="AD17" s="122">
        <f t="shared" si="9"/>
        <v>100</v>
      </c>
      <c r="AE17" s="122">
        <f t="shared" si="10"/>
        <v>0</v>
      </c>
      <c r="AF17" s="122">
        <f t="shared" si="3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1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5"/>
        <v>15821.75</v>
      </c>
      <c r="S18" s="100">
        <f t="shared" si="6"/>
        <v>100</v>
      </c>
      <c r="T18" s="100">
        <v>0</v>
      </c>
      <c r="U18" s="100">
        <v>0</v>
      </c>
      <c r="V18" s="121">
        <v>17</v>
      </c>
      <c r="W18" s="121">
        <v>14</v>
      </c>
      <c r="X18" s="121">
        <v>13</v>
      </c>
      <c r="Y18" s="122">
        <f t="shared" si="2"/>
        <v>65.384615384615387</v>
      </c>
      <c r="Z18" s="123">
        <v>4410.1000000000004</v>
      </c>
      <c r="AA18" s="122">
        <f t="shared" si="7"/>
        <v>4410.1000000000004</v>
      </c>
      <c r="AB18" s="122">
        <f t="shared" si="8"/>
        <v>100</v>
      </c>
      <c r="AC18" s="122">
        <v>4410.1000000000004</v>
      </c>
      <c r="AD18" s="122">
        <f t="shared" si="9"/>
        <v>100</v>
      </c>
      <c r="AE18" s="122">
        <f t="shared" si="10"/>
        <v>0</v>
      </c>
      <c r="AF18" s="122">
        <f t="shared" si="3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1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5"/>
        <v>46398.919999999991</v>
      </c>
      <c r="S19" s="100">
        <f t="shared" si="6"/>
        <v>100</v>
      </c>
      <c r="T19" s="100">
        <v>0</v>
      </c>
      <c r="U19" s="100">
        <v>0</v>
      </c>
      <c r="V19" s="121">
        <v>17</v>
      </c>
      <c r="W19" s="121">
        <v>20</v>
      </c>
      <c r="X19" s="121">
        <v>4</v>
      </c>
      <c r="Y19" s="122">
        <f t="shared" si="2"/>
        <v>29.310344827586203</v>
      </c>
      <c r="Z19" s="123">
        <v>26889.25</v>
      </c>
      <c r="AA19" s="122">
        <f t="shared" si="7"/>
        <v>26889.25</v>
      </c>
      <c r="AB19" s="122">
        <f t="shared" si="8"/>
        <v>100</v>
      </c>
      <c r="AC19" s="122">
        <f>Z19</f>
        <v>26889.25</v>
      </c>
      <c r="AD19" s="122">
        <f t="shared" si="9"/>
        <v>100</v>
      </c>
      <c r="AE19" s="122">
        <f t="shared" si="10"/>
        <v>0</v>
      </c>
      <c r="AF19" s="122">
        <f t="shared" si="3"/>
        <v>0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1"/>
        <v>0</v>
      </c>
      <c r="O20" s="100">
        <v>0</v>
      </c>
      <c r="P20" s="100">
        <v>0</v>
      </c>
      <c r="Q20" s="100">
        <v>0</v>
      </c>
      <c r="R20" s="100">
        <f t="shared" si="5"/>
        <v>0</v>
      </c>
      <c r="S20" s="100">
        <v>0</v>
      </c>
      <c r="T20" s="100">
        <v>0</v>
      </c>
      <c r="U20" s="100">
        <v>0</v>
      </c>
      <c r="V20" s="121">
        <v>0</v>
      </c>
      <c r="W20" s="121">
        <v>0</v>
      </c>
      <c r="X20" s="121">
        <v>0</v>
      </c>
      <c r="Y20" s="122">
        <f t="shared" si="2"/>
        <v>0</v>
      </c>
      <c r="Z20" s="123">
        <v>0</v>
      </c>
      <c r="AA20" s="122">
        <f t="shared" si="7"/>
        <v>0</v>
      </c>
      <c r="AB20" s="122">
        <f t="shared" si="8"/>
        <v>0</v>
      </c>
      <c r="AC20" s="122">
        <v>0</v>
      </c>
      <c r="AD20" s="122">
        <f t="shared" si="9"/>
        <v>0</v>
      </c>
      <c r="AE20" s="122">
        <f t="shared" si="10"/>
        <v>0</v>
      </c>
      <c r="AF20" s="122">
        <f t="shared" si="3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1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 t="shared" si="6"/>
        <v>100</v>
      </c>
      <c r="T21" s="100">
        <v>0</v>
      </c>
      <c r="U21" s="100">
        <v>0</v>
      </c>
      <c r="V21" s="121">
        <v>2</v>
      </c>
      <c r="W21" s="121">
        <v>3</v>
      </c>
      <c r="X21" s="121">
        <v>0</v>
      </c>
      <c r="Y21" s="122">
        <f t="shared" si="2"/>
        <v>22.222222222222221</v>
      </c>
      <c r="Z21" s="123">
        <v>10021.58</v>
      </c>
      <c r="AA21" s="122">
        <f t="shared" si="7"/>
        <v>10021.58</v>
      </c>
      <c r="AB21" s="122">
        <f t="shared" si="8"/>
        <v>100</v>
      </c>
      <c r="AC21" s="122">
        <v>10021.58</v>
      </c>
      <c r="AD21" s="122">
        <f t="shared" si="9"/>
        <v>100</v>
      </c>
      <c r="AE21" s="122">
        <f t="shared" si="10"/>
        <v>0</v>
      </c>
      <c r="AF21" s="122">
        <f t="shared" si="3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1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2">P22</f>
        <v>19091.53</v>
      </c>
      <c r="S22" s="100">
        <f t="shared" si="6"/>
        <v>100</v>
      </c>
      <c r="T22" s="100">
        <v>0</v>
      </c>
      <c r="U22" s="100">
        <v>0</v>
      </c>
      <c r="V22" s="121">
        <v>2</v>
      </c>
      <c r="W22" s="121">
        <v>3</v>
      </c>
      <c r="X22" s="121">
        <v>0</v>
      </c>
      <c r="Y22" s="122">
        <f t="shared" si="2"/>
        <v>4.8780487804878048</v>
      </c>
      <c r="Z22" s="123">
        <v>6177.02</v>
      </c>
      <c r="AA22" s="122">
        <f t="shared" si="7"/>
        <v>6177.02</v>
      </c>
      <c r="AB22" s="122">
        <f t="shared" si="8"/>
        <v>100</v>
      </c>
      <c r="AC22" s="122">
        <v>6177.02</v>
      </c>
      <c r="AD22" s="122">
        <f t="shared" si="9"/>
        <v>100</v>
      </c>
      <c r="AE22" s="122">
        <f t="shared" si="10"/>
        <v>0</v>
      </c>
      <c r="AF22" s="122">
        <f t="shared" si="3"/>
        <v>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1"/>
        <v>0</v>
      </c>
      <c r="O23" s="100">
        <v>0</v>
      </c>
      <c r="P23" s="100">
        <v>0</v>
      </c>
      <c r="Q23" s="100">
        <v>0</v>
      </c>
      <c r="R23" s="100">
        <f t="shared" si="12"/>
        <v>0</v>
      </c>
      <c r="S23" s="100">
        <v>0</v>
      </c>
      <c r="T23" s="100">
        <v>0</v>
      </c>
      <c r="U23" s="100">
        <v>0</v>
      </c>
      <c r="V23" s="121">
        <v>0</v>
      </c>
      <c r="W23" s="121">
        <v>0</v>
      </c>
      <c r="X23" s="121">
        <v>0</v>
      </c>
      <c r="Y23" s="122">
        <f t="shared" si="2"/>
        <v>0</v>
      </c>
      <c r="Z23" s="123">
        <v>0</v>
      </c>
      <c r="AA23" s="122">
        <f t="shared" si="7"/>
        <v>0</v>
      </c>
      <c r="AB23" s="122">
        <f t="shared" si="8"/>
        <v>0</v>
      </c>
      <c r="AC23" s="122">
        <v>0</v>
      </c>
      <c r="AD23" s="122">
        <f t="shared" si="9"/>
        <v>0</v>
      </c>
      <c r="AE23" s="122">
        <f t="shared" si="10"/>
        <v>0</v>
      </c>
      <c r="AF23" s="122">
        <f t="shared" si="3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1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2"/>
        <v>31605.72</v>
      </c>
      <c r="S24" s="100">
        <f t="shared" si="6"/>
        <v>100</v>
      </c>
      <c r="T24" s="100">
        <v>0</v>
      </c>
      <c r="U24" s="100">
        <v>0</v>
      </c>
      <c r="V24" s="121">
        <v>31</v>
      </c>
      <c r="W24" s="121">
        <v>42</v>
      </c>
      <c r="X24" s="121">
        <v>21</v>
      </c>
      <c r="Y24" s="122">
        <f t="shared" si="2"/>
        <v>43.661971830985912</v>
      </c>
      <c r="Z24" s="123">
        <v>29450.03</v>
      </c>
      <c r="AA24" s="122">
        <f t="shared" si="7"/>
        <v>29450.03</v>
      </c>
      <c r="AB24" s="122">
        <f t="shared" si="8"/>
        <v>100</v>
      </c>
      <c r="AC24" s="122">
        <v>29450.03</v>
      </c>
      <c r="AD24" s="122">
        <f t="shared" si="9"/>
        <v>100</v>
      </c>
      <c r="AE24" s="122">
        <f t="shared" si="10"/>
        <v>0</v>
      </c>
      <c r="AF24" s="122">
        <f t="shared" si="3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1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2"/>
        <v>43809.06</v>
      </c>
      <c r="S25" s="100">
        <f t="shared" si="6"/>
        <v>100</v>
      </c>
      <c r="T25" s="100">
        <v>0</v>
      </c>
      <c r="U25" s="100">
        <v>0</v>
      </c>
      <c r="V25" s="121">
        <v>25</v>
      </c>
      <c r="W25" s="121">
        <v>36</v>
      </c>
      <c r="X25" s="121">
        <v>8</v>
      </c>
      <c r="Y25" s="122">
        <f t="shared" si="2"/>
        <v>12.135922330097088</v>
      </c>
      <c r="Z25" s="123">
        <f>3668.08+27767.72+365.4</f>
        <v>31801.200000000004</v>
      </c>
      <c r="AA25" s="122">
        <f t="shared" si="7"/>
        <v>31801.200000000004</v>
      </c>
      <c r="AB25" s="122">
        <f t="shared" si="8"/>
        <v>100</v>
      </c>
      <c r="AC25" s="122">
        <v>31801.200000000004</v>
      </c>
      <c r="AD25" s="122">
        <f t="shared" si="9"/>
        <v>100</v>
      </c>
      <c r="AE25" s="122">
        <f t="shared" si="10"/>
        <v>0</v>
      </c>
      <c r="AF25" s="122">
        <f t="shared" si="3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1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2"/>
        <v>13200.15</v>
      </c>
      <c r="S26" s="100">
        <f t="shared" si="6"/>
        <v>100</v>
      </c>
      <c r="T26" s="100">
        <v>0</v>
      </c>
      <c r="U26" s="100">
        <v>0</v>
      </c>
      <c r="V26" s="121">
        <v>12</v>
      </c>
      <c r="W26" s="121">
        <v>15</v>
      </c>
      <c r="X26" s="121">
        <v>6</v>
      </c>
      <c r="Y26" s="122">
        <f t="shared" si="2"/>
        <v>50</v>
      </c>
      <c r="Z26" s="123">
        <v>11237.51</v>
      </c>
      <c r="AA26" s="122">
        <f t="shared" si="7"/>
        <v>11237.51</v>
      </c>
      <c r="AB26" s="122">
        <f t="shared" si="8"/>
        <v>100</v>
      </c>
      <c r="AC26" s="122">
        <v>11237.51</v>
      </c>
      <c r="AD26" s="122">
        <f t="shared" si="9"/>
        <v>100</v>
      </c>
      <c r="AE26" s="122">
        <f t="shared" si="10"/>
        <v>0</v>
      </c>
      <c r="AF26" s="122">
        <f t="shared" si="3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1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2"/>
        <v>12723.78</v>
      </c>
      <c r="S27" s="100">
        <f t="shared" si="6"/>
        <v>100</v>
      </c>
      <c r="T27" s="100">
        <v>0</v>
      </c>
      <c r="U27" s="100">
        <v>0</v>
      </c>
      <c r="V27" s="121">
        <v>4</v>
      </c>
      <c r="W27" s="121">
        <v>6</v>
      </c>
      <c r="X27" s="121">
        <v>1</v>
      </c>
      <c r="Y27" s="122">
        <f t="shared" si="2"/>
        <v>25</v>
      </c>
      <c r="Z27" s="123">
        <v>3466.92</v>
      </c>
      <c r="AA27" s="122">
        <f t="shared" si="7"/>
        <v>3466.92</v>
      </c>
      <c r="AB27" s="122">
        <f t="shared" si="8"/>
        <v>100</v>
      </c>
      <c r="AC27" s="122">
        <v>3466.92</v>
      </c>
      <c r="AD27" s="122">
        <f t="shared" si="9"/>
        <v>100</v>
      </c>
      <c r="AE27" s="122">
        <f t="shared" si="10"/>
        <v>0</v>
      </c>
      <c r="AF27" s="122">
        <f t="shared" si="3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1"/>
        <v>0</v>
      </c>
      <c r="O28" s="100">
        <v>0</v>
      </c>
      <c r="P28" s="100">
        <v>0</v>
      </c>
      <c r="Q28" s="100">
        <v>0</v>
      </c>
      <c r="R28" s="100">
        <f t="shared" si="12"/>
        <v>0</v>
      </c>
      <c r="S28" s="100">
        <v>0</v>
      </c>
      <c r="T28" s="100">
        <v>0</v>
      </c>
      <c r="U28" s="100">
        <v>0</v>
      </c>
      <c r="V28" s="121">
        <v>5</v>
      </c>
      <c r="W28" s="121">
        <v>6</v>
      </c>
      <c r="X28" s="121">
        <v>4</v>
      </c>
      <c r="Y28" s="122">
        <f t="shared" si="2"/>
        <v>55.555555555555557</v>
      </c>
      <c r="Z28" s="123">
        <v>3007.13</v>
      </c>
      <c r="AA28" s="122">
        <f t="shared" si="7"/>
        <v>3007.13</v>
      </c>
      <c r="AB28" s="122">
        <f t="shared" si="8"/>
        <v>100</v>
      </c>
      <c r="AC28" s="122">
        <v>3007.13</v>
      </c>
      <c r="AD28" s="122">
        <f t="shared" si="9"/>
        <v>100</v>
      </c>
      <c r="AE28" s="122">
        <f t="shared" si="10"/>
        <v>0</v>
      </c>
      <c r="AF28" s="122">
        <f t="shared" si="3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1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2"/>
        <v>5460.41</v>
      </c>
      <c r="S29" s="100">
        <f t="shared" si="6"/>
        <v>100</v>
      </c>
      <c r="T29" s="100">
        <v>0</v>
      </c>
      <c r="U29" s="100">
        <v>0</v>
      </c>
      <c r="V29" s="121">
        <v>3</v>
      </c>
      <c r="W29" s="121">
        <v>5</v>
      </c>
      <c r="X29" s="121">
        <v>0</v>
      </c>
      <c r="Y29" s="122">
        <f t="shared" si="2"/>
        <v>37.5</v>
      </c>
      <c r="Z29" s="123">
        <v>2108.6999999999998</v>
      </c>
      <c r="AA29" s="122">
        <f t="shared" si="7"/>
        <v>2108.6999999999998</v>
      </c>
      <c r="AB29" s="122">
        <f t="shared" si="8"/>
        <v>100</v>
      </c>
      <c r="AC29" s="122">
        <v>2108.6999999999998</v>
      </c>
      <c r="AD29" s="122">
        <f t="shared" si="9"/>
        <v>100</v>
      </c>
      <c r="AE29" s="122">
        <f t="shared" si="10"/>
        <v>0</v>
      </c>
      <c r="AF29" s="122">
        <f t="shared" si="3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2"/>
        <v>0</v>
      </c>
      <c r="S30" s="100">
        <v>0</v>
      </c>
      <c r="T30" s="100">
        <v>0</v>
      </c>
      <c r="U30" s="100">
        <v>0</v>
      </c>
      <c r="V30" s="121">
        <v>0</v>
      </c>
      <c r="W30" s="121">
        <v>0</v>
      </c>
      <c r="X30" s="121">
        <v>0</v>
      </c>
      <c r="Y30" s="122">
        <f t="shared" si="2"/>
        <v>0</v>
      </c>
      <c r="Z30" s="123">
        <v>0</v>
      </c>
      <c r="AA30" s="122">
        <f t="shared" si="7"/>
        <v>0</v>
      </c>
      <c r="AB30" s="122">
        <f t="shared" si="8"/>
        <v>0</v>
      </c>
      <c r="AC30" s="122">
        <v>0</v>
      </c>
      <c r="AD30" s="122">
        <f t="shared" si="9"/>
        <v>0</v>
      </c>
      <c r="AE30" s="122">
        <f t="shared" si="10"/>
        <v>0</v>
      </c>
      <c r="AF30" s="122">
        <f t="shared" si="3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3">K31/H31*100</f>
        <v>88.043478260869563</v>
      </c>
      <c r="O31" s="100">
        <v>84151.14</v>
      </c>
      <c r="P31" s="100">
        <v>84151.14</v>
      </c>
      <c r="Q31" s="100">
        <f t="shared" ref="Q31:Q38" si="14">P31/O31*100</f>
        <v>100</v>
      </c>
      <c r="R31" s="100">
        <f t="shared" si="12"/>
        <v>84151.14</v>
      </c>
      <c r="S31" s="100">
        <f t="shared" si="6"/>
        <v>100</v>
      </c>
      <c r="T31" s="100">
        <v>0</v>
      </c>
      <c r="U31" s="100">
        <v>0</v>
      </c>
      <c r="V31" s="121">
        <v>20</v>
      </c>
      <c r="W31" s="121">
        <v>32</v>
      </c>
      <c r="X31" s="121">
        <v>3</v>
      </c>
      <c r="Y31" s="122">
        <f t="shared" si="2"/>
        <v>21.739130434782609</v>
      </c>
      <c r="Z31" s="123">
        <v>48138.49</v>
      </c>
      <c r="AA31" s="122">
        <f t="shared" si="7"/>
        <v>48138.49</v>
      </c>
      <c r="AB31" s="122">
        <f t="shared" si="8"/>
        <v>100</v>
      </c>
      <c r="AC31" s="122">
        <f>Z31</f>
        <v>48138.49</v>
      </c>
      <c r="AD31" s="122">
        <f t="shared" si="9"/>
        <v>100</v>
      </c>
      <c r="AE31" s="122">
        <f t="shared" si="10"/>
        <v>0</v>
      </c>
      <c r="AF31" s="122">
        <f t="shared" si="3"/>
        <v>0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3"/>
        <v>45</v>
      </c>
      <c r="O32" s="100">
        <v>3061.7499999999995</v>
      </c>
      <c r="P32" s="100">
        <v>3061.7499999999995</v>
      </c>
      <c r="Q32" s="100">
        <f t="shared" si="14"/>
        <v>100</v>
      </c>
      <c r="R32" s="100">
        <f t="shared" si="12"/>
        <v>3061.7499999999995</v>
      </c>
      <c r="S32" s="100">
        <f t="shared" si="6"/>
        <v>100</v>
      </c>
      <c r="T32" s="100">
        <v>0</v>
      </c>
      <c r="U32" s="100">
        <v>0</v>
      </c>
      <c r="V32" s="121">
        <v>0</v>
      </c>
      <c r="W32" s="121">
        <v>0</v>
      </c>
      <c r="X32" s="121">
        <v>0</v>
      </c>
      <c r="Y32" s="122">
        <f t="shared" si="2"/>
        <v>0</v>
      </c>
      <c r="Z32" s="123">
        <v>0</v>
      </c>
      <c r="AA32" s="122">
        <f t="shared" si="7"/>
        <v>0</v>
      </c>
      <c r="AB32" s="122">
        <f t="shared" si="8"/>
        <v>0</v>
      </c>
      <c r="AC32" s="122">
        <v>0</v>
      </c>
      <c r="AD32" s="122">
        <f t="shared" si="9"/>
        <v>0</v>
      </c>
      <c r="AE32" s="122">
        <f t="shared" si="10"/>
        <v>0</v>
      </c>
      <c r="AF32" s="122">
        <f t="shared" si="3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3"/>
        <v>50</v>
      </c>
      <c r="O33" s="100">
        <v>215.69</v>
      </c>
      <c r="P33" s="100">
        <v>215.69</v>
      </c>
      <c r="Q33" s="100">
        <f t="shared" si="14"/>
        <v>100</v>
      </c>
      <c r="R33" s="100">
        <f t="shared" si="12"/>
        <v>215.69</v>
      </c>
      <c r="S33" s="100">
        <f t="shared" si="6"/>
        <v>100</v>
      </c>
      <c r="T33" s="100">
        <v>0</v>
      </c>
      <c r="U33" s="100">
        <v>0</v>
      </c>
      <c r="V33" s="121">
        <v>2</v>
      </c>
      <c r="W33" s="121">
        <v>4</v>
      </c>
      <c r="X33" s="121">
        <v>0</v>
      </c>
      <c r="Y33" s="122">
        <f t="shared" si="2"/>
        <v>50</v>
      </c>
      <c r="Z33" s="123">
        <v>3317.11</v>
      </c>
      <c r="AA33" s="122">
        <f t="shared" si="7"/>
        <v>3317.11</v>
      </c>
      <c r="AB33" s="122">
        <f t="shared" si="8"/>
        <v>100</v>
      </c>
      <c r="AC33" s="122">
        <v>3317.11</v>
      </c>
      <c r="AD33" s="122">
        <f t="shared" si="9"/>
        <v>100</v>
      </c>
      <c r="AE33" s="122">
        <f t="shared" si="10"/>
        <v>0</v>
      </c>
      <c r="AF33" s="122">
        <f t="shared" si="3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3"/>
        <v>80.769230769230774</v>
      </c>
      <c r="O34" s="100">
        <v>17458.7</v>
      </c>
      <c r="P34" s="100">
        <v>17458.7</v>
      </c>
      <c r="Q34" s="100">
        <f t="shared" si="14"/>
        <v>100</v>
      </c>
      <c r="R34" s="100">
        <f t="shared" si="12"/>
        <v>17458.7</v>
      </c>
      <c r="S34" s="100">
        <f t="shared" si="6"/>
        <v>100</v>
      </c>
      <c r="T34" s="100">
        <v>0</v>
      </c>
      <c r="U34" s="100">
        <v>0</v>
      </c>
      <c r="V34" s="121">
        <v>8</v>
      </c>
      <c r="W34" s="121">
        <v>11</v>
      </c>
      <c r="X34" s="121">
        <v>3</v>
      </c>
      <c r="Y34" s="122">
        <f t="shared" si="2"/>
        <v>15.384615384615385</v>
      </c>
      <c r="Z34" s="123">
        <v>10964.24</v>
      </c>
      <c r="AA34" s="122">
        <f t="shared" si="7"/>
        <v>10964.24</v>
      </c>
      <c r="AB34" s="122">
        <f t="shared" si="8"/>
        <v>100</v>
      </c>
      <c r="AC34" s="122">
        <f>Z34</f>
        <v>10964.24</v>
      </c>
      <c r="AD34" s="122">
        <f t="shared" si="9"/>
        <v>100</v>
      </c>
      <c r="AE34" s="122">
        <f t="shared" si="10"/>
        <v>0</v>
      </c>
      <c r="AF34" s="122">
        <f t="shared" si="3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3"/>
        <v>75.862068965517238</v>
      </c>
      <c r="O35" s="100">
        <v>31182.29</v>
      </c>
      <c r="P35" s="100">
        <v>31182.29</v>
      </c>
      <c r="Q35" s="100">
        <f t="shared" si="14"/>
        <v>100</v>
      </c>
      <c r="R35" s="100">
        <f t="shared" si="12"/>
        <v>31182.29</v>
      </c>
      <c r="S35" s="100">
        <f t="shared" si="6"/>
        <v>100</v>
      </c>
      <c r="T35" s="100">
        <v>0</v>
      </c>
      <c r="U35" s="100">
        <v>0</v>
      </c>
      <c r="V35" s="121">
        <v>14</v>
      </c>
      <c r="W35" s="121">
        <v>21</v>
      </c>
      <c r="X35" s="121">
        <v>2</v>
      </c>
      <c r="Y35" s="122">
        <f t="shared" si="2"/>
        <v>24.137931034482758</v>
      </c>
      <c r="Z35" s="123">
        <v>20128.939999999999</v>
      </c>
      <c r="AA35" s="122">
        <f t="shared" si="7"/>
        <v>20128.939999999999</v>
      </c>
      <c r="AB35" s="122">
        <f t="shared" si="8"/>
        <v>100</v>
      </c>
      <c r="AC35" s="122">
        <v>20128.939999999999</v>
      </c>
      <c r="AD35" s="122">
        <f t="shared" si="9"/>
        <v>100</v>
      </c>
      <c r="AE35" s="122">
        <f t="shared" si="10"/>
        <v>0</v>
      </c>
      <c r="AF35" s="122">
        <f t="shared" si="3"/>
        <v>0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3"/>
        <v>63.636363636363633</v>
      </c>
      <c r="O36" s="100">
        <v>837.48</v>
      </c>
      <c r="P36" s="100">
        <v>837.48</v>
      </c>
      <c r="Q36" s="100">
        <f t="shared" si="14"/>
        <v>100</v>
      </c>
      <c r="R36" s="100">
        <f t="shared" si="12"/>
        <v>837.48</v>
      </c>
      <c r="S36" s="100">
        <f t="shared" si="6"/>
        <v>100</v>
      </c>
      <c r="T36" s="100">
        <v>0</v>
      </c>
      <c r="U36" s="100">
        <v>0</v>
      </c>
      <c r="V36" s="121">
        <v>0</v>
      </c>
      <c r="W36" s="121">
        <v>0</v>
      </c>
      <c r="X36" s="121">
        <v>0</v>
      </c>
      <c r="Y36" s="122">
        <f t="shared" si="2"/>
        <v>0</v>
      </c>
      <c r="Z36" s="123">
        <v>0</v>
      </c>
      <c r="AA36" s="122">
        <f t="shared" si="7"/>
        <v>0</v>
      </c>
      <c r="AB36" s="122">
        <f t="shared" si="8"/>
        <v>0</v>
      </c>
      <c r="AC36" s="122">
        <v>0</v>
      </c>
      <c r="AD36" s="122">
        <f t="shared" si="9"/>
        <v>0</v>
      </c>
      <c r="AE36" s="122">
        <f t="shared" si="10"/>
        <v>0</v>
      </c>
      <c r="AF36" s="122">
        <f t="shared" si="3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3"/>
        <v>93.333333333333329</v>
      </c>
      <c r="O37" s="100">
        <v>8820.61</v>
      </c>
      <c r="P37" s="100">
        <v>8820.61</v>
      </c>
      <c r="Q37" s="100">
        <f t="shared" si="14"/>
        <v>100</v>
      </c>
      <c r="R37" s="100">
        <f t="shared" si="12"/>
        <v>8820.61</v>
      </c>
      <c r="S37" s="100">
        <f t="shared" si="6"/>
        <v>100</v>
      </c>
      <c r="T37" s="100">
        <v>0</v>
      </c>
      <c r="U37" s="100">
        <v>0</v>
      </c>
      <c r="V37" s="121">
        <v>2</v>
      </c>
      <c r="W37" s="121">
        <v>2</v>
      </c>
      <c r="X37" s="121">
        <v>0</v>
      </c>
      <c r="Y37" s="122">
        <f t="shared" si="2"/>
        <v>13.333333333333334</v>
      </c>
      <c r="Z37" s="123">
        <v>2791.99</v>
      </c>
      <c r="AA37" s="122">
        <f t="shared" si="7"/>
        <v>2791.99</v>
      </c>
      <c r="AB37" s="122">
        <f t="shared" si="8"/>
        <v>100</v>
      </c>
      <c r="AC37" s="122">
        <v>2791.99</v>
      </c>
      <c r="AD37" s="122">
        <f t="shared" si="9"/>
        <v>100</v>
      </c>
      <c r="AE37" s="122">
        <f t="shared" si="10"/>
        <v>0</v>
      </c>
      <c r="AF37" s="122">
        <f t="shared" si="3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3"/>
        <v>44.827586206896555</v>
      </c>
      <c r="O38" s="100">
        <v>17539.870000000003</v>
      </c>
      <c r="P38" s="100">
        <v>17539.870000000003</v>
      </c>
      <c r="Q38" s="100">
        <f t="shared" si="14"/>
        <v>100</v>
      </c>
      <c r="R38" s="100">
        <f t="shared" si="12"/>
        <v>17539.870000000003</v>
      </c>
      <c r="S38" s="100">
        <f t="shared" si="6"/>
        <v>100</v>
      </c>
      <c r="T38" s="100">
        <v>0</v>
      </c>
      <c r="U38" s="100">
        <v>0</v>
      </c>
      <c r="V38" s="121">
        <v>23</v>
      </c>
      <c r="W38" s="121">
        <v>33</v>
      </c>
      <c r="X38" s="121">
        <v>4</v>
      </c>
      <c r="Y38" s="122">
        <f t="shared" si="2"/>
        <v>79.310344827586206</v>
      </c>
      <c r="Z38" s="123">
        <v>42527.27</v>
      </c>
      <c r="AA38" s="122">
        <f t="shared" si="7"/>
        <v>42527.27</v>
      </c>
      <c r="AB38" s="122">
        <f t="shared" si="8"/>
        <v>100</v>
      </c>
      <c r="AC38" s="122">
        <f>Z38</f>
        <v>42527.27</v>
      </c>
      <c r="AD38" s="122">
        <f t="shared" si="9"/>
        <v>100</v>
      </c>
      <c r="AE38" s="122">
        <f t="shared" si="10"/>
        <v>0</v>
      </c>
      <c r="AF38" s="122">
        <f t="shared" si="3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3"/>
        <v>0</v>
      </c>
      <c r="O39" s="100">
        <v>0</v>
      </c>
      <c r="P39" s="100">
        <v>0</v>
      </c>
      <c r="Q39" s="100">
        <v>0</v>
      </c>
      <c r="R39" s="100">
        <f t="shared" si="12"/>
        <v>0</v>
      </c>
      <c r="S39" s="100">
        <v>0</v>
      </c>
      <c r="T39" s="100">
        <v>0</v>
      </c>
      <c r="U39" s="100">
        <v>0</v>
      </c>
      <c r="V39" s="121">
        <v>0</v>
      </c>
      <c r="W39" s="121">
        <v>0</v>
      </c>
      <c r="X39" s="121">
        <v>0</v>
      </c>
      <c r="Y39" s="122">
        <f t="shared" si="2"/>
        <v>0</v>
      </c>
      <c r="Z39" s="123">
        <v>0</v>
      </c>
      <c r="AA39" s="122">
        <f t="shared" si="7"/>
        <v>0</v>
      </c>
      <c r="AB39" s="122">
        <f t="shared" si="8"/>
        <v>0</v>
      </c>
      <c r="AC39" s="122">
        <v>0</v>
      </c>
      <c r="AD39" s="122">
        <f t="shared" si="9"/>
        <v>0</v>
      </c>
      <c r="AE39" s="122">
        <f t="shared" si="10"/>
        <v>0</v>
      </c>
      <c r="AF39" s="122">
        <f t="shared" si="3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3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2"/>
        <v>81.2</v>
      </c>
      <c r="S40" s="100">
        <f t="shared" si="6"/>
        <v>100</v>
      </c>
      <c r="T40" s="100">
        <v>0</v>
      </c>
      <c r="U40" s="100">
        <v>0</v>
      </c>
      <c r="V40" s="121">
        <v>0</v>
      </c>
      <c r="W40" s="121">
        <v>0</v>
      </c>
      <c r="X40" s="121">
        <v>0</v>
      </c>
      <c r="Y40" s="122">
        <f t="shared" si="2"/>
        <v>0</v>
      </c>
      <c r="Z40" s="123">
        <v>0</v>
      </c>
      <c r="AA40" s="122">
        <f t="shared" si="7"/>
        <v>0</v>
      </c>
      <c r="AB40" s="122">
        <f t="shared" si="8"/>
        <v>0</v>
      </c>
      <c r="AC40" s="122">
        <v>0</v>
      </c>
      <c r="AD40" s="122">
        <f t="shared" si="9"/>
        <v>0</v>
      </c>
      <c r="AE40" s="122">
        <f t="shared" si="10"/>
        <v>0</v>
      </c>
      <c r="AF40" s="122">
        <f t="shared" si="3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3"/>
        <v>0</v>
      </c>
      <c r="O41" s="100">
        <v>0</v>
      </c>
      <c r="P41" s="100">
        <v>0</v>
      </c>
      <c r="Q41" s="100">
        <v>0</v>
      </c>
      <c r="R41" s="100">
        <f t="shared" si="12"/>
        <v>0</v>
      </c>
      <c r="S41" s="100">
        <v>0</v>
      </c>
      <c r="T41" s="100">
        <v>0</v>
      </c>
      <c r="U41" s="100">
        <v>0</v>
      </c>
      <c r="V41" s="121">
        <v>1</v>
      </c>
      <c r="W41" s="121">
        <v>1</v>
      </c>
      <c r="X41" s="121">
        <v>1</v>
      </c>
      <c r="Y41" s="122">
        <f t="shared" si="2"/>
        <v>50</v>
      </c>
      <c r="Z41" s="123">
        <v>570.94000000000005</v>
      </c>
      <c r="AA41" s="122">
        <f t="shared" si="7"/>
        <v>570.94000000000005</v>
      </c>
      <c r="AB41" s="122">
        <f t="shared" si="8"/>
        <v>100</v>
      </c>
      <c r="AC41" s="122">
        <v>570.94000000000005</v>
      </c>
      <c r="AD41" s="122">
        <f t="shared" si="9"/>
        <v>100</v>
      </c>
      <c r="AE41" s="122">
        <f t="shared" si="10"/>
        <v>0</v>
      </c>
      <c r="AF41" s="122">
        <f t="shared" si="3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3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2"/>
        <v>51486.1</v>
      </c>
      <c r="S42" s="100">
        <f t="shared" si="6"/>
        <v>100</v>
      </c>
      <c r="T42" s="100">
        <v>0</v>
      </c>
      <c r="U42" s="100">
        <v>0</v>
      </c>
      <c r="V42" s="121">
        <v>20</v>
      </c>
      <c r="W42" s="121">
        <v>37</v>
      </c>
      <c r="X42" s="121">
        <v>8</v>
      </c>
      <c r="Y42" s="122">
        <f t="shared" si="2"/>
        <v>37.735849056603776</v>
      </c>
      <c r="Z42" s="123">
        <v>44295.46</v>
      </c>
      <c r="AA42" s="122">
        <f t="shared" si="7"/>
        <v>44295.46</v>
      </c>
      <c r="AB42" s="122">
        <f t="shared" si="8"/>
        <v>100</v>
      </c>
      <c r="AC42" s="122">
        <f>Z42</f>
        <v>44295.46</v>
      </c>
      <c r="AD42" s="122">
        <f t="shared" si="9"/>
        <v>100</v>
      </c>
      <c r="AE42" s="122">
        <f t="shared" si="10"/>
        <v>0</v>
      </c>
      <c r="AF42" s="122">
        <f t="shared" si="3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3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2"/>
        <v>16141.45</v>
      </c>
      <c r="S43" s="100">
        <f t="shared" si="6"/>
        <v>100</v>
      </c>
      <c r="T43" s="100">
        <v>0</v>
      </c>
      <c r="U43" s="100">
        <v>0</v>
      </c>
      <c r="V43" s="121">
        <v>8</v>
      </c>
      <c r="W43" s="121">
        <v>9</v>
      </c>
      <c r="X43" s="121">
        <v>3</v>
      </c>
      <c r="Y43" s="122">
        <f t="shared" si="2"/>
        <v>28.571428571428569</v>
      </c>
      <c r="Z43" s="123">
        <v>7515.68</v>
      </c>
      <c r="AA43" s="122">
        <f t="shared" si="7"/>
        <v>7515.68</v>
      </c>
      <c r="AB43" s="122">
        <f t="shared" si="8"/>
        <v>100</v>
      </c>
      <c r="AC43" s="122">
        <v>7515.68</v>
      </c>
      <c r="AD43" s="122">
        <f t="shared" si="9"/>
        <v>100</v>
      </c>
      <c r="AE43" s="122">
        <f t="shared" si="10"/>
        <v>0</v>
      </c>
      <c r="AF43" s="122">
        <f t="shared" si="3"/>
        <v>0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3"/>
        <v>0</v>
      </c>
      <c r="O44" s="100">
        <v>0</v>
      </c>
      <c r="P44" s="100">
        <v>0</v>
      </c>
      <c r="Q44" s="100">
        <v>0</v>
      </c>
      <c r="R44" s="100">
        <f t="shared" si="12"/>
        <v>0</v>
      </c>
      <c r="S44" s="100">
        <v>0</v>
      </c>
      <c r="T44" s="100">
        <v>0</v>
      </c>
      <c r="U44" s="100">
        <v>0</v>
      </c>
      <c r="V44" s="121">
        <v>0</v>
      </c>
      <c r="W44" s="121">
        <v>0</v>
      </c>
      <c r="X44" s="121">
        <v>0</v>
      </c>
      <c r="Y44" s="122">
        <f t="shared" si="2"/>
        <v>0</v>
      </c>
      <c r="Z44" s="123">
        <v>0</v>
      </c>
      <c r="AA44" s="122">
        <f t="shared" si="7"/>
        <v>0</v>
      </c>
      <c r="AB44" s="122">
        <f t="shared" si="8"/>
        <v>0</v>
      </c>
      <c r="AC44" s="122">
        <v>0</v>
      </c>
      <c r="AD44" s="122">
        <f t="shared" si="9"/>
        <v>0</v>
      </c>
      <c r="AE44" s="122">
        <f t="shared" si="10"/>
        <v>0</v>
      </c>
      <c r="AF44" s="122">
        <f t="shared" si="3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3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2"/>
        <v>18630.71</v>
      </c>
      <c r="S45" s="100">
        <f t="shared" si="6"/>
        <v>100</v>
      </c>
      <c r="T45" s="100">
        <v>0</v>
      </c>
      <c r="U45" s="100">
        <v>0</v>
      </c>
      <c r="V45" s="121">
        <v>9</v>
      </c>
      <c r="W45" s="121">
        <v>9</v>
      </c>
      <c r="X45" s="121">
        <v>9</v>
      </c>
      <c r="Y45" s="122">
        <f t="shared" si="2"/>
        <v>42.857142857142854</v>
      </c>
      <c r="Z45" s="123">
        <v>12540.16</v>
      </c>
      <c r="AA45" s="122">
        <f t="shared" si="7"/>
        <v>12540.16</v>
      </c>
      <c r="AB45" s="122">
        <f t="shared" si="8"/>
        <v>100</v>
      </c>
      <c r="AC45" s="122">
        <v>12540.16</v>
      </c>
      <c r="AD45" s="122">
        <f t="shared" si="9"/>
        <v>100</v>
      </c>
      <c r="AE45" s="122">
        <f t="shared" si="10"/>
        <v>0</v>
      </c>
      <c r="AF45" s="122">
        <f t="shared" si="3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3"/>
        <v>0</v>
      </c>
      <c r="O46" s="100">
        <v>0</v>
      </c>
      <c r="P46" s="100">
        <v>0</v>
      </c>
      <c r="Q46" s="100">
        <v>0</v>
      </c>
      <c r="R46" s="100">
        <f t="shared" si="12"/>
        <v>0</v>
      </c>
      <c r="S46" s="100">
        <v>0</v>
      </c>
      <c r="T46" s="100">
        <v>0</v>
      </c>
      <c r="U46" s="100">
        <v>0</v>
      </c>
      <c r="V46" s="121">
        <v>1</v>
      </c>
      <c r="W46" s="121">
        <v>1</v>
      </c>
      <c r="X46" s="121">
        <v>1</v>
      </c>
      <c r="Y46" s="122">
        <f t="shared" si="2"/>
        <v>100</v>
      </c>
      <c r="Z46" s="123">
        <v>121.8</v>
      </c>
      <c r="AA46" s="122">
        <f t="shared" si="7"/>
        <v>121.8</v>
      </c>
      <c r="AB46" s="122">
        <f t="shared" si="8"/>
        <v>100</v>
      </c>
      <c r="AC46" s="122">
        <v>121.8</v>
      </c>
      <c r="AD46" s="122">
        <f t="shared" si="9"/>
        <v>100</v>
      </c>
      <c r="AE46" s="122">
        <f t="shared" si="10"/>
        <v>0</v>
      </c>
      <c r="AF46" s="122">
        <f t="shared" si="3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3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2"/>
        <v>29395.079999999998</v>
      </c>
      <c r="S47" s="100">
        <f t="shared" si="6"/>
        <v>100</v>
      </c>
      <c r="T47" s="100">
        <v>0</v>
      </c>
      <c r="U47" s="100">
        <v>0</v>
      </c>
      <c r="V47" s="121">
        <v>9</v>
      </c>
      <c r="W47" s="121">
        <v>13</v>
      </c>
      <c r="X47" s="121">
        <v>5</v>
      </c>
      <c r="Y47" s="122">
        <f t="shared" si="2"/>
        <v>24.324324324324326</v>
      </c>
      <c r="Z47" s="123">
        <v>7644.4</v>
      </c>
      <c r="AA47" s="122">
        <f t="shared" si="7"/>
        <v>7644.4</v>
      </c>
      <c r="AB47" s="122">
        <f t="shared" si="8"/>
        <v>100</v>
      </c>
      <c r="AC47" s="122">
        <v>7644.4</v>
      </c>
      <c r="AD47" s="122">
        <f t="shared" si="9"/>
        <v>100</v>
      </c>
      <c r="AE47" s="122">
        <f t="shared" si="10"/>
        <v>0</v>
      </c>
      <c r="AF47" s="122">
        <f t="shared" si="3"/>
        <v>0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3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2"/>
        <v>13283.6</v>
      </c>
      <c r="S48" s="100">
        <f t="shared" si="6"/>
        <v>100</v>
      </c>
      <c r="T48" s="100">
        <v>0</v>
      </c>
      <c r="U48" s="100">
        <v>0</v>
      </c>
      <c r="V48" s="121">
        <v>24</v>
      </c>
      <c r="W48" s="121">
        <v>33</v>
      </c>
      <c r="X48" s="121">
        <v>16</v>
      </c>
      <c r="Y48" s="122">
        <f t="shared" si="2"/>
        <v>37.5</v>
      </c>
      <c r="Z48" s="123">
        <v>46978.09</v>
      </c>
      <c r="AA48" s="122">
        <f t="shared" si="7"/>
        <v>46978.09</v>
      </c>
      <c r="AB48" s="122">
        <f t="shared" si="8"/>
        <v>100</v>
      </c>
      <c r="AC48" s="122">
        <v>45850.5</v>
      </c>
      <c r="AD48" s="122">
        <f t="shared" si="9"/>
        <v>97.599753416965243</v>
      </c>
      <c r="AE48" s="122">
        <f t="shared" si="10"/>
        <v>1127.5899999999965</v>
      </c>
      <c r="AF48" s="122">
        <f t="shared" si="3"/>
        <v>2.400246583034765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3"/>
        <v>0</v>
      </c>
      <c r="O49" s="100">
        <v>0</v>
      </c>
      <c r="P49" s="100">
        <v>0</v>
      </c>
      <c r="Q49" s="100">
        <v>0</v>
      </c>
      <c r="R49" s="100">
        <f t="shared" si="12"/>
        <v>0</v>
      </c>
      <c r="S49" s="100">
        <v>0</v>
      </c>
      <c r="T49" s="100">
        <v>0</v>
      </c>
      <c r="U49" s="100">
        <v>0</v>
      </c>
      <c r="V49" s="121">
        <v>1</v>
      </c>
      <c r="W49" s="121">
        <v>1</v>
      </c>
      <c r="X49" s="121">
        <v>0</v>
      </c>
      <c r="Y49" s="122">
        <f t="shared" si="2"/>
        <v>33.333333333333329</v>
      </c>
      <c r="Z49" s="123">
        <v>1501.79</v>
      </c>
      <c r="AA49" s="122">
        <f t="shared" si="7"/>
        <v>1501.79</v>
      </c>
      <c r="AB49" s="122">
        <f t="shared" si="8"/>
        <v>100</v>
      </c>
      <c r="AC49" s="122">
        <v>1501.79</v>
      </c>
      <c r="AD49" s="122">
        <f t="shared" si="9"/>
        <v>100</v>
      </c>
      <c r="AE49" s="122">
        <f t="shared" si="10"/>
        <v>0</v>
      </c>
      <c r="AF49" s="122">
        <f t="shared" si="3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3"/>
        <v>93.333333333333329</v>
      </c>
      <c r="O50" s="100">
        <v>28019.85</v>
      </c>
      <c r="P50" s="100">
        <v>28019.85</v>
      </c>
      <c r="Q50" s="100">
        <f t="shared" ref="Q50:Q61" si="15">P50/O50*100</f>
        <v>100</v>
      </c>
      <c r="R50" s="100">
        <f t="shared" si="12"/>
        <v>28019.85</v>
      </c>
      <c r="S50" s="100">
        <f t="shared" si="6"/>
        <v>100</v>
      </c>
      <c r="T50" s="100">
        <v>0</v>
      </c>
      <c r="U50" s="100">
        <v>0</v>
      </c>
      <c r="V50" s="121">
        <v>5</v>
      </c>
      <c r="W50" s="121">
        <v>6</v>
      </c>
      <c r="X50" s="121">
        <v>0</v>
      </c>
      <c r="Y50" s="122">
        <f t="shared" si="2"/>
        <v>11.111111111111111</v>
      </c>
      <c r="Z50" s="123">
        <v>9696.89</v>
      </c>
      <c r="AA50" s="122">
        <f t="shared" si="7"/>
        <v>9696.89</v>
      </c>
      <c r="AB50" s="122">
        <f t="shared" si="8"/>
        <v>100</v>
      </c>
      <c r="AC50" s="122">
        <v>9696.89</v>
      </c>
      <c r="AD50" s="122">
        <f t="shared" si="9"/>
        <v>100</v>
      </c>
      <c r="AE50" s="122">
        <f t="shared" si="10"/>
        <v>0</v>
      </c>
      <c r="AF50" s="122">
        <f t="shared" si="3"/>
        <v>0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3"/>
        <v>74.285714285714292</v>
      </c>
      <c r="O51" s="100">
        <v>24374.81</v>
      </c>
      <c r="P51" s="100">
        <v>24374.81</v>
      </c>
      <c r="Q51" s="100">
        <f t="shared" si="15"/>
        <v>100</v>
      </c>
      <c r="R51" s="100">
        <f t="shared" si="12"/>
        <v>24374.81</v>
      </c>
      <c r="S51" s="100">
        <f t="shared" si="6"/>
        <v>100</v>
      </c>
      <c r="T51" s="100">
        <v>0</v>
      </c>
      <c r="U51" s="100">
        <v>0</v>
      </c>
      <c r="V51" s="121">
        <v>10</v>
      </c>
      <c r="W51" s="121">
        <v>15</v>
      </c>
      <c r="X51" s="121">
        <v>3</v>
      </c>
      <c r="Y51" s="122">
        <f t="shared" si="2"/>
        <v>28.571428571428569</v>
      </c>
      <c r="Z51" s="123">
        <v>10543.6</v>
      </c>
      <c r="AA51" s="122">
        <f t="shared" si="7"/>
        <v>10543.6</v>
      </c>
      <c r="AB51" s="122">
        <f t="shared" si="8"/>
        <v>100</v>
      </c>
      <c r="AC51" s="122">
        <v>10543.6</v>
      </c>
      <c r="AD51" s="122">
        <f t="shared" si="9"/>
        <v>100</v>
      </c>
      <c r="AE51" s="122">
        <f t="shared" si="10"/>
        <v>0</v>
      </c>
      <c r="AF51" s="122">
        <f t="shared" si="3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3"/>
        <v>80.952380952380949</v>
      </c>
      <c r="O52" s="100">
        <v>15413.759999999998</v>
      </c>
      <c r="P52" s="100">
        <v>15413.759999999998</v>
      </c>
      <c r="Q52" s="100">
        <f t="shared" si="15"/>
        <v>100</v>
      </c>
      <c r="R52" s="100">
        <f t="shared" si="12"/>
        <v>15413.759999999998</v>
      </c>
      <c r="S52" s="100">
        <f t="shared" si="6"/>
        <v>100</v>
      </c>
      <c r="T52" s="100">
        <v>0</v>
      </c>
      <c r="U52" s="100">
        <v>0</v>
      </c>
      <c r="V52" s="121">
        <v>3</v>
      </c>
      <c r="W52" s="121">
        <v>4</v>
      </c>
      <c r="X52" s="121">
        <v>0</v>
      </c>
      <c r="Y52" s="122">
        <f t="shared" si="2"/>
        <v>14.285714285714285</v>
      </c>
      <c r="Z52" s="123">
        <v>8087.98</v>
      </c>
      <c r="AA52" s="122">
        <f t="shared" si="7"/>
        <v>8087.98</v>
      </c>
      <c r="AB52" s="122">
        <f t="shared" si="8"/>
        <v>100</v>
      </c>
      <c r="AC52" s="122">
        <v>8087.98</v>
      </c>
      <c r="AD52" s="122">
        <f t="shared" si="9"/>
        <v>100</v>
      </c>
      <c r="AE52" s="122">
        <f t="shared" si="10"/>
        <v>0</v>
      </c>
      <c r="AF52" s="122">
        <f t="shared" si="3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3"/>
        <v>74.468085106382972</v>
      </c>
      <c r="O53" s="100">
        <v>42972.38</v>
      </c>
      <c r="P53" s="100">
        <v>42972.38</v>
      </c>
      <c r="Q53" s="100">
        <f t="shared" si="15"/>
        <v>100</v>
      </c>
      <c r="R53" s="100">
        <f t="shared" si="12"/>
        <v>42972.38</v>
      </c>
      <c r="S53" s="100">
        <f t="shared" si="6"/>
        <v>100</v>
      </c>
      <c r="T53" s="100">
        <v>0</v>
      </c>
      <c r="U53" s="100">
        <v>0</v>
      </c>
      <c r="V53" s="121">
        <v>10</v>
      </c>
      <c r="W53" s="121">
        <v>17</v>
      </c>
      <c r="X53" s="121">
        <v>2</v>
      </c>
      <c r="Y53" s="122">
        <f t="shared" si="2"/>
        <v>21.276595744680851</v>
      </c>
      <c r="Z53" s="123">
        <v>32996.230000000003</v>
      </c>
      <c r="AA53" s="122">
        <f t="shared" si="7"/>
        <v>32996.230000000003</v>
      </c>
      <c r="AB53" s="122">
        <f t="shared" si="8"/>
        <v>100</v>
      </c>
      <c r="AC53" s="122">
        <v>32996.230000000003</v>
      </c>
      <c r="AD53" s="122">
        <f t="shared" si="9"/>
        <v>100</v>
      </c>
      <c r="AE53" s="122">
        <f t="shared" si="10"/>
        <v>0</v>
      </c>
      <c r="AF53" s="122">
        <f t="shared" si="3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3"/>
        <v>87.5</v>
      </c>
      <c r="O54" s="100">
        <v>11942.29</v>
      </c>
      <c r="P54" s="100">
        <v>11942.29</v>
      </c>
      <c r="Q54" s="100">
        <f t="shared" si="15"/>
        <v>100</v>
      </c>
      <c r="R54" s="100">
        <f t="shared" si="12"/>
        <v>11942.29</v>
      </c>
      <c r="S54" s="100">
        <f t="shared" si="6"/>
        <v>100</v>
      </c>
      <c r="T54" s="100">
        <v>0</v>
      </c>
      <c r="U54" s="100">
        <v>0</v>
      </c>
      <c r="V54" s="121">
        <v>5</v>
      </c>
      <c r="W54" s="121">
        <v>7</v>
      </c>
      <c r="X54" s="121">
        <v>1</v>
      </c>
      <c r="Y54" s="122">
        <f t="shared" si="2"/>
        <v>31.25</v>
      </c>
      <c r="Z54" s="123">
        <v>5739.78</v>
      </c>
      <c r="AA54" s="122">
        <f t="shared" si="7"/>
        <v>5739.78</v>
      </c>
      <c r="AB54" s="122">
        <f t="shared" si="8"/>
        <v>100</v>
      </c>
      <c r="AC54" s="122">
        <f>Z54</f>
        <v>5739.78</v>
      </c>
      <c r="AD54" s="122">
        <f t="shared" si="9"/>
        <v>100</v>
      </c>
      <c r="AE54" s="122">
        <f t="shared" si="10"/>
        <v>0</v>
      </c>
      <c r="AF54" s="122">
        <f t="shared" si="3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3"/>
        <v>50</v>
      </c>
      <c r="O55" s="100">
        <v>2319.79</v>
      </c>
      <c r="P55" s="100">
        <v>2319.79</v>
      </c>
      <c r="Q55" s="100">
        <f t="shared" si="15"/>
        <v>100</v>
      </c>
      <c r="R55" s="100">
        <f t="shared" si="12"/>
        <v>2319.79</v>
      </c>
      <c r="S55" s="100">
        <f t="shared" si="6"/>
        <v>100</v>
      </c>
      <c r="T55" s="100">
        <v>0</v>
      </c>
      <c r="U55" s="100">
        <v>0</v>
      </c>
      <c r="V55" s="121">
        <v>7</v>
      </c>
      <c r="W55" s="121">
        <v>11</v>
      </c>
      <c r="X55" s="121">
        <v>4</v>
      </c>
      <c r="Y55" s="122">
        <f t="shared" si="2"/>
        <v>50</v>
      </c>
      <c r="Z55" s="123">
        <v>28099.62</v>
      </c>
      <c r="AA55" s="122">
        <f t="shared" si="7"/>
        <v>28099.62</v>
      </c>
      <c r="AB55" s="122">
        <f t="shared" si="8"/>
        <v>100</v>
      </c>
      <c r="AC55" s="122">
        <v>15932.29</v>
      </c>
      <c r="AD55" s="122">
        <f t="shared" si="9"/>
        <v>56.699307677470379</v>
      </c>
      <c r="AE55" s="122">
        <f t="shared" si="10"/>
        <v>12167.329999999998</v>
      </c>
      <c r="AF55" s="122">
        <f t="shared" si="3"/>
        <v>43.300692322529621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3"/>
        <v>69.642857142857139</v>
      </c>
      <c r="O56" s="100">
        <v>33646.5</v>
      </c>
      <c r="P56" s="100">
        <v>33646.5</v>
      </c>
      <c r="Q56" s="100">
        <f t="shared" si="15"/>
        <v>100</v>
      </c>
      <c r="R56" s="100">
        <f t="shared" si="12"/>
        <v>33646.5</v>
      </c>
      <c r="S56" s="100">
        <f t="shared" si="6"/>
        <v>100</v>
      </c>
      <c r="T56" s="100">
        <v>0</v>
      </c>
      <c r="U56" s="100">
        <v>0</v>
      </c>
      <c r="V56" s="121">
        <v>15</v>
      </c>
      <c r="W56" s="121">
        <v>23</v>
      </c>
      <c r="X56" s="121">
        <v>4</v>
      </c>
      <c r="Y56" s="122">
        <f t="shared" si="2"/>
        <v>26.785714285714285</v>
      </c>
      <c r="Z56" s="123">
        <v>15264.51</v>
      </c>
      <c r="AA56" s="122">
        <f t="shared" si="7"/>
        <v>15264.51</v>
      </c>
      <c r="AB56" s="122">
        <f t="shared" si="8"/>
        <v>100</v>
      </c>
      <c r="AC56" s="122">
        <v>14293.98</v>
      </c>
      <c r="AD56" s="122">
        <f t="shared" si="9"/>
        <v>93.641918410744921</v>
      </c>
      <c r="AE56" s="122">
        <f t="shared" si="10"/>
        <v>970.53000000000065</v>
      </c>
      <c r="AF56" s="122">
        <f t="shared" si="3"/>
        <v>6.3580815892550797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3"/>
        <v>94.117647058823522</v>
      </c>
      <c r="O57" s="100">
        <v>5389.26</v>
      </c>
      <c r="P57" s="100">
        <v>5389.26</v>
      </c>
      <c r="Q57" s="100">
        <f t="shared" si="15"/>
        <v>100</v>
      </c>
      <c r="R57" s="100">
        <f t="shared" si="12"/>
        <v>5389.26</v>
      </c>
      <c r="S57" s="100">
        <f t="shared" si="6"/>
        <v>100</v>
      </c>
      <c r="T57" s="100">
        <v>0</v>
      </c>
      <c r="U57" s="100">
        <v>0</v>
      </c>
      <c r="V57" s="121">
        <v>3</v>
      </c>
      <c r="W57" s="121">
        <v>3</v>
      </c>
      <c r="X57" s="121">
        <v>0</v>
      </c>
      <c r="Y57" s="122">
        <f t="shared" si="2"/>
        <v>17.647058823529413</v>
      </c>
      <c r="Z57" s="123">
        <v>4047.15</v>
      </c>
      <c r="AA57" s="122">
        <f t="shared" si="7"/>
        <v>4047.15</v>
      </c>
      <c r="AB57" s="122">
        <f t="shared" si="8"/>
        <v>100</v>
      </c>
      <c r="AC57" s="122">
        <v>4047.15</v>
      </c>
      <c r="AD57" s="122">
        <f t="shared" si="9"/>
        <v>100</v>
      </c>
      <c r="AE57" s="122">
        <f t="shared" si="10"/>
        <v>0</v>
      </c>
      <c r="AF57" s="122">
        <f t="shared" si="3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3"/>
        <v>76.271186440677965</v>
      </c>
      <c r="O58" s="100">
        <v>51157.919999999998</v>
      </c>
      <c r="P58" s="100">
        <v>51157.919999999998</v>
      </c>
      <c r="Q58" s="100">
        <f t="shared" si="15"/>
        <v>100</v>
      </c>
      <c r="R58" s="100">
        <f t="shared" si="12"/>
        <v>51157.919999999998</v>
      </c>
      <c r="S58" s="100">
        <f t="shared" si="6"/>
        <v>100</v>
      </c>
      <c r="T58" s="100">
        <v>0</v>
      </c>
      <c r="U58" s="100">
        <v>0</v>
      </c>
      <c r="V58" s="121">
        <v>19</v>
      </c>
      <c r="W58" s="121">
        <v>24</v>
      </c>
      <c r="X58" s="121">
        <v>12</v>
      </c>
      <c r="Y58" s="122">
        <f t="shared" si="2"/>
        <v>32.20338983050847</v>
      </c>
      <c r="Z58" s="123">
        <v>36532.639999999999</v>
      </c>
      <c r="AA58" s="122">
        <f t="shared" si="7"/>
        <v>36532.639999999999</v>
      </c>
      <c r="AB58" s="122">
        <f t="shared" si="8"/>
        <v>100</v>
      </c>
      <c r="AC58" s="122">
        <f>Z58</f>
        <v>36532.639999999999</v>
      </c>
      <c r="AD58" s="122">
        <f t="shared" si="9"/>
        <v>100</v>
      </c>
      <c r="AE58" s="122">
        <f t="shared" si="10"/>
        <v>0</v>
      </c>
      <c r="AF58" s="122">
        <f t="shared" si="3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3"/>
        <v>51.724137931034484</v>
      </c>
      <c r="O59" s="100">
        <v>2869.51</v>
      </c>
      <c r="P59" s="100">
        <v>2869.51</v>
      </c>
      <c r="Q59" s="100">
        <f t="shared" si="15"/>
        <v>100</v>
      </c>
      <c r="R59" s="100">
        <f t="shared" si="12"/>
        <v>2869.51</v>
      </c>
      <c r="S59" s="100">
        <f t="shared" si="6"/>
        <v>100</v>
      </c>
      <c r="T59" s="100">
        <v>0</v>
      </c>
      <c r="U59" s="100">
        <v>0</v>
      </c>
      <c r="V59" s="121">
        <v>8</v>
      </c>
      <c r="W59" s="121">
        <v>12</v>
      </c>
      <c r="X59" s="121">
        <v>3</v>
      </c>
      <c r="Y59" s="122">
        <f t="shared" si="2"/>
        <v>27.586206896551722</v>
      </c>
      <c r="Z59" s="123">
        <v>9392.68</v>
      </c>
      <c r="AA59" s="122">
        <f t="shared" si="7"/>
        <v>9392.68</v>
      </c>
      <c r="AB59" s="122">
        <f t="shared" si="8"/>
        <v>100</v>
      </c>
      <c r="AC59" s="122">
        <v>9392.68</v>
      </c>
      <c r="AD59" s="122">
        <f t="shared" si="9"/>
        <v>100</v>
      </c>
      <c r="AE59" s="122">
        <f t="shared" si="10"/>
        <v>0</v>
      </c>
      <c r="AF59" s="122">
        <f t="shared" si="3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3"/>
        <v>91.525423728813564</v>
      </c>
      <c r="O60" s="100">
        <v>15158.790000000003</v>
      </c>
      <c r="P60" s="100">
        <v>15158.790000000003</v>
      </c>
      <c r="Q60" s="100">
        <f t="shared" si="15"/>
        <v>100</v>
      </c>
      <c r="R60" s="100">
        <f t="shared" si="12"/>
        <v>15158.790000000003</v>
      </c>
      <c r="S60" s="100">
        <f t="shared" si="6"/>
        <v>100</v>
      </c>
      <c r="T60" s="100">
        <v>0</v>
      </c>
      <c r="U60" s="100">
        <v>0</v>
      </c>
      <c r="V60" s="121">
        <v>0</v>
      </c>
      <c r="W60" s="121">
        <v>0</v>
      </c>
      <c r="X60" s="121">
        <v>0</v>
      </c>
      <c r="Y60" s="122">
        <f t="shared" si="2"/>
        <v>0</v>
      </c>
      <c r="Z60" s="123">
        <v>0</v>
      </c>
      <c r="AA60" s="122">
        <f t="shared" si="7"/>
        <v>0</v>
      </c>
      <c r="AB60" s="122">
        <f t="shared" si="8"/>
        <v>0</v>
      </c>
      <c r="AC60" s="122">
        <v>0</v>
      </c>
      <c r="AD60" s="122">
        <f t="shared" si="9"/>
        <v>0</v>
      </c>
      <c r="AE60" s="122">
        <f t="shared" si="10"/>
        <v>0</v>
      </c>
      <c r="AF60" s="122">
        <f t="shared" si="3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3"/>
        <v>67.901234567901241</v>
      </c>
      <c r="O61" s="100">
        <v>71249.460000000036</v>
      </c>
      <c r="P61" s="100">
        <v>71249.460000000036</v>
      </c>
      <c r="Q61" s="100">
        <f t="shared" si="15"/>
        <v>100</v>
      </c>
      <c r="R61" s="100">
        <f t="shared" si="12"/>
        <v>71249.460000000036</v>
      </c>
      <c r="S61" s="100">
        <f t="shared" si="6"/>
        <v>100</v>
      </c>
      <c r="T61" s="100">
        <v>0</v>
      </c>
      <c r="U61" s="100">
        <v>0</v>
      </c>
      <c r="V61" s="121">
        <v>36</v>
      </c>
      <c r="W61" s="121">
        <v>50</v>
      </c>
      <c r="X61" s="121">
        <v>20</v>
      </c>
      <c r="Y61" s="122">
        <f t="shared" si="2"/>
        <v>22.222222222222221</v>
      </c>
      <c r="Z61" s="123">
        <v>30945.16</v>
      </c>
      <c r="AA61" s="122">
        <f t="shared" si="7"/>
        <v>30945.16</v>
      </c>
      <c r="AB61" s="122">
        <f t="shared" si="8"/>
        <v>100</v>
      </c>
      <c r="AC61" s="122">
        <v>30945.16</v>
      </c>
      <c r="AD61" s="122">
        <f t="shared" si="9"/>
        <v>100</v>
      </c>
      <c r="AE61" s="122">
        <f t="shared" si="10"/>
        <v>0</v>
      </c>
      <c r="AF61" s="122">
        <f t="shared" si="3"/>
        <v>0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2"/>
        <v>0</v>
      </c>
      <c r="S62" s="100">
        <v>0</v>
      </c>
      <c r="T62" s="100">
        <v>0</v>
      </c>
      <c r="U62" s="100">
        <v>0</v>
      </c>
      <c r="V62" s="121">
        <v>0</v>
      </c>
      <c r="W62" s="121">
        <v>0</v>
      </c>
      <c r="X62" s="121">
        <v>0</v>
      </c>
      <c r="Y62" s="122">
        <f t="shared" si="2"/>
        <v>0</v>
      </c>
      <c r="Z62" s="123">
        <v>0</v>
      </c>
      <c r="AA62" s="122">
        <f t="shared" si="7"/>
        <v>0</v>
      </c>
      <c r="AB62" s="122">
        <f t="shared" si="8"/>
        <v>0</v>
      </c>
      <c r="AC62" s="122">
        <v>0</v>
      </c>
      <c r="AD62" s="122">
        <f t="shared" si="9"/>
        <v>0</v>
      </c>
      <c r="AE62" s="122">
        <f t="shared" si="10"/>
        <v>0</v>
      </c>
      <c r="AF62" s="122">
        <f t="shared" si="3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6">K63/H63*100</f>
        <v>0</v>
      </c>
      <c r="O63" s="100">
        <v>0</v>
      </c>
      <c r="P63" s="100">
        <v>0</v>
      </c>
      <c r="Q63" s="100">
        <v>0</v>
      </c>
      <c r="R63" s="100">
        <f t="shared" si="12"/>
        <v>0</v>
      </c>
      <c r="S63" s="100">
        <v>0</v>
      </c>
      <c r="T63" s="100">
        <v>0</v>
      </c>
      <c r="U63" s="100">
        <v>0</v>
      </c>
      <c r="V63" s="121">
        <v>1</v>
      </c>
      <c r="W63" s="121">
        <v>2</v>
      </c>
      <c r="X63" s="121">
        <v>0</v>
      </c>
      <c r="Y63" s="122">
        <f t="shared" si="2"/>
        <v>3.5714285714285712</v>
      </c>
      <c r="Z63" s="123">
        <v>6711.8899999999994</v>
      </c>
      <c r="AA63" s="122">
        <f t="shared" si="7"/>
        <v>6711.8899999999994</v>
      </c>
      <c r="AB63" s="122">
        <f t="shared" si="8"/>
        <v>100</v>
      </c>
      <c r="AC63" s="122">
        <v>6711.8899999999994</v>
      </c>
      <c r="AD63" s="122">
        <f t="shared" si="9"/>
        <v>100</v>
      </c>
      <c r="AE63" s="122">
        <f t="shared" si="10"/>
        <v>0</v>
      </c>
      <c r="AF63" s="122">
        <f t="shared" si="3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6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2"/>
        <v>8254.4500000000007</v>
      </c>
      <c r="S64" s="100">
        <f t="shared" si="6"/>
        <v>100</v>
      </c>
      <c r="T64" s="100">
        <v>0</v>
      </c>
      <c r="U64" s="100">
        <v>0</v>
      </c>
      <c r="V64" s="121">
        <v>0</v>
      </c>
      <c r="W64" s="121">
        <v>0</v>
      </c>
      <c r="X64" s="121">
        <v>0</v>
      </c>
      <c r="Y64" s="122">
        <f t="shared" si="2"/>
        <v>0</v>
      </c>
      <c r="Z64" s="123">
        <v>0</v>
      </c>
      <c r="AA64" s="122">
        <f t="shared" si="7"/>
        <v>0</v>
      </c>
      <c r="AB64" s="122">
        <f t="shared" si="8"/>
        <v>0</v>
      </c>
      <c r="AC64" s="122">
        <v>0</v>
      </c>
      <c r="AD64" s="122">
        <f t="shared" si="9"/>
        <v>0</v>
      </c>
      <c r="AE64" s="122">
        <f t="shared" si="10"/>
        <v>0</v>
      </c>
      <c r="AF64" s="122">
        <f t="shared" si="3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6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2"/>
        <v>16142.51</v>
      </c>
      <c r="S65" s="100">
        <f t="shared" si="6"/>
        <v>100</v>
      </c>
      <c r="T65" s="100">
        <v>0</v>
      </c>
      <c r="U65" s="100">
        <v>0</v>
      </c>
      <c r="V65" s="121">
        <v>10</v>
      </c>
      <c r="W65" s="121">
        <v>11</v>
      </c>
      <c r="X65" s="121">
        <v>2</v>
      </c>
      <c r="Y65" s="122">
        <f t="shared" si="2"/>
        <v>28.571428571428569</v>
      </c>
      <c r="Z65" s="123">
        <v>9973.3799999999992</v>
      </c>
      <c r="AA65" s="122">
        <f t="shared" si="7"/>
        <v>9973.3799999999992</v>
      </c>
      <c r="AB65" s="122">
        <f t="shared" si="8"/>
        <v>100</v>
      </c>
      <c r="AC65" s="122">
        <v>9973.3799999999992</v>
      </c>
      <c r="AD65" s="122">
        <f t="shared" si="9"/>
        <v>100</v>
      </c>
      <c r="AE65" s="122">
        <f t="shared" si="10"/>
        <v>0</v>
      </c>
      <c r="AF65" s="122">
        <f t="shared" si="3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6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2"/>
        <v>94844.19</v>
      </c>
      <c r="S66" s="100">
        <f t="shared" si="6"/>
        <v>100</v>
      </c>
      <c r="T66" s="100">
        <v>0</v>
      </c>
      <c r="U66" s="100">
        <v>0</v>
      </c>
      <c r="V66" s="121">
        <v>17</v>
      </c>
      <c r="W66" s="121">
        <v>25</v>
      </c>
      <c r="X66" s="121">
        <v>5</v>
      </c>
      <c r="Y66" s="122">
        <f t="shared" si="2"/>
        <v>19.318181818181817</v>
      </c>
      <c r="Z66" s="123">
        <v>23417.77</v>
      </c>
      <c r="AA66" s="122">
        <f t="shared" si="7"/>
        <v>23417.77</v>
      </c>
      <c r="AB66" s="122">
        <f t="shared" si="8"/>
        <v>100</v>
      </c>
      <c r="AC66" s="122">
        <f>Z66</f>
        <v>23417.77</v>
      </c>
      <c r="AD66" s="122">
        <f t="shared" si="9"/>
        <v>100</v>
      </c>
      <c r="AE66" s="122">
        <f t="shared" si="10"/>
        <v>0</v>
      </c>
      <c r="AF66" s="122">
        <f t="shared" si="3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6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2"/>
        <v>1370.25</v>
      </c>
      <c r="S67" s="100">
        <f t="shared" si="6"/>
        <v>100</v>
      </c>
      <c r="T67" s="100">
        <v>0</v>
      </c>
      <c r="U67" s="100">
        <v>0</v>
      </c>
      <c r="V67" s="121">
        <v>0</v>
      </c>
      <c r="W67" s="121">
        <v>0</v>
      </c>
      <c r="X67" s="121">
        <v>0</v>
      </c>
      <c r="Y67" s="122">
        <f t="shared" si="2"/>
        <v>0</v>
      </c>
      <c r="Z67" s="123">
        <v>0</v>
      </c>
      <c r="AA67" s="122">
        <f t="shared" si="7"/>
        <v>0</v>
      </c>
      <c r="AB67" s="122">
        <f t="shared" si="8"/>
        <v>0</v>
      </c>
      <c r="AC67" s="122">
        <v>0</v>
      </c>
      <c r="AD67" s="122">
        <f t="shared" si="9"/>
        <v>0</v>
      </c>
      <c r="AE67" s="122">
        <f t="shared" si="10"/>
        <v>0</v>
      </c>
      <c r="AF67" s="122">
        <f t="shared" si="3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6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2"/>
        <v>62158.37</v>
      </c>
      <c r="S68" s="100">
        <f t="shared" si="6"/>
        <v>100</v>
      </c>
      <c r="T68" s="100">
        <v>0</v>
      </c>
      <c r="U68" s="100">
        <v>0</v>
      </c>
      <c r="V68" s="121">
        <v>14</v>
      </c>
      <c r="W68" s="121">
        <v>15</v>
      </c>
      <c r="X68" s="121">
        <v>2</v>
      </c>
      <c r="Y68" s="122">
        <f t="shared" si="2"/>
        <v>29.787234042553191</v>
      </c>
      <c r="Z68" s="123">
        <v>29432.28</v>
      </c>
      <c r="AA68" s="122">
        <f t="shared" si="7"/>
        <v>29432.28</v>
      </c>
      <c r="AB68" s="122">
        <f t="shared" si="8"/>
        <v>100</v>
      </c>
      <c r="AC68" s="122">
        <v>29432.28</v>
      </c>
      <c r="AD68" s="122">
        <f t="shared" si="9"/>
        <v>100</v>
      </c>
      <c r="AE68" s="122">
        <f t="shared" si="10"/>
        <v>0</v>
      </c>
      <c r="AF68" s="122">
        <f t="shared" si="3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6"/>
        <v>0</v>
      </c>
      <c r="O69" s="100">
        <v>0</v>
      </c>
      <c r="P69" s="100">
        <v>0</v>
      </c>
      <c r="Q69" s="100">
        <v>0</v>
      </c>
      <c r="R69" s="100">
        <f t="shared" si="12"/>
        <v>0</v>
      </c>
      <c r="S69" s="100">
        <v>0</v>
      </c>
      <c r="T69" s="100">
        <v>0</v>
      </c>
      <c r="U69" s="100">
        <v>0</v>
      </c>
      <c r="V69" s="121">
        <v>0</v>
      </c>
      <c r="W69" s="121">
        <v>0</v>
      </c>
      <c r="X69" s="121">
        <v>0</v>
      </c>
      <c r="Y69" s="122">
        <f t="shared" si="2"/>
        <v>0</v>
      </c>
      <c r="Z69" s="123">
        <v>0</v>
      </c>
      <c r="AA69" s="122">
        <f t="shared" si="7"/>
        <v>0</v>
      </c>
      <c r="AB69" s="122">
        <f t="shared" si="8"/>
        <v>0</v>
      </c>
      <c r="AC69" s="122">
        <v>0</v>
      </c>
      <c r="AD69" s="122">
        <f t="shared" si="9"/>
        <v>0</v>
      </c>
      <c r="AE69" s="122">
        <f t="shared" si="10"/>
        <v>0</v>
      </c>
      <c r="AF69" s="122">
        <f t="shared" si="3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6"/>
        <v>79.411764705882348</v>
      </c>
      <c r="O70" s="100">
        <v>27386.58</v>
      </c>
      <c r="P70" s="100">
        <v>27386.58</v>
      </c>
      <c r="Q70" s="100">
        <f t="shared" ref="Q70:Q75" si="17">P70/O70*100</f>
        <v>100</v>
      </c>
      <c r="R70" s="100">
        <f t="shared" si="12"/>
        <v>27386.58</v>
      </c>
      <c r="S70" s="100">
        <f t="shared" si="6"/>
        <v>100</v>
      </c>
      <c r="T70" s="100">
        <v>0</v>
      </c>
      <c r="U70" s="100">
        <v>0</v>
      </c>
      <c r="V70" s="121">
        <v>12</v>
      </c>
      <c r="W70" s="121">
        <v>15</v>
      </c>
      <c r="X70" s="121">
        <v>3</v>
      </c>
      <c r="Y70" s="122">
        <f t="shared" si="2"/>
        <v>35.294117647058826</v>
      </c>
      <c r="Z70" s="123">
        <v>10973.2</v>
      </c>
      <c r="AA70" s="122">
        <f t="shared" si="7"/>
        <v>10973.2</v>
      </c>
      <c r="AB70" s="122">
        <f t="shared" si="8"/>
        <v>100</v>
      </c>
      <c r="AC70" s="122">
        <v>10973.2</v>
      </c>
      <c r="AD70" s="122">
        <f t="shared" si="9"/>
        <v>100</v>
      </c>
      <c r="AE70" s="122">
        <f t="shared" si="10"/>
        <v>0</v>
      </c>
      <c r="AF70" s="122">
        <f t="shared" si="3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6"/>
        <v>61.904761904761905</v>
      </c>
      <c r="O71" s="100">
        <v>7195.07</v>
      </c>
      <c r="P71" s="100">
        <v>7195.07</v>
      </c>
      <c r="Q71" s="100">
        <f t="shared" si="17"/>
        <v>100</v>
      </c>
      <c r="R71" s="100">
        <f t="shared" si="12"/>
        <v>7195.07</v>
      </c>
      <c r="S71" s="100">
        <f t="shared" si="6"/>
        <v>100</v>
      </c>
      <c r="T71" s="100">
        <v>0</v>
      </c>
      <c r="U71" s="100">
        <v>0</v>
      </c>
      <c r="V71" s="121">
        <v>7</v>
      </c>
      <c r="W71" s="121">
        <v>11</v>
      </c>
      <c r="X71" s="121">
        <v>2</v>
      </c>
      <c r="Y71" s="122">
        <f t="shared" ref="Y71:Y102" si="18">IF(H71=0,0,V71/H71)*100</f>
        <v>33.333333333333329</v>
      </c>
      <c r="Z71" s="123">
        <v>13028.06</v>
      </c>
      <c r="AA71" s="122">
        <f t="shared" si="7"/>
        <v>13028.06</v>
      </c>
      <c r="AB71" s="122">
        <f t="shared" si="8"/>
        <v>100</v>
      </c>
      <c r="AC71" s="122">
        <v>13028.06</v>
      </c>
      <c r="AD71" s="122">
        <f t="shared" si="9"/>
        <v>100</v>
      </c>
      <c r="AE71" s="122">
        <f t="shared" si="10"/>
        <v>0</v>
      </c>
      <c r="AF71" s="122">
        <f t="shared" ref="AF71:AF102" si="19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6"/>
        <v>77.89473684210526</v>
      </c>
      <c r="O72" s="100">
        <v>52440.76</v>
      </c>
      <c r="P72" s="100">
        <v>52440.76</v>
      </c>
      <c r="Q72" s="100">
        <f t="shared" si="17"/>
        <v>100</v>
      </c>
      <c r="R72" s="100">
        <f t="shared" si="12"/>
        <v>52440.76</v>
      </c>
      <c r="S72" s="100">
        <f t="shared" ref="S72:S102" si="20">R72/P72*100</f>
        <v>100</v>
      </c>
      <c r="T72" s="100">
        <v>0</v>
      </c>
      <c r="U72" s="100">
        <v>0</v>
      </c>
      <c r="V72" s="121">
        <v>24</v>
      </c>
      <c r="W72" s="121">
        <v>42</v>
      </c>
      <c r="X72" s="121">
        <v>5</v>
      </c>
      <c r="Y72" s="122">
        <f t="shared" si="18"/>
        <v>25.263157894736842</v>
      </c>
      <c r="Z72" s="123">
        <v>62142.06</v>
      </c>
      <c r="AA72" s="122">
        <f t="shared" ref="AA72:AA102" si="21">Z72</f>
        <v>62142.06</v>
      </c>
      <c r="AB72" s="122">
        <f t="shared" ref="AB72:AB102" si="22">IF((Z72+T72)=0,0,AA72/(Z72+T72)*100)</f>
        <v>100</v>
      </c>
      <c r="AC72" s="122">
        <v>58449.51</v>
      </c>
      <c r="AD72" s="122">
        <f t="shared" ref="AD72:AD102" si="23">IF(AA72=0,0,AC72/AA72)*100</f>
        <v>94.057889294304047</v>
      </c>
      <c r="AE72" s="122">
        <f t="shared" si="10"/>
        <v>3692.5499999999956</v>
      </c>
      <c r="AF72" s="122">
        <f t="shared" si="19"/>
        <v>5.9421107056959421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6"/>
        <v>78.94736842105263</v>
      </c>
      <c r="O73" s="100">
        <v>26374.26</v>
      </c>
      <c r="P73" s="100">
        <v>26374.26</v>
      </c>
      <c r="Q73" s="100">
        <f t="shared" si="17"/>
        <v>100</v>
      </c>
      <c r="R73" s="100">
        <f t="shared" si="12"/>
        <v>26374.26</v>
      </c>
      <c r="S73" s="100">
        <f t="shared" si="20"/>
        <v>100</v>
      </c>
      <c r="T73" s="100">
        <v>0</v>
      </c>
      <c r="U73" s="100">
        <v>0</v>
      </c>
      <c r="V73" s="121">
        <v>8</v>
      </c>
      <c r="W73" s="121">
        <v>13</v>
      </c>
      <c r="X73" s="121">
        <v>2</v>
      </c>
      <c r="Y73" s="122">
        <f t="shared" si="18"/>
        <v>21.052631578947366</v>
      </c>
      <c r="Z73" s="123">
        <v>8263.24</v>
      </c>
      <c r="AA73" s="122">
        <f t="shared" si="21"/>
        <v>8263.24</v>
      </c>
      <c r="AB73" s="122">
        <f t="shared" si="22"/>
        <v>100</v>
      </c>
      <c r="AC73" s="122">
        <v>8080.54</v>
      </c>
      <c r="AD73" s="122">
        <f t="shared" si="23"/>
        <v>97.789002860863292</v>
      </c>
      <c r="AE73" s="122">
        <f t="shared" ref="AE73:AE102" si="24">AA73-AC73</f>
        <v>182.69999999999982</v>
      </c>
      <c r="AF73" s="122">
        <f t="shared" si="19"/>
        <v>2.2109971391367047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6"/>
        <v>96.875</v>
      </c>
      <c r="O74" s="100">
        <v>28592.3</v>
      </c>
      <c r="P74" s="100">
        <v>28592.3</v>
      </c>
      <c r="Q74" s="100">
        <f t="shared" si="17"/>
        <v>100</v>
      </c>
      <c r="R74" s="100">
        <f t="shared" si="12"/>
        <v>28592.3</v>
      </c>
      <c r="S74" s="100">
        <f t="shared" si="20"/>
        <v>100</v>
      </c>
      <c r="T74" s="100">
        <v>0</v>
      </c>
      <c r="U74" s="100">
        <v>0</v>
      </c>
      <c r="V74" s="121">
        <v>6</v>
      </c>
      <c r="W74" s="121">
        <v>8</v>
      </c>
      <c r="X74" s="121">
        <v>1</v>
      </c>
      <c r="Y74" s="122">
        <f t="shared" si="18"/>
        <v>18.75</v>
      </c>
      <c r="Z74" s="123">
        <v>12418.06</v>
      </c>
      <c r="AA74" s="122">
        <f t="shared" si="21"/>
        <v>12418.06</v>
      </c>
      <c r="AB74" s="122">
        <f t="shared" si="22"/>
        <v>100</v>
      </c>
      <c r="AC74" s="122">
        <v>12418.06</v>
      </c>
      <c r="AD74" s="122">
        <f t="shared" si="23"/>
        <v>100</v>
      </c>
      <c r="AE74" s="122">
        <f t="shared" si="24"/>
        <v>0</v>
      </c>
      <c r="AF74" s="122">
        <f t="shared" si="19"/>
        <v>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6"/>
        <v>66.666666666666657</v>
      </c>
      <c r="O75" s="100">
        <v>1981.3</v>
      </c>
      <c r="P75" s="100">
        <v>1981.3</v>
      </c>
      <c r="Q75" s="100">
        <f t="shared" si="17"/>
        <v>100</v>
      </c>
      <c r="R75" s="100">
        <f t="shared" si="12"/>
        <v>1981.3</v>
      </c>
      <c r="S75" s="100">
        <f t="shared" si="20"/>
        <v>100</v>
      </c>
      <c r="T75" s="100">
        <v>0</v>
      </c>
      <c r="U75" s="100">
        <v>0</v>
      </c>
      <c r="V75" s="121">
        <v>0</v>
      </c>
      <c r="W75" s="121">
        <v>0</v>
      </c>
      <c r="X75" s="121">
        <v>0</v>
      </c>
      <c r="Y75" s="122">
        <f t="shared" si="18"/>
        <v>0</v>
      </c>
      <c r="Z75" s="123">
        <v>0</v>
      </c>
      <c r="AA75" s="122">
        <f t="shared" si="21"/>
        <v>0</v>
      </c>
      <c r="AB75" s="122">
        <f t="shared" si="22"/>
        <v>0</v>
      </c>
      <c r="AC75" s="122">
        <v>0</v>
      </c>
      <c r="AD75" s="122">
        <f t="shared" si="23"/>
        <v>0</v>
      </c>
      <c r="AE75" s="122">
        <f t="shared" si="24"/>
        <v>0</v>
      </c>
      <c r="AF75" s="122">
        <f t="shared" si="19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6"/>
        <v>0</v>
      </c>
      <c r="O76" s="100">
        <v>0</v>
      </c>
      <c r="P76" s="100">
        <v>0</v>
      </c>
      <c r="Q76" s="100">
        <v>0</v>
      </c>
      <c r="R76" s="100">
        <f t="shared" si="12"/>
        <v>0</v>
      </c>
      <c r="S76" s="100">
        <v>0</v>
      </c>
      <c r="T76" s="100">
        <v>0</v>
      </c>
      <c r="U76" s="100">
        <v>0</v>
      </c>
      <c r="V76" s="121">
        <v>2</v>
      </c>
      <c r="W76" s="121">
        <v>3</v>
      </c>
      <c r="X76" s="121">
        <v>1</v>
      </c>
      <c r="Y76" s="122">
        <f t="shared" si="18"/>
        <v>66.666666666666657</v>
      </c>
      <c r="Z76" s="123">
        <v>916.43000000000006</v>
      </c>
      <c r="AA76" s="122">
        <f t="shared" si="21"/>
        <v>916.43000000000006</v>
      </c>
      <c r="AB76" s="122">
        <f t="shared" si="22"/>
        <v>100</v>
      </c>
      <c r="AC76" s="122">
        <v>916.43000000000006</v>
      </c>
      <c r="AD76" s="122">
        <f t="shared" si="23"/>
        <v>100</v>
      </c>
      <c r="AE76" s="122">
        <f t="shared" si="24"/>
        <v>0</v>
      </c>
      <c r="AF76" s="122">
        <f t="shared" si="19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6"/>
        <v>0</v>
      </c>
      <c r="O77" s="100">
        <v>0</v>
      </c>
      <c r="P77" s="100">
        <v>0</v>
      </c>
      <c r="Q77" s="100">
        <v>0</v>
      </c>
      <c r="R77" s="100">
        <f t="shared" si="12"/>
        <v>0</v>
      </c>
      <c r="S77" s="100">
        <v>0</v>
      </c>
      <c r="T77" s="100">
        <v>0</v>
      </c>
      <c r="U77" s="100">
        <v>0</v>
      </c>
      <c r="V77" s="121">
        <v>0</v>
      </c>
      <c r="W77" s="121">
        <v>0</v>
      </c>
      <c r="X77" s="121">
        <v>0</v>
      </c>
      <c r="Y77" s="122">
        <f t="shared" si="18"/>
        <v>0</v>
      </c>
      <c r="Z77" s="123">
        <v>0</v>
      </c>
      <c r="AA77" s="122">
        <f t="shared" si="21"/>
        <v>0</v>
      </c>
      <c r="AB77" s="122">
        <f t="shared" si="22"/>
        <v>0</v>
      </c>
      <c r="AC77" s="122">
        <v>0</v>
      </c>
      <c r="AD77" s="122">
        <f t="shared" si="23"/>
        <v>0</v>
      </c>
      <c r="AE77" s="122">
        <f t="shared" si="24"/>
        <v>0</v>
      </c>
      <c r="AF77" s="122">
        <f t="shared" si="19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6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2"/>
        <v>3715.8299999999995</v>
      </c>
      <c r="S78" s="100">
        <f t="shared" si="20"/>
        <v>100</v>
      </c>
      <c r="T78" s="100">
        <v>0</v>
      </c>
      <c r="U78" s="100">
        <v>0</v>
      </c>
      <c r="V78" s="121">
        <v>4</v>
      </c>
      <c r="W78" s="121">
        <v>6</v>
      </c>
      <c r="X78" s="121">
        <v>2</v>
      </c>
      <c r="Y78" s="122">
        <f t="shared" si="18"/>
        <v>30.76923076923077</v>
      </c>
      <c r="Z78" s="123">
        <v>7352.29</v>
      </c>
      <c r="AA78" s="122">
        <f t="shared" si="21"/>
        <v>7352.29</v>
      </c>
      <c r="AB78" s="122">
        <f t="shared" si="22"/>
        <v>100</v>
      </c>
      <c r="AC78" s="122">
        <v>7352.29</v>
      </c>
      <c r="AD78" s="122">
        <f t="shared" si="23"/>
        <v>100</v>
      </c>
      <c r="AE78" s="122">
        <f t="shared" si="24"/>
        <v>0</v>
      </c>
      <c r="AF78" s="122">
        <f t="shared" si="19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2"/>
        <v>0</v>
      </c>
      <c r="S79" s="100">
        <v>0</v>
      </c>
      <c r="T79" s="100">
        <v>0</v>
      </c>
      <c r="U79" s="100">
        <v>0</v>
      </c>
      <c r="V79" s="121">
        <v>0</v>
      </c>
      <c r="W79" s="121">
        <v>0</v>
      </c>
      <c r="X79" s="121">
        <v>0</v>
      </c>
      <c r="Y79" s="122">
        <f t="shared" si="18"/>
        <v>0</v>
      </c>
      <c r="Z79" s="123">
        <v>0</v>
      </c>
      <c r="AA79" s="122">
        <f t="shared" si="21"/>
        <v>0</v>
      </c>
      <c r="AB79" s="122">
        <f t="shared" si="22"/>
        <v>0</v>
      </c>
      <c r="AC79" s="122">
        <v>0</v>
      </c>
      <c r="AD79" s="122">
        <f t="shared" si="23"/>
        <v>0</v>
      </c>
      <c r="AE79" s="122">
        <f t="shared" si="24"/>
        <v>0</v>
      </c>
      <c r="AF79" s="122">
        <f t="shared" si="19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5">K80/H80*100</f>
        <v>0</v>
      </c>
      <c r="O80" s="100">
        <v>0</v>
      </c>
      <c r="P80" s="100">
        <v>0</v>
      </c>
      <c r="Q80" s="100">
        <v>0</v>
      </c>
      <c r="R80" s="100">
        <f t="shared" si="12"/>
        <v>0</v>
      </c>
      <c r="S80" s="100">
        <v>0</v>
      </c>
      <c r="T80" s="100">
        <v>0</v>
      </c>
      <c r="U80" s="100">
        <v>0</v>
      </c>
      <c r="V80" s="121">
        <v>0</v>
      </c>
      <c r="W80" s="121">
        <v>0</v>
      </c>
      <c r="X80" s="121">
        <v>0</v>
      </c>
      <c r="Y80" s="122">
        <f t="shared" si="18"/>
        <v>0</v>
      </c>
      <c r="Z80" s="123">
        <v>0</v>
      </c>
      <c r="AA80" s="122">
        <f t="shared" si="21"/>
        <v>0</v>
      </c>
      <c r="AB80" s="122">
        <f t="shared" si="22"/>
        <v>0</v>
      </c>
      <c r="AC80" s="122">
        <v>0</v>
      </c>
      <c r="AD80" s="122">
        <f t="shared" si="23"/>
        <v>0</v>
      </c>
      <c r="AE80" s="122">
        <f t="shared" si="24"/>
        <v>0</v>
      </c>
      <c r="AF80" s="122">
        <f t="shared" si="19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5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2"/>
        <v>2194.65</v>
      </c>
      <c r="S81" s="100">
        <f t="shared" si="20"/>
        <v>100</v>
      </c>
      <c r="T81" s="100">
        <v>0</v>
      </c>
      <c r="U81" s="100">
        <v>0</v>
      </c>
      <c r="V81" s="121">
        <v>10</v>
      </c>
      <c r="W81" s="121">
        <v>15</v>
      </c>
      <c r="X81" s="121">
        <v>5</v>
      </c>
      <c r="Y81" s="122">
        <f t="shared" si="18"/>
        <v>71.428571428571431</v>
      </c>
      <c r="Z81" s="123">
        <v>12274.16</v>
      </c>
      <c r="AA81" s="122">
        <f t="shared" si="21"/>
        <v>12274.16</v>
      </c>
      <c r="AB81" s="122">
        <f t="shared" si="22"/>
        <v>100</v>
      </c>
      <c r="AC81" s="122">
        <v>12274.16</v>
      </c>
      <c r="AD81" s="122">
        <f t="shared" si="23"/>
        <v>100</v>
      </c>
      <c r="AE81" s="122">
        <f t="shared" si="24"/>
        <v>0</v>
      </c>
      <c r="AF81" s="122">
        <f t="shared" si="19"/>
        <v>0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5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2"/>
        <v>2991.8400000000006</v>
      </c>
      <c r="S82" s="100">
        <f t="shared" si="20"/>
        <v>100</v>
      </c>
      <c r="T82" s="100">
        <v>0</v>
      </c>
      <c r="U82" s="100">
        <v>0</v>
      </c>
      <c r="V82" s="121">
        <v>0</v>
      </c>
      <c r="W82" s="121">
        <v>0</v>
      </c>
      <c r="X82" s="121">
        <v>0</v>
      </c>
      <c r="Y82" s="122">
        <f t="shared" si="18"/>
        <v>0</v>
      </c>
      <c r="Z82" s="123">
        <v>0</v>
      </c>
      <c r="AA82" s="122">
        <f t="shared" si="21"/>
        <v>0</v>
      </c>
      <c r="AB82" s="122">
        <f t="shared" si="22"/>
        <v>0</v>
      </c>
      <c r="AC82" s="122">
        <v>0</v>
      </c>
      <c r="AD82" s="122">
        <f t="shared" si="23"/>
        <v>0</v>
      </c>
      <c r="AE82" s="122">
        <f t="shared" si="24"/>
        <v>0</v>
      </c>
      <c r="AF82" s="122">
        <f t="shared" si="19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5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2"/>
        <v>2291.38</v>
      </c>
      <c r="S83" s="100">
        <f t="shared" si="20"/>
        <v>100</v>
      </c>
      <c r="T83" s="100">
        <v>0</v>
      </c>
      <c r="U83" s="100">
        <v>0</v>
      </c>
      <c r="V83" s="121">
        <v>4</v>
      </c>
      <c r="W83" s="121">
        <v>5</v>
      </c>
      <c r="X83" s="121">
        <v>2</v>
      </c>
      <c r="Y83" s="122">
        <f t="shared" si="18"/>
        <v>33.333333333333329</v>
      </c>
      <c r="Z83" s="123">
        <v>2361.4</v>
      </c>
      <c r="AA83" s="122">
        <f t="shared" si="21"/>
        <v>2361.4</v>
      </c>
      <c r="AB83" s="122">
        <f t="shared" si="22"/>
        <v>100</v>
      </c>
      <c r="AC83" s="122">
        <v>2361.4</v>
      </c>
      <c r="AD83" s="122">
        <f t="shared" si="23"/>
        <v>100</v>
      </c>
      <c r="AE83" s="122">
        <f t="shared" si="24"/>
        <v>0</v>
      </c>
      <c r="AF83" s="122">
        <f t="shared" si="19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5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2"/>
        <v>48671.73</v>
      </c>
      <c r="S84" s="100">
        <f t="shared" si="20"/>
        <v>100</v>
      </c>
      <c r="T84" s="100">
        <v>0</v>
      </c>
      <c r="U84" s="100">
        <v>0</v>
      </c>
      <c r="V84" s="121">
        <v>11</v>
      </c>
      <c r="W84" s="121">
        <v>18</v>
      </c>
      <c r="X84" s="121">
        <v>1</v>
      </c>
      <c r="Y84" s="122">
        <f t="shared" si="18"/>
        <v>16.417910447761194</v>
      </c>
      <c r="Z84" s="123">
        <v>33559.72</v>
      </c>
      <c r="AA84" s="122">
        <f t="shared" si="21"/>
        <v>33559.72</v>
      </c>
      <c r="AB84" s="122">
        <f t="shared" si="22"/>
        <v>100</v>
      </c>
      <c r="AC84" s="122">
        <v>33559.72</v>
      </c>
      <c r="AD84" s="122">
        <f t="shared" si="23"/>
        <v>100</v>
      </c>
      <c r="AE84" s="122">
        <f t="shared" si="24"/>
        <v>0</v>
      </c>
      <c r="AF84" s="122">
        <f t="shared" si="19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5"/>
        <v>0</v>
      </c>
      <c r="O85" s="100">
        <v>0</v>
      </c>
      <c r="P85" s="100">
        <v>0</v>
      </c>
      <c r="Q85" s="100">
        <v>0</v>
      </c>
      <c r="R85" s="100">
        <f t="shared" si="12"/>
        <v>0</v>
      </c>
      <c r="S85" s="100">
        <v>0</v>
      </c>
      <c r="T85" s="100">
        <v>0</v>
      </c>
      <c r="U85" s="100">
        <v>0</v>
      </c>
      <c r="V85" s="121">
        <v>0</v>
      </c>
      <c r="W85" s="121">
        <v>0</v>
      </c>
      <c r="X85" s="121">
        <v>0</v>
      </c>
      <c r="Y85" s="122">
        <f t="shared" si="18"/>
        <v>0</v>
      </c>
      <c r="Z85" s="123">
        <v>0</v>
      </c>
      <c r="AA85" s="122">
        <f t="shared" si="21"/>
        <v>0</v>
      </c>
      <c r="AB85" s="122">
        <f t="shared" si="22"/>
        <v>0</v>
      </c>
      <c r="AC85" s="122">
        <v>0</v>
      </c>
      <c r="AD85" s="122">
        <f t="shared" si="23"/>
        <v>0</v>
      </c>
      <c r="AE85" s="122">
        <f t="shared" si="24"/>
        <v>0</v>
      </c>
      <c r="AF85" s="122">
        <f t="shared" si="19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5"/>
        <v>0</v>
      </c>
      <c r="O86" s="100">
        <v>0</v>
      </c>
      <c r="P86" s="100">
        <v>0</v>
      </c>
      <c r="Q86" s="100">
        <v>0</v>
      </c>
      <c r="R86" s="100">
        <f t="shared" ref="R86:R102" si="26">P86</f>
        <v>0</v>
      </c>
      <c r="S86" s="100">
        <v>0</v>
      </c>
      <c r="T86" s="100">
        <v>0</v>
      </c>
      <c r="U86" s="100">
        <v>0</v>
      </c>
      <c r="V86" s="121">
        <v>0</v>
      </c>
      <c r="W86" s="121">
        <v>0</v>
      </c>
      <c r="X86" s="121">
        <v>0</v>
      </c>
      <c r="Y86" s="122">
        <f t="shared" si="18"/>
        <v>0</v>
      </c>
      <c r="Z86" s="123">
        <v>0</v>
      </c>
      <c r="AA86" s="122">
        <f t="shared" si="21"/>
        <v>0</v>
      </c>
      <c r="AB86" s="122">
        <f t="shared" si="22"/>
        <v>0</v>
      </c>
      <c r="AC86" s="122">
        <v>0</v>
      </c>
      <c r="AD86" s="122">
        <f t="shared" si="23"/>
        <v>0</v>
      </c>
      <c r="AE86" s="122">
        <f t="shared" si="24"/>
        <v>0</v>
      </c>
      <c r="AF86" s="122">
        <f t="shared" si="19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5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26"/>
        <v>27394.17</v>
      </c>
      <c r="S87" s="100">
        <f t="shared" si="20"/>
        <v>100</v>
      </c>
      <c r="T87" s="100">
        <v>0</v>
      </c>
      <c r="U87" s="100">
        <v>0</v>
      </c>
      <c r="V87" s="121">
        <v>13</v>
      </c>
      <c r="W87" s="121">
        <v>13</v>
      </c>
      <c r="X87" s="121">
        <v>5</v>
      </c>
      <c r="Y87" s="122">
        <f t="shared" si="18"/>
        <v>39.393939393939391</v>
      </c>
      <c r="Z87" s="123">
        <v>7789.75</v>
      </c>
      <c r="AA87" s="122">
        <f t="shared" si="21"/>
        <v>7789.75</v>
      </c>
      <c r="AB87" s="122">
        <f t="shared" si="22"/>
        <v>100</v>
      </c>
      <c r="AC87" s="122">
        <f>Z87</f>
        <v>7789.75</v>
      </c>
      <c r="AD87" s="122">
        <f t="shared" si="23"/>
        <v>100</v>
      </c>
      <c r="AE87" s="122">
        <f t="shared" si="24"/>
        <v>0</v>
      </c>
      <c r="AF87" s="122">
        <f t="shared" si="19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5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26"/>
        <v>7948</v>
      </c>
      <c r="S88" s="100">
        <f t="shared" si="20"/>
        <v>100</v>
      </c>
      <c r="T88" s="100">
        <v>0</v>
      </c>
      <c r="U88" s="100">
        <v>0</v>
      </c>
      <c r="V88" s="121">
        <v>3</v>
      </c>
      <c r="W88" s="121">
        <v>3</v>
      </c>
      <c r="X88" s="121">
        <v>0</v>
      </c>
      <c r="Y88" s="122">
        <f t="shared" si="18"/>
        <v>25</v>
      </c>
      <c r="Z88" s="123">
        <v>1033.47</v>
      </c>
      <c r="AA88" s="122">
        <f t="shared" si="21"/>
        <v>1033.47</v>
      </c>
      <c r="AB88" s="122">
        <f t="shared" si="22"/>
        <v>100</v>
      </c>
      <c r="AC88" s="122">
        <v>1033.47</v>
      </c>
      <c r="AD88" s="122">
        <f t="shared" si="23"/>
        <v>100</v>
      </c>
      <c r="AE88" s="122">
        <f t="shared" si="24"/>
        <v>0</v>
      </c>
      <c r="AF88" s="122">
        <f t="shared" si="19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5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26"/>
        <v>25249.41</v>
      </c>
      <c r="S89" s="100">
        <f t="shared" si="20"/>
        <v>100</v>
      </c>
      <c r="T89" s="100">
        <v>0</v>
      </c>
      <c r="U89" s="100">
        <v>0</v>
      </c>
      <c r="V89" s="121">
        <v>12</v>
      </c>
      <c r="W89" s="121">
        <v>15</v>
      </c>
      <c r="X89" s="121">
        <v>5</v>
      </c>
      <c r="Y89" s="122">
        <f t="shared" si="18"/>
        <v>24</v>
      </c>
      <c r="Z89" s="123">
        <f>934.51+8956.71</f>
        <v>9891.2199999999993</v>
      </c>
      <c r="AA89" s="122">
        <f t="shared" si="21"/>
        <v>9891.2199999999993</v>
      </c>
      <c r="AB89" s="122">
        <f t="shared" si="22"/>
        <v>100</v>
      </c>
      <c r="AC89" s="122">
        <v>9891.2199999999993</v>
      </c>
      <c r="AD89" s="122">
        <f t="shared" si="23"/>
        <v>100</v>
      </c>
      <c r="AE89" s="122">
        <f t="shared" si="24"/>
        <v>0</v>
      </c>
      <c r="AF89" s="122">
        <f t="shared" si="19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5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26"/>
        <v>16467.23</v>
      </c>
      <c r="S90" s="100">
        <f t="shared" si="20"/>
        <v>100</v>
      </c>
      <c r="T90" s="100">
        <v>0</v>
      </c>
      <c r="U90" s="100">
        <v>0</v>
      </c>
      <c r="V90" s="121">
        <v>12</v>
      </c>
      <c r="W90" s="121">
        <v>16</v>
      </c>
      <c r="X90" s="121">
        <v>6</v>
      </c>
      <c r="Y90" s="122">
        <f t="shared" si="18"/>
        <v>50</v>
      </c>
      <c r="Z90" s="123">
        <v>14882.6</v>
      </c>
      <c r="AA90" s="122">
        <f t="shared" si="21"/>
        <v>14882.6</v>
      </c>
      <c r="AB90" s="122">
        <f t="shared" si="22"/>
        <v>100</v>
      </c>
      <c r="AC90" s="122">
        <f>Z90</f>
        <v>14882.6</v>
      </c>
      <c r="AD90" s="122">
        <f t="shared" si="23"/>
        <v>100</v>
      </c>
      <c r="AE90" s="122">
        <f t="shared" si="24"/>
        <v>0</v>
      </c>
      <c r="AF90" s="122">
        <f t="shared" si="19"/>
        <v>0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5"/>
        <v>0</v>
      </c>
      <c r="O91" s="100">
        <v>0</v>
      </c>
      <c r="P91" s="100">
        <v>0</v>
      </c>
      <c r="Q91" s="100">
        <v>0</v>
      </c>
      <c r="R91" s="100">
        <f t="shared" si="26"/>
        <v>0</v>
      </c>
      <c r="S91" s="100">
        <v>0</v>
      </c>
      <c r="T91" s="100">
        <v>0</v>
      </c>
      <c r="U91" s="100">
        <v>0</v>
      </c>
      <c r="V91" s="121">
        <v>4</v>
      </c>
      <c r="W91" s="121">
        <v>5</v>
      </c>
      <c r="X91" s="121">
        <v>3</v>
      </c>
      <c r="Y91" s="122">
        <f t="shared" si="18"/>
        <v>100</v>
      </c>
      <c r="Z91" s="123">
        <f>1302.43+839.08</f>
        <v>2141.5100000000002</v>
      </c>
      <c r="AA91" s="122">
        <f t="shared" si="21"/>
        <v>2141.5100000000002</v>
      </c>
      <c r="AB91" s="122">
        <f t="shared" si="22"/>
        <v>100</v>
      </c>
      <c r="AC91" s="122">
        <v>2141.5100000000002</v>
      </c>
      <c r="AD91" s="122">
        <f t="shared" si="23"/>
        <v>100</v>
      </c>
      <c r="AE91" s="122">
        <f t="shared" si="24"/>
        <v>0</v>
      </c>
      <c r="AF91" s="122">
        <f t="shared" si="19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5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26"/>
        <v>9389.1600000000017</v>
      </c>
      <c r="S92" s="100">
        <f t="shared" si="20"/>
        <v>100</v>
      </c>
      <c r="T92" s="100">
        <v>0</v>
      </c>
      <c r="U92" s="100">
        <v>0</v>
      </c>
      <c r="V92" s="121">
        <v>16</v>
      </c>
      <c r="W92" s="121">
        <v>20</v>
      </c>
      <c r="X92" s="121">
        <v>15</v>
      </c>
      <c r="Y92" s="122">
        <f t="shared" si="18"/>
        <v>33.333333333333329</v>
      </c>
      <c r="Z92" s="123">
        <v>13059.37</v>
      </c>
      <c r="AA92" s="122">
        <f t="shared" si="21"/>
        <v>13059.37</v>
      </c>
      <c r="AB92" s="122">
        <f t="shared" si="22"/>
        <v>100</v>
      </c>
      <c r="AC92" s="122">
        <v>12222.48</v>
      </c>
      <c r="AD92" s="122">
        <f t="shared" si="23"/>
        <v>93.59165105207984</v>
      </c>
      <c r="AE92" s="122">
        <f t="shared" si="24"/>
        <v>836.89000000000124</v>
      </c>
      <c r="AF92" s="122">
        <f t="shared" si="19"/>
        <v>6.4083489479201621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5"/>
        <v>0</v>
      </c>
      <c r="O93" s="100">
        <v>0</v>
      </c>
      <c r="P93" s="100">
        <v>0</v>
      </c>
      <c r="Q93" s="100">
        <v>0</v>
      </c>
      <c r="R93" s="100">
        <f t="shared" si="26"/>
        <v>0</v>
      </c>
      <c r="S93" s="100">
        <v>0</v>
      </c>
      <c r="T93" s="100">
        <v>0</v>
      </c>
      <c r="U93" s="100">
        <v>0</v>
      </c>
      <c r="V93" s="121">
        <v>0</v>
      </c>
      <c r="W93" s="121">
        <v>0</v>
      </c>
      <c r="X93" s="121">
        <v>0</v>
      </c>
      <c r="Y93" s="122">
        <f t="shared" si="18"/>
        <v>0</v>
      </c>
      <c r="Z93" s="123">
        <v>0</v>
      </c>
      <c r="AA93" s="122">
        <f t="shared" si="21"/>
        <v>0</v>
      </c>
      <c r="AB93" s="122">
        <f t="shared" si="22"/>
        <v>0</v>
      </c>
      <c r="AC93" s="122">
        <v>0</v>
      </c>
      <c r="AD93" s="122">
        <f t="shared" si="23"/>
        <v>0</v>
      </c>
      <c r="AE93" s="122">
        <f t="shared" si="24"/>
        <v>0</v>
      </c>
      <c r="AF93" s="122">
        <f t="shared" si="19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5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26"/>
        <v>12376.46</v>
      </c>
      <c r="S94" s="100">
        <f t="shared" si="20"/>
        <v>100</v>
      </c>
      <c r="T94" s="100">
        <v>0</v>
      </c>
      <c r="U94" s="100">
        <v>0</v>
      </c>
      <c r="V94" s="121">
        <v>5</v>
      </c>
      <c r="W94" s="121">
        <v>7</v>
      </c>
      <c r="X94" s="121">
        <v>1</v>
      </c>
      <c r="Y94" s="122">
        <f t="shared" si="18"/>
        <v>25</v>
      </c>
      <c r="Z94" s="123">
        <v>6937.44</v>
      </c>
      <c r="AA94" s="122">
        <f t="shared" si="21"/>
        <v>6937.44</v>
      </c>
      <c r="AB94" s="122">
        <f t="shared" si="22"/>
        <v>100</v>
      </c>
      <c r="AC94" s="122">
        <v>6937.44</v>
      </c>
      <c r="AD94" s="122">
        <f t="shared" si="23"/>
        <v>100</v>
      </c>
      <c r="AE94" s="122">
        <f t="shared" si="24"/>
        <v>0</v>
      </c>
      <c r="AF94" s="122">
        <f t="shared" si="19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5"/>
        <v>0</v>
      </c>
      <c r="O95" s="100">
        <v>0</v>
      </c>
      <c r="P95" s="100">
        <v>0</v>
      </c>
      <c r="Q95" s="100">
        <v>0</v>
      </c>
      <c r="R95" s="100">
        <f t="shared" si="26"/>
        <v>0</v>
      </c>
      <c r="S95" s="100">
        <v>0</v>
      </c>
      <c r="T95" s="100">
        <v>0</v>
      </c>
      <c r="U95" s="100">
        <v>0</v>
      </c>
      <c r="V95" s="121">
        <v>0</v>
      </c>
      <c r="W95" s="121">
        <v>0</v>
      </c>
      <c r="X95" s="121">
        <v>0</v>
      </c>
      <c r="Y95" s="122">
        <f t="shared" si="18"/>
        <v>0</v>
      </c>
      <c r="Z95" s="123">
        <v>0</v>
      </c>
      <c r="AA95" s="122">
        <f t="shared" si="21"/>
        <v>0</v>
      </c>
      <c r="AB95" s="122">
        <f t="shared" si="22"/>
        <v>0</v>
      </c>
      <c r="AC95" s="122">
        <v>0</v>
      </c>
      <c r="AD95" s="122">
        <f t="shared" si="23"/>
        <v>0</v>
      </c>
      <c r="AE95" s="122">
        <f t="shared" si="24"/>
        <v>0</v>
      </c>
      <c r="AF95" s="122">
        <f t="shared" si="19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5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26"/>
        <v>24507.16</v>
      </c>
      <c r="S96" s="100">
        <f t="shared" si="20"/>
        <v>100</v>
      </c>
      <c r="T96" s="100">
        <v>0</v>
      </c>
      <c r="U96" s="100">
        <v>0</v>
      </c>
      <c r="V96" s="121">
        <v>1</v>
      </c>
      <c r="W96" s="121">
        <v>1</v>
      </c>
      <c r="X96" s="121">
        <v>0</v>
      </c>
      <c r="Y96" s="122">
        <f t="shared" si="18"/>
        <v>3.125</v>
      </c>
      <c r="Z96" s="123">
        <v>1322.02</v>
      </c>
      <c r="AA96" s="122">
        <f t="shared" si="21"/>
        <v>1322.02</v>
      </c>
      <c r="AB96" s="122">
        <f t="shared" si="22"/>
        <v>100</v>
      </c>
      <c r="AC96" s="122">
        <v>1322.02</v>
      </c>
      <c r="AD96" s="122">
        <f t="shared" si="23"/>
        <v>100</v>
      </c>
      <c r="AE96" s="122">
        <f t="shared" si="24"/>
        <v>0</v>
      </c>
      <c r="AF96" s="122">
        <f t="shared" si="19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5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26"/>
        <v>5946.55</v>
      </c>
      <c r="S97" s="100">
        <f t="shared" si="20"/>
        <v>100</v>
      </c>
      <c r="T97" s="100">
        <v>0</v>
      </c>
      <c r="U97" s="100">
        <v>0</v>
      </c>
      <c r="V97" s="121">
        <v>2</v>
      </c>
      <c r="W97" s="121">
        <v>2</v>
      </c>
      <c r="X97" s="121">
        <v>0</v>
      </c>
      <c r="Y97" s="122">
        <f t="shared" si="18"/>
        <v>22.222222222222221</v>
      </c>
      <c r="Z97" s="123">
        <v>1930.88</v>
      </c>
      <c r="AA97" s="122">
        <f t="shared" si="21"/>
        <v>1930.88</v>
      </c>
      <c r="AB97" s="122">
        <f t="shared" si="22"/>
        <v>100</v>
      </c>
      <c r="AC97" s="122">
        <v>1930.88</v>
      </c>
      <c r="AD97" s="122">
        <f t="shared" si="23"/>
        <v>100</v>
      </c>
      <c r="AE97" s="122">
        <f t="shared" si="24"/>
        <v>0</v>
      </c>
      <c r="AF97" s="122">
        <f t="shared" si="19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5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26"/>
        <v>3487.89</v>
      </c>
      <c r="S98" s="100">
        <f t="shared" si="20"/>
        <v>100</v>
      </c>
      <c r="T98" s="100">
        <v>0</v>
      </c>
      <c r="U98" s="100">
        <v>0</v>
      </c>
      <c r="V98" s="121">
        <v>0</v>
      </c>
      <c r="W98" s="121">
        <v>0</v>
      </c>
      <c r="X98" s="121">
        <v>0</v>
      </c>
      <c r="Y98" s="122">
        <f t="shared" si="18"/>
        <v>0</v>
      </c>
      <c r="Z98" s="123">
        <v>0</v>
      </c>
      <c r="AA98" s="122">
        <f t="shared" si="21"/>
        <v>0</v>
      </c>
      <c r="AB98" s="122">
        <f t="shared" si="22"/>
        <v>0</v>
      </c>
      <c r="AC98" s="122">
        <v>0</v>
      </c>
      <c r="AD98" s="122">
        <f t="shared" si="23"/>
        <v>0</v>
      </c>
      <c r="AE98" s="122">
        <f t="shared" si="24"/>
        <v>0</v>
      </c>
      <c r="AF98" s="122">
        <f t="shared" si="19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5"/>
        <v>0</v>
      </c>
      <c r="O99" s="100">
        <v>0</v>
      </c>
      <c r="P99" s="100">
        <v>0</v>
      </c>
      <c r="Q99" s="100">
        <v>0</v>
      </c>
      <c r="R99" s="100">
        <f t="shared" si="26"/>
        <v>0</v>
      </c>
      <c r="S99" s="100">
        <v>0</v>
      </c>
      <c r="T99" s="100">
        <v>0</v>
      </c>
      <c r="U99" s="100">
        <v>0</v>
      </c>
      <c r="V99" s="121">
        <v>3</v>
      </c>
      <c r="W99" s="121">
        <v>3</v>
      </c>
      <c r="X99" s="121">
        <v>2</v>
      </c>
      <c r="Y99" s="122">
        <f t="shared" si="18"/>
        <v>100</v>
      </c>
      <c r="Z99" s="123">
        <v>4662.01</v>
      </c>
      <c r="AA99" s="122">
        <f t="shared" si="21"/>
        <v>4662.01</v>
      </c>
      <c r="AB99" s="122">
        <f t="shared" si="22"/>
        <v>100</v>
      </c>
      <c r="AC99" s="122">
        <v>4662.01</v>
      </c>
      <c r="AD99" s="122">
        <f t="shared" si="23"/>
        <v>100</v>
      </c>
      <c r="AE99" s="122">
        <f t="shared" si="24"/>
        <v>0</v>
      </c>
      <c r="AF99" s="122">
        <f t="shared" si="19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5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26"/>
        <v>18749.07</v>
      </c>
      <c r="S100" s="100">
        <f t="shared" si="20"/>
        <v>100</v>
      </c>
      <c r="T100" s="100">
        <v>0</v>
      </c>
      <c r="U100" s="100">
        <v>0</v>
      </c>
      <c r="V100" s="121">
        <v>13</v>
      </c>
      <c r="W100" s="121">
        <v>18</v>
      </c>
      <c r="X100" s="121">
        <v>8</v>
      </c>
      <c r="Y100" s="122">
        <f t="shared" si="18"/>
        <v>34.210526315789473</v>
      </c>
      <c r="Z100" s="123">
        <v>13065.46</v>
      </c>
      <c r="AA100" s="122">
        <f t="shared" si="21"/>
        <v>13065.46</v>
      </c>
      <c r="AB100" s="122">
        <f t="shared" si="22"/>
        <v>100</v>
      </c>
      <c r="AC100" s="122">
        <v>13065.46</v>
      </c>
      <c r="AD100" s="122">
        <f t="shared" si="23"/>
        <v>100</v>
      </c>
      <c r="AE100" s="122">
        <f t="shared" si="24"/>
        <v>0</v>
      </c>
      <c r="AF100" s="122">
        <f t="shared" si="19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5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26"/>
        <v>336.17</v>
      </c>
      <c r="S101" s="100">
        <f t="shared" si="20"/>
        <v>100</v>
      </c>
      <c r="T101" s="100">
        <v>0</v>
      </c>
      <c r="U101" s="100">
        <v>0</v>
      </c>
      <c r="V101" s="121">
        <v>2</v>
      </c>
      <c r="W101" s="121">
        <v>2</v>
      </c>
      <c r="X101" s="121">
        <v>1</v>
      </c>
      <c r="Y101" s="122">
        <f t="shared" si="18"/>
        <v>25</v>
      </c>
      <c r="Z101" s="123">
        <v>4147.71</v>
      </c>
      <c r="AA101" s="122">
        <f t="shared" si="21"/>
        <v>4147.71</v>
      </c>
      <c r="AB101" s="122">
        <f t="shared" si="22"/>
        <v>100</v>
      </c>
      <c r="AC101" s="122">
        <v>4147.71</v>
      </c>
      <c r="AD101" s="122">
        <f t="shared" si="23"/>
        <v>100</v>
      </c>
      <c r="AE101" s="122">
        <f t="shared" si="24"/>
        <v>0</v>
      </c>
      <c r="AF101" s="122">
        <f t="shared" si="19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5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26"/>
        <v>19670.13</v>
      </c>
      <c r="S102" s="100">
        <f t="shared" si="20"/>
        <v>100</v>
      </c>
      <c r="T102" s="100">
        <v>0</v>
      </c>
      <c r="U102" s="100">
        <v>0</v>
      </c>
      <c r="V102" s="121">
        <v>0</v>
      </c>
      <c r="W102" s="121">
        <v>0</v>
      </c>
      <c r="X102" s="121">
        <v>0</v>
      </c>
      <c r="Y102" s="122">
        <f t="shared" si="18"/>
        <v>0</v>
      </c>
      <c r="Z102" s="123">
        <v>0</v>
      </c>
      <c r="AA102" s="122">
        <f t="shared" si="21"/>
        <v>0</v>
      </c>
      <c r="AB102" s="122">
        <f t="shared" si="22"/>
        <v>0</v>
      </c>
      <c r="AC102" s="122">
        <v>0</v>
      </c>
      <c r="AD102" s="122">
        <f t="shared" si="23"/>
        <v>0</v>
      </c>
      <c r="AE102" s="122">
        <f t="shared" si="24"/>
        <v>0</v>
      </c>
      <c r="AF102" s="122">
        <f t="shared" si="19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5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27">T103/P103*100</f>
        <v>0</v>
      </c>
      <c r="V103" s="89">
        <f t="shared" ref="V103:AC103" si="28">SUM(V7:V102)</f>
        <v>664</v>
      </c>
      <c r="W103" s="89">
        <f t="shared" si="28"/>
        <v>912</v>
      </c>
      <c r="X103" s="89">
        <f>SUM(X7:X102)</f>
        <v>262</v>
      </c>
      <c r="Y103" s="91">
        <f>X103/H103*100</f>
        <v>9.1704585229261468</v>
      </c>
      <c r="Z103" s="91">
        <f>SUM(Z7:Z102)</f>
        <v>996200.48000000021</v>
      </c>
      <c r="AA103" s="91">
        <f t="shared" si="28"/>
        <v>996200.48000000021</v>
      </c>
      <c r="AB103" s="90">
        <f t="shared" ref="AB103" si="29">IF((Z103+T103)=0,0,AA103/(Z103+T103)*100)</f>
        <v>100</v>
      </c>
      <c r="AC103" s="91">
        <f t="shared" si="28"/>
        <v>975744.29000000027</v>
      </c>
      <c r="AD103" s="90">
        <f t="shared" ref="AD103" si="30">IF(AA103=0,0,AC103/AA103)*100</f>
        <v>97.946578985788094</v>
      </c>
      <c r="AE103" s="91">
        <f>SUM(AE7:AE102)</f>
        <v>20456.189999999995</v>
      </c>
      <c r="AF103" s="90">
        <f>IF(AA103=0,0,AE103/AA103)*100</f>
        <v>2.0534210142119176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workbookViewId="0">
      <selection activeCell="G110" sqref="G110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9" width="13.140625" style="93" customWidth="1"/>
    <col min="10" max="10" width="9.28515625" style="93" customWidth="1"/>
    <col min="11" max="13" width="6.7109375" style="106" customWidth="1"/>
    <col min="14" max="14" width="9.140625" style="106" customWidth="1"/>
    <col min="15" max="15" width="16.42578125" style="107" customWidth="1"/>
    <col min="16" max="16" width="13.7109375" style="107" customWidth="1"/>
    <col min="17" max="17" width="11" style="107" customWidth="1"/>
    <col min="18" max="18" width="12.85546875" style="107" customWidth="1"/>
    <col min="19" max="19" width="10.42578125" style="107" customWidth="1"/>
    <col min="20" max="20" width="12.28515625" style="107" customWidth="1"/>
    <col min="21" max="21" width="15.42578125" style="107" customWidth="1"/>
    <col min="22" max="24" width="9.28515625" style="106" customWidth="1"/>
    <col min="25" max="25" width="12.57031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2.85546875" style="106" customWidth="1"/>
    <col min="30" max="30" width="14" style="106" customWidth="1"/>
    <col min="31" max="31" width="13.5703125" style="106" customWidth="1"/>
    <col min="32" max="32" width="14.285156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284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30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34.25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 t="shared" si="0"/>
        <v>5</v>
      </c>
      <c r="F6" s="6">
        <f t="shared" si="0"/>
        <v>6</v>
      </c>
      <c r="G6" s="119"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121">
        <v>0</v>
      </c>
      <c r="W7" s="121">
        <v>0</v>
      </c>
      <c r="X7" s="121">
        <v>0</v>
      </c>
      <c r="Y7" s="122">
        <f t="shared" ref="Y7:Y70" si="2">IF(H7=0,0,V7/H7)*100</f>
        <v>0</v>
      </c>
      <c r="Z7" s="123">
        <v>0</v>
      </c>
      <c r="AA7" s="122">
        <v>0</v>
      </c>
      <c r="AB7" s="122">
        <f>IF((Z7+T7)=0,0,AA7/(Z7+T7)*100)</f>
        <v>0</v>
      </c>
      <c r="AC7" s="122">
        <f t="shared" ref="AC7:AC70" si="3">AA7</f>
        <v>0</v>
      </c>
      <c r="AD7" s="122">
        <f>IF(AA7=0,0,AC7/AA7)*100</f>
        <v>0</v>
      </c>
      <c r="AE7" s="122">
        <v>0</v>
      </c>
      <c r="AF7" s="122">
        <f t="shared" ref="AF7:AF70" si="4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5">P8/O8*100</f>
        <v>100</v>
      </c>
      <c r="R8" s="100">
        <f t="shared" ref="R8:R20" si="6">P8</f>
        <v>8664.0299999999988</v>
      </c>
      <c r="S8" s="100">
        <f t="shared" ref="S8:S71" si="7">R8/P8*100</f>
        <v>100</v>
      </c>
      <c r="T8" s="100">
        <v>0</v>
      </c>
      <c r="U8" s="100">
        <v>0</v>
      </c>
      <c r="V8" s="121">
        <v>8</v>
      </c>
      <c r="W8" s="121">
        <v>10</v>
      </c>
      <c r="X8" s="121">
        <v>2</v>
      </c>
      <c r="Y8" s="122">
        <f t="shared" si="2"/>
        <v>40</v>
      </c>
      <c r="Z8" s="123">
        <v>8493.3700000000008</v>
      </c>
      <c r="AA8" s="122">
        <v>8493.3700000000008</v>
      </c>
      <c r="AB8" s="122">
        <f t="shared" ref="AB8:AB71" si="8">IF((Z8+T8)=0,0,AA8/(Z8+T8)*100)</f>
        <v>100</v>
      </c>
      <c r="AC8" s="122">
        <f t="shared" si="3"/>
        <v>8493.3700000000008</v>
      </c>
      <c r="AD8" s="122">
        <f t="shared" ref="AD8:AD71" si="9">IF(AA8=0,0,AC8/AA8)*100</f>
        <v>100</v>
      </c>
      <c r="AE8" s="122">
        <f>AA8-AC8</f>
        <v>0</v>
      </c>
      <c r="AF8" s="122">
        <f t="shared" si="4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5"/>
        <v>100</v>
      </c>
      <c r="R9" s="100">
        <f t="shared" si="6"/>
        <v>20412.350000000002</v>
      </c>
      <c r="S9" s="100">
        <f t="shared" si="7"/>
        <v>100</v>
      </c>
      <c r="T9" s="100">
        <v>0</v>
      </c>
      <c r="U9" s="100">
        <v>0</v>
      </c>
      <c r="V9" s="121">
        <v>4</v>
      </c>
      <c r="W9" s="121">
        <v>6</v>
      </c>
      <c r="X9" s="121">
        <v>3</v>
      </c>
      <c r="Y9" s="122">
        <f t="shared" si="2"/>
        <v>33.333333333333329</v>
      </c>
      <c r="Z9" s="123">
        <v>5025.8500000000004</v>
      </c>
      <c r="AA9" s="122">
        <v>5025.8500000000004</v>
      </c>
      <c r="AB9" s="122">
        <f t="shared" si="8"/>
        <v>100</v>
      </c>
      <c r="AC9" s="122">
        <f t="shared" si="3"/>
        <v>5025.8500000000004</v>
      </c>
      <c r="AD9" s="122">
        <f t="shared" si="9"/>
        <v>100</v>
      </c>
      <c r="AE9" s="122">
        <f t="shared" ref="AE9:AE72" si="10">AA9-AC9</f>
        <v>0</v>
      </c>
      <c r="AF9" s="122">
        <f t="shared" si="4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5"/>
        <v>100</v>
      </c>
      <c r="R10" s="100">
        <f t="shared" si="6"/>
        <v>58.36</v>
      </c>
      <c r="S10" s="100">
        <f t="shared" si="7"/>
        <v>100</v>
      </c>
      <c r="T10" s="100">
        <v>0</v>
      </c>
      <c r="U10" s="100">
        <v>0</v>
      </c>
      <c r="V10" s="121">
        <v>0</v>
      </c>
      <c r="W10" s="121">
        <v>0</v>
      </c>
      <c r="X10" s="121">
        <v>0</v>
      </c>
      <c r="Y10" s="122">
        <f t="shared" si="2"/>
        <v>0</v>
      </c>
      <c r="Z10" s="123">
        <v>0</v>
      </c>
      <c r="AA10" s="122">
        <v>0</v>
      </c>
      <c r="AB10" s="122">
        <f t="shared" si="8"/>
        <v>0</v>
      </c>
      <c r="AC10" s="122">
        <f t="shared" si="3"/>
        <v>0</v>
      </c>
      <c r="AD10" s="122">
        <f t="shared" si="9"/>
        <v>0</v>
      </c>
      <c r="AE10" s="122">
        <f t="shared" si="10"/>
        <v>0</v>
      </c>
      <c r="AF10" s="122">
        <f t="shared" si="4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5"/>
        <v>100</v>
      </c>
      <c r="R11" s="100">
        <f t="shared" si="6"/>
        <v>7226.18</v>
      </c>
      <c r="S11" s="100">
        <f t="shared" si="7"/>
        <v>100</v>
      </c>
      <c r="T11" s="100">
        <v>0</v>
      </c>
      <c r="U11" s="100">
        <v>0</v>
      </c>
      <c r="V11" s="121">
        <v>6</v>
      </c>
      <c r="W11" s="121">
        <v>7</v>
      </c>
      <c r="X11" s="121">
        <v>0</v>
      </c>
      <c r="Y11" s="122">
        <f t="shared" si="2"/>
        <v>35.294117647058826</v>
      </c>
      <c r="Z11" s="123">
        <v>11280.15</v>
      </c>
      <c r="AA11" s="122">
        <v>11280.15</v>
      </c>
      <c r="AB11" s="122">
        <f t="shared" si="8"/>
        <v>100</v>
      </c>
      <c r="AC11" s="122">
        <f t="shared" si="3"/>
        <v>11280.15</v>
      </c>
      <c r="AD11" s="122">
        <f t="shared" si="9"/>
        <v>100</v>
      </c>
      <c r="AE11" s="122">
        <f t="shared" si="10"/>
        <v>0</v>
      </c>
      <c r="AF11" s="122">
        <f t="shared" si="4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5"/>
        <v>100</v>
      </c>
      <c r="R12" s="100">
        <f t="shared" si="6"/>
        <v>10060.76</v>
      </c>
      <c r="S12" s="100">
        <f t="shared" si="7"/>
        <v>100</v>
      </c>
      <c r="T12" s="100">
        <v>0</v>
      </c>
      <c r="U12" s="100">
        <v>0</v>
      </c>
      <c r="V12" s="121">
        <v>3</v>
      </c>
      <c r="W12" s="121">
        <v>5</v>
      </c>
      <c r="X12" s="121">
        <v>1</v>
      </c>
      <c r="Y12" s="122">
        <f t="shared" si="2"/>
        <v>17.647058823529413</v>
      </c>
      <c r="Z12" s="123">
        <v>6504.44</v>
      </c>
      <c r="AA12" s="122">
        <v>6504.44</v>
      </c>
      <c r="AB12" s="122">
        <f t="shared" si="8"/>
        <v>100</v>
      </c>
      <c r="AC12" s="122">
        <f t="shared" si="3"/>
        <v>6504.44</v>
      </c>
      <c r="AD12" s="122">
        <f t="shared" si="9"/>
        <v>100</v>
      </c>
      <c r="AE12" s="122">
        <f t="shared" si="10"/>
        <v>0</v>
      </c>
      <c r="AF12" s="122">
        <f t="shared" si="4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5"/>
        <v>100</v>
      </c>
      <c r="R13" s="100">
        <f t="shared" si="6"/>
        <v>2679.6</v>
      </c>
      <c r="S13" s="100">
        <f t="shared" si="7"/>
        <v>100</v>
      </c>
      <c r="T13" s="100">
        <v>0</v>
      </c>
      <c r="U13" s="100">
        <v>0</v>
      </c>
      <c r="V13" s="121">
        <v>2</v>
      </c>
      <c r="W13" s="121">
        <v>2</v>
      </c>
      <c r="X13" s="121">
        <v>0</v>
      </c>
      <c r="Y13" s="122">
        <f t="shared" si="2"/>
        <v>66.666666666666657</v>
      </c>
      <c r="Z13" s="123">
        <v>10148.719999999999</v>
      </c>
      <c r="AA13" s="122">
        <v>10148.719999999999</v>
      </c>
      <c r="AB13" s="122">
        <f t="shared" si="8"/>
        <v>100</v>
      </c>
      <c r="AC13" s="122">
        <f t="shared" si="3"/>
        <v>10148.719999999999</v>
      </c>
      <c r="AD13" s="122">
        <f t="shared" si="9"/>
        <v>100</v>
      </c>
      <c r="AE13" s="122">
        <f t="shared" si="10"/>
        <v>0</v>
      </c>
      <c r="AF13" s="122">
        <f t="shared" si="4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6"/>
        <v>0</v>
      </c>
      <c r="S14" s="100">
        <v>0</v>
      </c>
      <c r="T14" s="100">
        <v>0</v>
      </c>
      <c r="U14" s="100">
        <v>0</v>
      </c>
      <c r="V14" s="121">
        <v>0</v>
      </c>
      <c r="W14" s="121">
        <v>0</v>
      </c>
      <c r="X14" s="121">
        <v>0</v>
      </c>
      <c r="Y14" s="122">
        <f t="shared" si="2"/>
        <v>0</v>
      </c>
      <c r="Z14" s="123">
        <v>0</v>
      </c>
      <c r="AA14" s="122">
        <v>0</v>
      </c>
      <c r="AB14" s="122">
        <f t="shared" si="8"/>
        <v>0</v>
      </c>
      <c r="AC14" s="122">
        <f t="shared" si="3"/>
        <v>0</v>
      </c>
      <c r="AD14" s="122">
        <f t="shared" si="9"/>
        <v>0</v>
      </c>
      <c r="AE14" s="122">
        <f t="shared" si="10"/>
        <v>0</v>
      </c>
      <c r="AF14" s="122">
        <f t="shared" si="4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1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6"/>
        <v>51732.32</v>
      </c>
      <c r="S15" s="100">
        <f t="shared" si="7"/>
        <v>100</v>
      </c>
      <c r="T15" s="100">
        <v>0</v>
      </c>
      <c r="U15" s="100">
        <v>0</v>
      </c>
      <c r="V15" s="121">
        <v>12</v>
      </c>
      <c r="W15" s="121">
        <v>15</v>
      </c>
      <c r="X15" s="121">
        <v>3</v>
      </c>
      <c r="Y15" s="122">
        <f t="shared" si="2"/>
        <v>14.457831325301203</v>
      </c>
      <c r="Z15" s="123">
        <v>16563.02</v>
      </c>
      <c r="AA15" s="122">
        <v>16563.02</v>
      </c>
      <c r="AB15" s="122">
        <f t="shared" si="8"/>
        <v>100</v>
      </c>
      <c r="AC15" s="122">
        <f t="shared" si="3"/>
        <v>16563.02</v>
      </c>
      <c r="AD15" s="122">
        <f t="shared" si="9"/>
        <v>100</v>
      </c>
      <c r="AE15" s="122">
        <f t="shared" si="10"/>
        <v>0</v>
      </c>
      <c r="AF15" s="122">
        <f t="shared" si="4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1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6"/>
        <v>12706.95</v>
      </c>
      <c r="S16" s="100">
        <f t="shared" si="7"/>
        <v>100</v>
      </c>
      <c r="T16" s="100">
        <v>0</v>
      </c>
      <c r="U16" s="100">
        <v>0</v>
      </c>
      <c r="V16" s="121">
        <v>21</v>
      </c>
      <c r="W16" s="121">
        <v>26</v>
      </c>
      <c r="X16" s="121">
        <v>12</v>
      </c>
      <c r="Y16" s="122">
        <f t="shared" si="2"/>
        <v>39.622641509433961</v>
      </c>
      <c r="Z16" s="123">
        <v>18483.36</v>
      </c>
      <c r="AA16" s="122">
        <v>18483.36</v>
      </c>
      <c r="AB16" s="122">
        <f t="shared" si="8"/>
        <v>100</v>
      </c>
      <c r="AC16" s="122">
        <f t="shared" si="3"/>
        <v>18483.36</v>
      </c>
      <c r="AD16" s="122">
        <f t="shared" si="9"/>
        <v>100</v>
      </c>
      <c r="AE16" s="122">
        <f t="shared" si="10"/>
        <v>0</v>
      </c>
      <c r="AF16" s="122">
        <f t="shared" si="4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1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6"/>
        <v>32504.67</v>
      </c>
      <c r="S17" s="100">
        <f t="shared" si="7"/>
        <v>100</v>
      </c>
      <c r="T17" s="100">
        <v>0</v>
      </c>
      <c r="U17" s="100">
        <v>0</v>
      </c>
      <c r="V17" s="121">
        <v>11</v>
      </c>
      <c r="W17" s="121">
        <v>18</v>
      </c>
      <c r="X17" s="121">
        <v>1</v>
      </c>
      <c r="Y17" s="122">
        <f t="shared" si="2"/>
        <v>22.448979591836736</v>
      </c>
      <c r="Z17" s="123">
        <v>37062.15</v>
      </c>
      <c r="AA17" s="122">
        <v>37062.15</v>
      </c>
      <c r="AB17" s="122">
        <f t="shared" si="8"/>
        <v>100</v>
      </c>
      <c r="AC17" s="122">
        <f t="shared" si="3"/>
        <v>37062.15</v>
      </c>
      <c r="AD17" s="122">
        <f t="shared" si="9"/>
        <v>100</v>
      </c>
      <c r="AE17" s="122">
        <f t="shared" si="10"/>
        <v>0</v>
      </c>
      <c r="AF17" s="122">
        <f t="shared" si="4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1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6"/>
        <v>15821.75</v>
      </c>
      <c r="S18" s="100">
        <f t="shared" si="7"/>
        <v>100</v>
      </c>
      <c r="T18" s="100">
        <v>0</v>
      </c>
      <c r="U18" s="100">
        <v>0</v>
      </c>
      <c r="V18" s="121">
        <v>17</v>
      </c>
      <c r="W18" s="121">
        <v>14</v>
      </c>
      <c r="X18" s="121">
        <v>13</v>
      </c>
      <c r="Y18" s="122">
        <f t="shared" si="2"/>
        <v>65.384615384615387</v>
      </c>
      <c r="Z18" s="123">
        <v>4410.1000000000004</v>
      </c>
      <c r="AA18" s="122">
        <v>4410.1000000000004</v>
      </c>
      <c r="AB18" s="122">
        <f t="shared" si="8"/>
        <v>100</v>
      </c>
      <c r="AC18" s="122">
        <f t="shared" si="3"/>
        <v>4410.1000000000004</v>
      </c>
      <c r="AD18" s="122">
        <f t="shared" si="9"/>
        <v>100</v>
      </c>
      <c r="AE18" s="122">
        <f t="shared" si="10"/>
        <v>0</v>
      </c>
      <c r="AF18" s="122">
        <f t="shared" si="4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1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6"/>
        <v>46398.919999999991</v>
      </c>
      <c r="S19" s="100">
        <f t="shared" si="7"/>
        <v>100</v>
      </c>
      <c r="T19" s="100">
        <v>0</v>
      </c>
      <c r="U19" s="100">
        <v>0</v>
      </c>
      <c r="V19" s="121">
        <v>17</v>
      </c>
      <c r="W19" s="121">
        <v>20</v>
      </c>
      <c r="X19" s="121">
        <v>4</v>
      </c>
      <c r="Y19" s="122">
        <f t="shared" si="2"/>
        <v>29.310344827586203</v>
      </c>
      <c r="Z19" s="123">
        <v>26889.25</v>
      </c>
      <c r="AA19" s="122">
        <v>26889.25</v>
      </c>
      <c r="AB19" s="122">
        <f t="shared" si="8"/>
        <v>100</v>
      </c>
      <c r="AC19" s="122">
        <f t="shared" si="3"/>
        <v>26889.25</v>
      </c>
      <c r="AD19" s="122">
        <f t="shared" si="9"/>
        <v>100</v>
      </c>
      <c r="AE19" s="122">
        <f t="shared" si="10"/>
        <v>0</v>
      </c>
      <c r="AF19" s="122">
        <f t="shared" si="4"/>
        <v>0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1"/>
        <v>0</v>
      </c>
      <c r="O20" s="100">
        <v>0</v>
      </c>
      <c r="P20" s="100">
        <v>0</v>
      </c>
      <c r="Q20" s="100">
        <v>0</v>
      </c>
      <c r="R20" s="100">
        <f t="shared" si="6"/>
        <v>0</v>
      </c>
      <c r="S20" s="100">
        <v>0</v>
      </c>
      <c r="T20" s="100">
        <v>0</v>
      </c>
      <c r="U20" s="100">
        <v>0</v>
      </c>
      <c r="V20" s="121">
        <v>0</v>
      </c>
      <c r="W20" s="121">
        <v>0</v>
      </c>
      <c r="X20" s="121">
        <v>0</v>
      </c>
      <c r="Y20" s="122">
        <f t="shared" si="2"/>
        <v>0</v>
      </c>
      <c r="Z20" s="123">
        <v>0</v>
      </c>
      <c r="AA20" s="122">
        <v>0</v>
      </c>
      <c r="AB20" s="122">
        <f t="shared" si="8"/>
        <v>0</v>
      </c>
      <c r="AC20" s="122">
        <f t="shared" si="3"/>
        <v>0</v>
      </c>
      <c r="AD20" s="122">
        <f t="shared" si="9"/>
        <v>0</v>
      </c>
      <c r="AE20" s="122">
        <f t="shared" si="10"/>
        <v>0</v>
      </c>
      <c r="AF20" s="122">
        <f t="shared" si="4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1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 t="shared" si="7"/>
        <v>100</v>
      </c>
      <c r="T21" s="100">
        <v>0</v>
      </c>
      <c r="U21" s="100">
        <v>0</v>
      </c>
      <c r="V21" s="121">
        <v>2</v>
      </c>
      <c r="W21" s="121">
        <v>3</v>
      </c>
      <c r="X21" s="121">
        <v>0</v>
      </c>
      <c r="Y21" s="122">
        <f t="shared" si="2"/>
        <v>22.222222222222221</v>
      </c>
      <c r="Z21" s="123">
        <v>10021.58</v>
      </c>
      <c r="AA21" s="122">
        <v>10021.58</v>
      </c>
      <c r="AB21" s="122">
        <f t="shared" si="8"/>
        <v>100</v>
      </c>
      <c r="AC21" s="122">
        <f t="shared" si="3"/>
        <v>10021.58</v>
      </c>
      <c r="AD21" s="122">
        <f t="shared" si="9"/>
        <v>100</v>
      </c>
      <c r="AE21" s="122">
        <f t="shared" si="10"/>
        <v>0</v>
      </c>
      <c r="AF21" s="122">
        <f t="shared" si="4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1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2">P22</f>
        <v>19091.53</v>
      </c>
      <c r="S22" s="100">
        <f t="shared" si="7"/>
        <v>100</v>
      </c>
      <c r="T22" s="100">
        <v>0</v>
      </c>
      <c r="U22" s="100">
        <v>0</v>
      </c>
      <c r="V22" s="121">
        <v>2</v>
      </c>
      <c r="W22" s="121">
        <v>3</v>
      </c>
      <c r="X22" s="121">
        <v>0</v>
      </c>
      <c r="Y22" s="122">
        <f t="shared" si="2"/>
        <v>4.8780487804878048</v>
      </c>
      <c r="Z22" s="123">
        <v>6177.02</v>
      </c>
      <c r="AA22" s="122">
        <v>6177.02</v>
      </c>
      <c r="AB22" s="122">
        <f t="shared" si="8"/>
        <v>100</v>
      </c>
      <c r="AC22" s="122">
        <f t="shared" si="3"/>
        <v>6177.02</v>
      </c>
      <c r="AD22" s="122">
        <f t="shared" si="9"/>
        <v>100</v>
      </c>
      <c r="AE22" s="122">
        <f t="shared" si="10"/>
        <v>0</v>
      </c>
      <c r="AF22" s="122">
        <f t="shared" si="4"/>
        <v>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1"/>
        <v>0</v>
      </c>
      <c r="O23" s="100">
        <v>0</v>
      </c>
      <c r="P23" s="100">
        <v>0</v>
      </c>
      <c r="Q23" s="100">
        <v>0</v>
      </c>
      <c r="R23" s="100">
        <f t="shared" si="12"/>
        <v>0</v>
      </c>
      <c r="S23" s="100">
        <v>0</v>
      </c>
      <c r="T23" s="100">
        <v>0</v>
      </c>
      <c r="U23" s="100">
        <v>0</v>
      </c>
      <c r="V23" s="121">
        <v>0</v>
      </c>
      <c r="W23" s="121">
        <v>0</v>
      </c>
      <c r="X23" s="121">
        <v>0</v>
      </c>
      <c r="Y23" s="122">
        <f t="shared" si="2"/>
        <v>0</v>
      </c>
      <c r="Z23" s="123">
        <v>0</v>
      </c>
      <c r="AA23" s="122">
        <v>0</v>
      </c>
      <c r="AB23" s="122">
        <f t="shared" si="8"/>
        <v>0</v>
      </c>
      <c r="AC23" s="122">
        <f t="shared" si="3"/>
        <v>0</v>
      </c>
      <c r="AD23" s="122">
        <f t="shared" si="9"/>
        <v>0</v>
      </c>
      <c r="AE23" s="122">
        <f t="shared" si="10"/>
        <v>0</v>
      </c>
      <c r="AF23" s="122">
        <f t="shared" si="4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1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2"/>
        <v>31605.72</v>
      </c>
      <c r="S24" s="100">
        <f t="shared" si="7"/>
        <v>100</v>
      </c>
      <c r="T24" s="100">
        <v>0</v>
      </c>
      <c r="U24" s="100">
        <v>0</v>
      </c>
      <c r="V24" s="121">
        <v>31</v>
      </c>
      <c r="W24" s="121">
        <v>42</v>
      </c>
      <c r="X24" s="121">
        <v>21</v>
      </c>
      <c r="Y24" s="122">
        <f t="shared" si="2"/>
        <v>43.661971830985912</v>
      </c>
      <c r="Z24" s="123">
        <v>29450.03</v>
      </c>
      <c r="AA24" s="122">
        <v>29450.03</v>
      </c>
      <c r="AB24" s="122">
        <f t="shared" si="8"/>
        <v>100</v>
      </c>
      <c r="AC24" s="122">
        <f t="shared" si="3"/>
        <v>29450.03</v>
      </c>
      <c r="AD24" s="122">
        <f t="shared" si="9"/>
        <v>100</v>
      </c>
      <c r="AE24" s="122">
        <f t="shared" si="10"/>
        <v>0</v>
      </c>
      <c r="AF24" s="122">
        <f t="shared" si="4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1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2"/>
        <v>43809.06</v>
      </c>
      <c r="S25" s="100">
        <f t="shared" si="7"/>
        <v>100</v>
      </c>
      <c r="T25" s="100">
        <v>0</v>
      </c>
      <c r="U25" s="100">
        <v>0</v>
      </c>
      <c r="V25" s="121">
        <v>25</v>
      </c>
      <c r="W25" s="121">
        <v>36</v>
      </c>
      <c r="X25" s="121">
        <v>8</v>
      </c>
      <c r="Y25" s="122">
        <f t="shared" si="2"/>
        <v>12.135922330097088</v>
      </c>
      <c r="Z25" s="123">
        <f>3668.08+27767.72+365.4</f>
        <v>31801.200000000004</v>
      </c>
      <c r="AA25" s="122">
        <v>31801.200000000004</v>
      </c>
      <c r="AB25" s="122">
        <f t="shared" si="8"/>
        <v>100</v>
      </c>
      <c r="AC25" s="122">
        <f t="shared" si="3"/>
        <v>31801.200000000004</v>
      </c>
      <c r="AD25" s="122">
        <f t="shared" si="9"/>
        <v>100</v>
      </c>
      <c r="AE25" s="122">
        <f t="shared" si="10"/>
        <v>0</v>
      </c>
      <c r="AF25" s="122">
        <f t="shared" si="4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1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2"/>
        <v>13200.15</v>
      </c>
      <c r="S26" s="100">
        <f t="shared" si="7"/>
        <v>100</v>
      </c>
      <c r="T26" s="100">
        <v>0</v>
      </c>
      <c r="U26" s="100">
        <v>0</v>
      </c>
      <c r="V26" s="121">
        <v>12</v>
      </c>
      <c r="W26" s="121">
        <v>15</v>
      </c>
      <c r="X26" s="121">
        <v>6</v>
      </c>
      <c r="Y26" s="122">
        <f t="shared" si="2"/>
        <v>50</v>
      </c>
      <c r="Z26" s="123">
        <v>11237.51</v>
      </c>
      <c r="AA26" s="122">
        <v>11237.51</v>
      </c>
      <c r="AB26" s="122">
        <f t="shared" si="8"/>
        <v>100</v>
      </c>
      <c r="AC26" s="122">
        <f t="shared" si="3"/>
        <v>11237.51</v>
      </c>
      <c r="AD26" s="122">
        <f t="shared" si="9"/>
        <v>100</v>
      </c>
      <c r="AE26" s="122">
        <f t="shared" si="10"/>
        <v>0</v>
      </c>
      <c r="AF26" s="122">
        <f t="shared" si="4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1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2"/>
        <v>12723.78</v>
      </c>
      <c r="S27" s="100">
        <f t="shared" si="7"/>
        <v>100</v>
      </c>
      <c r="T27" s="100">
        <v>0</v>
      </c>
      <c r="U27" s="100">
        <v>0</v>
      </c>
      <c r="V27" s="121">
        <v>4</v>
      </c>
      <c r="W27" s="121">
        <v>6</v>
      </c>
      <c r="X27" s="121">
        <v>1</v>
      </c>
      <c r="Y27" s="122">
        <f t="shared" si="2"/>
        <v>25</v>
      </c>
      <c r="Z27" s="123">
        <v>3466.92</v>
      </c>
      <c r="AA27" s="122">
        <v>3466.92</v>
      </c>
      <c r="AB27" s="122">
        <f t="shared" si="8"/>
        <v>100</v>
      </c>
      <c r="AC27" s="122">
        <f t="shared" si="3"/>
        <v>3466.92</v>
      </c>
      <c r="AD27" s="122">
        <f t="shared" si="9"/>
        <v>100</v>
      </c>
      <c r="AE27" s="122">
        <f t="shared" si="10"/>
        <v>0</v>
      </c>
      <c r="AF27" s="122">
        <f t="shared" si="4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1"/>
        <v>0</v>
      </c>
      <c r="O28" s="100">
        <v>0</v>
      </c>
      <c r="P28" s="100">
        <v>0</v>
      </c>
      <c r="Q28" s="100">
        <v>0</v>
      </c>
      <c r="R28" s="100">
        <f t="shared" si="12"/>
        <v>0</v>
      </c>
      <c r="S28" s="100">
        <v>0</v>
      </c>
      <c r="T28" s="100">
        <v>0</v>
      </c>
      <c r="U28" s="100">
        <v>0</v>
      </c>
      <c r="V28" s="121">
        <v>5</v>
      </c>
      <c r="W28" s="121">
        <v>6</v>
      </c>
      <c r="X28" s="121">
        <v>4</v>
      </c>
      <c r="Y28" s="122">
        <f t="shared" si="2"/>
        <v>55.555555555555557</v>
      </c>
      <c r="Z28" s="123">
        <v>3007.13</v>
      </c>
      <c r="AA28" s="122">
        <v>3007.13</v>
      </c>
      <c r="AB28" s="122">
        <f t="shared" si="8"/>
        <v>100</v>
      </c>
      <c r="AC28" s="122">
        <f t="shared" si="3"/>
        <v>3007.13</v>
      </c>
      <c r="AD28" s="122">
        <f t="shared" si="9"/>
        <v>100</v>
      </c>
      <c r="AE28" s="122">
        <f t="shared" si="10"/>
        <v>0</v>
      </c>
      <c r="AF28" s="122">
        <f t="shared" si="4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1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2"/>
        <v>5460.41</v>
      </c>
      <c r="S29" s="100">
        <f t="shared" si="7"/>
        <v>100</v>
      </c>
      <c r="T29" s="100">
        <v>0</v>
      </c>
      <c r="U29" s="100">
        <v>0</v>
      </c>
      <c r="V29" s="121">
        <v>3</v>
      </c>
      <c r="W29" s="121">
        <v>5</v>
      </c>
      <c r="X29" s="121">
        <v>0</v>
      </c>
      <c r="Y29" s="122">
        <f t="shared" si="2"/>
        <v>37.5</v>
      </c>
      <c r="Z29" s="123">
        <v>2108.6999999999998</v>
      </c>
      <c r="AA29" s="122">
        <v>2108.6999999999998</v>
      </c>
      <c r="AB29" s="122">
        <f t="shared" si="8"/>
        <v>100</v>
      </c>
      <c r="AC29" s="122">
        <f t="shared" si="3"/>
        <v>2108.6999999999998</v>
      </c>
      <c r="AD29" s="122">
        <f t="shared" si="9"/>
        <v>100</v>
      </c>
      <c r="AE29" s="122">
        <f t="shared" si="10"/>
        <v>0</v>
      </c>
      <c r="AF29" s="122">
        <f t="shared" si="4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2"/>
        <v>0</v>
      </c>
      <c r="S30" s="100">
        <v>0</v>
      </c>
      <c r="T30" s="100">
        <v>0</v>
      </c>
      <c r="U30" s="100">
        <v>0</v>
      </c>
      <c r="V30" s="121">
        <v>0</v>
      </c>
      <c r="W30" s="121">
        <v>0</v>
      </c>
      <c r="X30" s="121">
        <v>0</v>
      </c>
      <c r="Y30" s="122">
        <f t="shared" si="2"/>
        <v>0</v>
      </c>
      <c r="Z30" s="123">
        <v>0</v>
      </c>
      <c r="AA30" s="122">
        <v>0</v>
      </c>
      <c r="AB30" s="122">
        <f t="shared" si="8"/>
        <v>0</v>
      </c>
      <c r="AC30" s="122">
        <f t="shared" si="3"/>
        <v>0</v>
      </c>
      <c r="AD30" s="122">
        <f t="shared" si="9"/>
        <v>0</v>
      </c>
      <c r="AE30" s="122">
        <f t="shared" si="10"/>
        <v>0</v>
      </c>
      <c r="AF30" s="122">
        <f t="shared" si="4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3">K31/H31*100</f>
        <v>88.043478260869563</v>
      </c>
      <c r="O31" s="100">
        <v>84151.14</v>
      </c>
      <c r="P31" s="100">
        <v>84151.14</v>
      </c>
      <c r="Q31" s="100">
        <f t="shared" ref="Q31:Q38" si="14">P31/O31*100</f>
        <v>100</v>
      </c>
      <c r="R31" s="100">
        <f t="shared" si="12"/>
        <v>84151.14</v>
      </c>
      <c r="S31" s="100">
        <f t="shared" si="7"/>
        <v>100</v>
      </c>
      <c r="T31" s="100">
        <v>0</v>
      </c>
      <c r="U31" s="100">
        <v>0</v>
      </c>
      <c r="V31" s="121">
        <v>20</v>
      </c>
      <c r="W31" s="121">
        <v>32</v>
      </c>
      <c r="X31" s="121">
        <v>3</v>
      </c>
      <c r="Y31" s="122">
        <f t="shared" si="2"/>
        <v>21.739130434782609</v>
      </c>
      <c r="Z31" s="123">
        <v>48138.49</v>
      </c>
      <c r="AA31" s="122">
        <v>48138.49</v>
      </c>
      <c r="AB31" s="122">
        <f t="shared" si="8"/>
        <v>100</v>
      </c>
      <c r="AC31" s="122">
        <f t="shared" si="3"/>
        <v>48138.49</v>
      </c>
      <c r="AD31" s="122">
        <f t="shared" si="9"/>
        <v>100</v>
      </c>
      <c r="AE31" s="122">
        <f t="shared" si="10"/>
        <v>0</v>
      </c>
      <c r="AF31" s="122">
        <f t="shared" si="4"/>
        <v>0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3"/>
        <v>45</v>
      </c>
      <c r="O32" s="100">
        <v>3061.7499999999995</v>
      </c>
      <c r="P32" s="100">
        <v>3061.7499999999995</v>
      </c>
      <c r="Q32" s="100">
        <f t="shared" si="14"/>
        <v>100</v>
      </c>
      <c r="R32" s="100">
        <f t="shared" si="12"/>
        <v>3061.7499999999995</v>
      </c>
      <c r="S32" s="100">
        <f t="shared" si="7"/>
        <v>100</v>
      </c>
      <c r="T32" s="100">
        <v>0</v>
      </c>
      <c r="U32" s="100">
        <v>0</v>
      </c>
      <c r="V32" s="121">
        <v>0</v>
      </c>
      <c r="W32" s="121">
        <v>0</v>
      </c>
      <c r="X32" s="121">
        <v>0</v>
      </c>
      <c r="Y32" s="122">
        <f t="shared" si="2"/>
        <v>0</v>
      </c>
      <c r="Z32" s="123">
        <v>0</v>
      </c>
      <c r="AA32" s="122">
        <v>0</v>
      </c>
      <c r="AB32" s="122">
        <f t="shared" si="8"/>
        <v>0</v>
      </c>
      <c r="AC32" s="122">
        <f t="shared" si="3"/>
        <v>0</v>
      </c>
      <c r="AD32" s="122">
        <f t="shared" si="9"/>
        <v>0</v>
      </c>
      <c r="AE32" s="122">
        <f t="shared" si="10"/>
        <v>0</v>
      </c>
      <c r="AF32" s="122">
        <f t="shared" si="4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3"/>
        <v>50</v>
      </c>
      <c r="O33" s="100">
        <v>215.69</v>
      </c>
      <c r="P33" s="100">
        <v>215.69</v>
      </c>
      <c r="Q33" s="100">
        <f t="shared" si="14"/>
        <v>100</v>
      </c>
      <c r="R33" s="100">
        <f t="shared" si="12"/>
        <v>215.69</v>
      </c>
      <c r="S33" s="100">
        <f t="shared" si="7"/>
        <v>100</v>
      </c>
      <c r="T33" s="100">
        <v>0</v>
      </c>
      <c r="U33" s="100">
        <v>0</v>
      </c>
      <c r="V33" s="121">
        <v>2</v>
      </c>
      <c r="W33" s="121">
        <v>4</v>
      </c>
      <c r="X33" s="121">
        <v>0</v>
      </c>
      <c r="Y33" s="122">
        <f t="shared" si="2"/>
        <v>50</v>
      </c>
      <c r="Z33" s="123">
        <v>3317.11</v>
      </c>
      <c r="AA33" s="122">
        <v>3317.11</v>
      </c>
      <c r="AB33" s="122">
        <f t="shared" si="8"/>
        <v>100</v>
      </c>
      <c r="AC33" s="122">
        <f t="shared" si="3"/>
        <v>3317.11</v>
      </c>
      <c r="AD33" s="122">
        <f t="shared" si="9"/>
        <v>100</v>
      </c>
      <c r="AE33" s="122">
        <f t="shared" si="10"/>
        <v>0</v>
      </c>
      <c r="AF33" s="122">
        <f t="shared" si="4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3"/>
        <v>80.769230769230774</v>
      </c>
      <c r="O34" s="100">
        <v>17458.7</v>
      </c>
      <c r="P34" s="100">
        <v>17458.7</v>
      </c>
      <c r="Q34" s="100">
        <f t="shared" si="14"/>
        <v>100</v>
      </c>
      <c r="R34" s="100">
        <f t="shared" si="12"/>
        <v>17458.7</v>
      </c>
      <c r="S34" s="100">
        <f t="shared" si="7"/>
        <v>100</v>
      </c>
      <c r="T34" s="100">
        <v>0</v>
      </c>
      <c r="U34" s="100">
        <v>0</v>
      </c>
      <c r="V34" s="121">
        <v>8</v>
      </c>
      <c r="W34" s="121">
        <v>12</v>
      </c>
      <c r="X34" s="121">
        <v>3</v>
      </c>
      <c r="Y34" s="122">
        <f t="shared" si="2"/>
        <v>15.384615384615385</v>
      </c>
      <c r="Z34" s="123">
        <f>10964.24+4676.32</f>
        <v>15640.56</v>
      </c>
      <c r="AA34" s="122">
        <v>10964.24</v>
      </c>
      <c r="AB34" s="122">
        <f t="shared" si="8"/>
        <v>70.101326295222165</v>
      </c>
      <c r="AC34" s="122">
        <f t="shared" si="3"/>
        <v>10964.24</v>
      </c>
      <c r="AD34" s="122">
        <f t="shared" si="9"/>
        <v>100</v>
      </c>
      <c r="AE34" s="122">
        <f t="shared" si="10"/>
        <v>0</v>
      </c>
      <c r="AF34" s="122">
        <f t="shared" si="4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3"/>
        <v>75.862068965517238</v>
      </c>
      <c r="O35" s="100">
        <v>31182.29</v>
      </c>
      <c r="P35" s="100">
        <v>31182.29</v>
      </c>
      <c r="Q35" s="100">
        <f t="shared" si="14"/>
        <v>100</v>
      </c>
      <c r="R35" s="100">
        <f t="shared" si="12"/>
        <v>31182.29</v>
      </c>
      <c r="S35" s="100">
        <f t="shared" si="7"/>
        <v>100</v>
      </c>
      <c r="T35" s="100">
        <v>0</v>
      </c>
      <c r="U35" s="100">
        <v>0</v>
      </c>
      <c r="V35" s="121">
        <v>14</v>
      </c>
      <c r="W35" s="121">
        <v>21</v>
      </c>
      <c r="X35" s="121">
        <v>2</v>
      </c>
      <c r="Y35" s="122">
        <f t="shared" si="2"/>
        <v>24.137931034482758</v>
      </c>
      <c r="Z35" s="123">
        <v>20128.939999999999</v>
      </c>
      <c r="AA35" s="122">
        <v>20128.939999999999</v>
      </c>
      <c r="AB35" s="122">
        <f t="shared" si="8"/>
        <v>100</v>
      </c>
      <c r="AC35" s="122">
        <f t="shared" si="3"/>
        <v>20128.939999999999</v>
      </c>
      <c r="AD35" s="122">
        <f t="shared" si="9"/>
        <v>100</v>
      </c>
      <c r="AE35" s="122">
        <f t="shared" si="10"/>
        <v>0</v>
      </c>
      <c r="AF35" s="122">
        <f t="shared" si="4"/>
        <v>0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3"/>
        <v>63.636363636363633</v>
      </c>
      <c r="O36" s="100">
        <v>837.48</v>
      </c>
      <c r="P36" s="100">
        <v>837.48</v>
      </c>
      <c r="Q36" s="100">
        <f t="shared" si="14"/>
        <v>100</v>
      </c>
      <c r="R36" s="100">
        <f t="shared" si="12"/>
        <v>837.48</v>
      </c>
      <c r="S36" s="100">
        <f t="shared" si="7"/>
        <v>100</v>
      </c>
      <c r="T36" s="100">
        <v>0</v>
      </c>
      <c r="U36" s="100">
        <v>0</v>
      </c>
      <c r="V36" s="121">
        <v>0</v>
      </c>
      <c r="W36" s="121">
        <v>0</v>
      </c>
      <c r="X36" s="121">
        <v>0</v>
      </c>
      <c r="Y36" s="122">
        <f t="shared" si="2"/>
        <v>0</v>
      </c>
      <c r="Z36" s="123">
        <v>0</v>
      </c>
      <c r="AA36" s="122">
        <v>0</v>
      </c>
      <c r="AB36" s="122">
        <f t="shared" si="8"/>
        <v>0</v>
      </c>
      <c r="AC36" s="122">
        <f t="shared" si="3"/>
        <v>0</v>
      </c>
      <c r="AD36" s="122">
        <f t="shared" si="9"/>
        <v>0</v>
      </c>
      <c r="AE36" s="122">
        <f t="shared" si="10"/>
        <v>0</v>
      </c>
      <c r="AF36" s="122">
        <f t="shared" si="4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3"/>
        <v>93.333333333333329</v>
      </c>
      <c r="O37" s="100">
        <v>8820.61</v>
      </c>
      <c r="P37" s="100">
        <v>8820.61</v>
      </c>
      <c r="Q37" s="100">
        <f t="shared" si="14"/>
        <v>100</v>
      </c>
      <c r="R37" s="100">
        <f t="shared" si="12"/>
        <v>8820.61</v>
      </c>
      <c r="S37" s="100">
        <f t="shared" si="7"/>
        <v>100</v>
      </c>
      <c r="T37" s="100">
        <v>0</v>
      </c>
      <c r="U37" s="100">
        <v>0</v>
      </c>
      <c r="V37" s="121">
        <v>2</v>
      </c>
      <c r="W37" s="121">
        <v>2</v>
      </c>
      <c r="X37" s="121">
        <v>0</v>
      </c>
      <c r="Y37" s="122">
        <f t="shared" si="2"/>
        <v>13.333333333333334</v>
      </c>
      <c r="Z37" s="123">
        <v>2791.99</v>
      </c>
      <c r="AA37" s="122">
        <v>2791.99</v>
      </c>
      <c r="AB37" s="122">
        <f t="shared" si="8"/>
        <v>100</v>
      </c>
      <c r="AC37" s="122">
        <f t="shared" si="3"/>
        <v>2791.99</v>
      </c>
      <c r="AD37" s="122">
        <f t="shared" si="9"/>
        <v>100</v>
      </c>
      <c r="AE37" s="122">
        <f t="shared" si="10"/>
        <v>0</v>
      </c>
      <c r="AF37" s="122">
        <f t="shared" si="4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3"/>
        <v>44.827586206896555</v>
      </c>
      <c r="O38" s="100">
        <v>17539.870000000003</v>
      </c>
      <c r="P38" s="100">
        <v>17539.870000000003</v>
      </c>
      <c r="Q38" s="100">
        <f t="shared" si="14"/>
        <v>100</v>
      </c>
      <c r="R38" s="100">
        <f t="shared" si="12"/>
        <v>17539.870000000003</v>
      </c>
      <c r="S38" s="100">
        <f t="shared" si="7"/>
        <v>100</v>
      </c>
      <c r="T38" s="100">
        <v>0</v>
      </c>
      <c r="U38" s="100">
        <v>0</v>
      </c>
      <c r="V38" s="121">
        <v>23</v>
      </c>
      <c r="W38" s="121">
        <v>34</v>
      </c>
      <c r="X38" s="121">
        <v>4</v>
      </c>
      <c r="Y38" s="122">
        <f t="shared" si="2"/>
        <v>79.310344827586206</v>
      </c>
      <c r="Z38" s="123">
        <f>42527.27+502.43</f>
        <v>43029.7</v>
      </c>
      <c r="AA38" s="122">
        <v>42527.27</v>
      </c>
      <c r="AB38" s="122">
        <f t="shared" si="8"/>
        <v>98.832364622574644</v>
      </c>
      <c r="AC38" s="122">
        <f t="shared" si="3"/>
        <v>42527.27</v>
      </c>
      <c r="AD38" s="122">
        <f t="shared" si="9"/>
        <v>100</v>
      </c>
      <c r="AE38" s="122">
        <f t="shared" si="10"/>
        <v>0</v>
      </c>
      <c r="AF38" s="122">
        <f t="shared" si="4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3"/>
        <v>0</v>
      </c>
      <c r="O39" s="100">
        <v>0</v>
      </c>
      <c r="P39" s="100">
        <v>0</v>
      </c>
      <c r="Q39" s="100">
        <v>0</v>
      </c>
      <c r="R39" s="100">
        <f t="shared" si="12"/>
        <v>0</v>
      </c>
      <c r="S39" s="100">
        <v>0</v>
      </c>
      <c r="T39" s="100">
        <v>0</v>
      </c>
      <c r="U39" s="100">
        <v>0</v>
      </c>
      <c r="V39" s="121">
        <v>0</v>
      </c>
      <c r="W39" s="121">
        <v>0</v>
      </c>
      <c r="X39" s="121">
        <v>0</v>
      </c>
      <c r="Y39" s="122">
        <f t="shared" si="2"/>
        <v>0</v>
      </c>
      <c r="Z39" s="123">
        <v>0</v>
      </c>
      <c r="AA39" s="122">
        <v>0</v>
      </c>
      <c r="AB39" s="122">
        <f t="shared" si="8"/>
        <v>0</v>
      </c>
      <c r="AC39" s="122">
        <f t="shared" si="3"/>
        <v>0</v>
      </c>
      <c r="AD39" s="122">
        <f t="shared" si="9"/>
        <v>0</v>
      </c>
      <c r="AE39" s="122">
        <f t="shared" si="10"/>
        <v>0</v>
      </c>
      <c r="AF39" s="122">
        <f t="shared" si="4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3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2"/>
        <v>81.2</v>
      </c>
      <c r="S40" s="100">
        <f t="shared" si="7"/>
        <v>100</v>
      </c>
      <c r="T40" s="100">
        <v>0</v>
      </c>
      <c r="U40" s="100">
        <v>0</v>
      </c>
      <c r="V40" s="121">
        <v>0</v>
      </c>
      <c r="W40" s="121">
        <v>0</v>
      </c>
      <c r="X40" s="121">
        <v>0</v>
      </c>
      <c r="Y40" s="122">
        <f t="shared" si="2"/>
        <v>0</v>
      </c>
      <c r="Z40" s="123">
        <v>0</v>
      </c>
      <c r="AA40" s="122">
        <v>0</v>
      </c>
      <c r="AB40" s="122">
        <f t="shared" si="8"/>
        <v>0</v>
      </c>
      <c r="AC40" s="122">
        <f t="shared" si="3"/>
        <v>0</v>
      </c>
      <c r="AD40" s="122">
        <f t="shared" si="9"/>
        <v>0</v>
      </c>
      <c r="AE40" s="122">
        <f t="shared" si="10"/>
        <v>0</v>
      </c>
      <c r="AF40" s="122">
        <f t="shared" si="4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3"/>
        <v>0</v>
      </c>
      <c r="O41" s="100">
        <v>0</v>
      </c>
      <c r="P41" s="100">
        <v>0</v>
      </c>
      <c r="Q41" s="100">
        <v>0</v>
      </c>
      <c r="R41" s="100">
        <f t="shared" si="12"/>
        <v>0</v>
      </c>
      <c r="S41" s="100">
        <v>0</v>
      </c>
      <c r="T41" s="100">
        <v>0</v>
      </c>
      <c r="U41" s="100">
        <v>0</v>
      </c>
      <c r="V41" s="121">
        <v>1</v>
      </c>
      <c r="W41" s="121">
        <v>1</v>
      </c>
      <c r="X41" s="121">
        <v>1</v>
      </c>
      <c r="Y41" s="122">
        <f t="shared" si="2"/>
        <v>50</v>
      </c>
      <c r="Z41" s="123">
        <v>570.94000000000005</v>
      </c>
      <c r="AA41" s="122">
        <v>570.94000000000005</v>
      </c>
      <c r="AB41" s="122">
        <f t="shared" si="8"/>
        <v>100</v>
      </c>
      <c r="AC41" s="122">
        <f t="shared" si="3"/>
        <v>570.94000000000005</v>
      </c>
      <c r="AD41" s="122">
        <f t="shared" si="9"/>
        <v>100</v>
      </c>
      <c r="AE41" s="122">
        <f t="shared" si="10"/>
        <v>0</v>
      </c>
      <c r="AF41" s="122">
        <f t="shared" si="4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3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2"/>
        <v>51486.1</v>
      </c>
      <c r="S42" s="100">
        <f t="shared" si="7"/>
        <v>100</v>
      </c>
      <c r="T42" s="100">
        <v>0</v>
      </c>
      <c r="U42" s="100">
        <v>0</v>
      </c>
      <c r="V42" s="121">
        <v>20</v>
      </c>
      <c r="W42" s="121">
        <v>37</v>
      </c>
      <c r="X42" s="121">
        <v>8</v>
      </c>
      <c r="Y42" s="122">
        <f t="shared" si="2"/>
        <v>37.735849056603776</v>
      </c>
      <c r="Z42" s="123">
        <v>44295.46</v>
      </c>
      <c r="AA42" s="122">
        <v>44295.46</v>
      </c>
      <c r="AB42" s="122">
        <f t="shared" si="8"/>
        <v>100</v>
      </c>
      <c r="AC42" s="122">
        <f t="shared" si="3"/>
        <v>44295.46</v>
      </c>
      <c r="AD42" s="122">
        <f t="shared" si="9"/>
        <v>100</v>
      </c>
      <c r="AE42" s="122">
        <f t="shared" si="10"/>
        <v>0</v>
      </c>
      <c r="AF42" s="122">
        <f t="shared" si="4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3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2"/>
        <v>16141.45</v>
      </c>
      <c r="S43" s="100">
        <f t="shared" si="7"/>
        <v>100</v>
      </c>
      <c r="T43" s="100">
        <v>0</v>
      </c>
      <c r="U43" s="100">
        <v>0</v>
      </c>
      <c r="V43" s="121">
        <v>8</v>
      </c>
      <c r="W43" s="121">
        <v>9</v>
      </c>
      <c r="X43" s="121">
        <v>3</v>
      </c>
      <c r="Y43" s="122">
        <f t="shared" si="2"/>
        <v>28.571428571428569</v>
      </c>
      <c r="Z43" s="123">
        <v>7515.68</v>
      </c>
      <c r="AA43" s="122">
        <v>7515.68</v>
      </c>
      <c r="AB43" s="122">
        <f t="shared" si="8"/>
        <v>100</v>
      </c>
      <c r="AC43" s="122">
        <f t="shared" si="3"/>
        <v>7515.68</v>
      </c>
      <c r="AD43" s="122">
        <f t="shared" si="9"/>
        <v>100</v>
      </c>
      <c r="AE43" s="122">
        <f t="shared" si="10"/>
        <v>0</v>
      </c>
      <c r="AF43" s="122">
        <f t="shared" si="4"/>
        <v>0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3"/>
        <v>0</v>
      </c>
      <c r="O44" s="100">
        <v>0</v>
      </c>
      <c r="P44" s="100">
        <v>0</v>
      </c>
      <c r="Q44" s="100">
        <v>0</v>
      </c>
      <c r="R44" s="100">
        <f t="shared" si="12"/>
        <v>0</v>
      </c>
      <c r="S44" s="100">
        <v>0</v>
      </c>
      <c r="T44" s="100">
        <v>0</v>
      </c>
      <c r="U44" s="100">
        <v>0</v>
      </c>
      <c r="V44" s="121">
        <v>0</v>
      </c>
      <c r="W44" s="121">
        <v>0</v>
      </c>
      <c r="X44" s="121">
        <v>0</v>
      </c>
      <c r="Y44" s="122">
        <f t="shared" si="2"/>
        <v>0</v>
      </c>
      <c r="Z44" s="123">
        <v>0</v>
      </c>
      <c r="AA44" s="122">
        <v>0</v>
      </c>
      <c r="AB44" s="122">
        <f t="shared" si="8"/>
        <v>0</v>
      </c>
      <c r="AC44" s="122">
        <f t="shared" si="3"/>
        <v>0</v>
      </c>
      <c r="AD44" s="122">
        <f t="shared" si="9"/>
        <v>0</v>
      </c>
      <c r="AE44" s="122">
        <f t="shared" si="10"/>
        <v>0</v>
      </c>
      <c r="AF44" s="122">
        <f t="shared" si="4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3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2"/>
        <v>18630.71</v>
      </c>
      <c r="S45" s="100">
        <f t="shared" si="7"/>
        <v>100</v>
      </c>
      <c r="T45" s="100">
        <v>0</v>
      </c>
      <c r="U45" s="100">
        <v>0</v>
      </c>
      <c r="V45" s="121">
        <v>9</v>
      </c>
      <c r="W45" s="121">
        <v>9</v>
      </c>
      <c r="X45" s="121">
        <v>9</v>
      </c>
      <c r="Y45" s="122">
        <f t="shared" si="2"/>
        <v>42.857142857142854</v>
      </c>
      <c r="Z45" s="123">
        <v>12540.16</v>
      </c>
      <c r="AA45" s="122">
        <v>12540.16</v>
      </c>
      <c r="AB45" s="122">
        <f t="shared" si="8"/>
        <v>100</v>
      </c>
      <c r="AC45" s="122">
        <f t="shared" si="3"/>
        <v>12540.16</v>
      </c>
      <c r="AD45" s="122">
        <f t="shared" si="9"/>
        <v>100</v>
      </c>
      <c r="AE45" s="122">
        <f t="shared" si="10"/>
        <v>0</v>
      </c>
      <c r="AF45" s="122">
        <f t="shared" si="4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3"/>
        <v>0</v>
      </c>
      <c r="O46" s="100">
        <v>0</v>
      </c>
      <c r="P46" s="100">
        <v>0</v>
      </c>
      <c r="Q46" s="100">
        <v>0</v>
      </c>
      <c r="R46" s="100">
        <f t="shared" si="12"/>
        <v>0</v>
      </c>
      <c r="S46" s="100">
        <v>0</v>
      </c>
      <c r="T46" s="100">
        <v>0</v>
      </c>
      <c r="U46" s="100">
        <v>0</v>
      </c>
      <c r="V46" s="121">
        <v>1</v>
      </c>
      <c r="W46" s="121">
        <v>1</v>
      </c>
      <c r="X46" s="121">
        <v>1</v>
      </c>
      <c r="Y46" s="122">
        <f t="shared" si="2"/>
        <v>100</v>
      </c>
      <c r="Z46" s="123">
        <v>121.8</v>
      </c>
      <c r="AA46" s="122">
        <v>121.8</v>
      </c>
      <c r="AB46" s="122">
        <f t="shared" si="8"/>
        <v>100</v>
      </c>
      <c r="AC46" s="122">
        <f t="shared" si="3"/>
        <v>121.8</v>
      </c>
      <c r="AD46" s="122">
        <f t="shared" si="9"/>
        <v>100</v>
      </c>
      <c r="AE46" s="122">
        <f t="shared" si="10"/>
        <v>0</v>
      </c>
      <c r="AF46" s="122">
        <f t="shared" si="4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3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2"/>
        <v>29395.079999999998</v>
      </c>
      <c r="S47" s="100">
        <f t="shared" si="7"/>
        <v>100</v>
      </c>
      <c r="T47" s="100">
        <v>0</v>
      </c>
      <c r="U47" s="100">
        <v>0</v>
      </c>
      <c r="V47" s="121">
        <v>9</v>
      </c>
      <c r="W47" s="121">
        <v>13</v>
      </c>
      <c r="X47" s="121">
        <v>5</v>
      </c>
      <c r="Y47" s="122">
        <f t="shared" si="2"/>
        <v>24.324324324324326</v>
      </c>
      <c r="Z47" s="123">
        <v>7644.4</v>
      </c>
      <c r="AA47" s="122">
        <v>7644.4</v>
      </c>
      <c r="AB47" s="122">
        <f t="shared" si="8"/>
        <v>100</v>
      </c>
      <c r="AC47" s="122">
        <f t="shared" si="3"/>
        <v>7644.4</v>
      </c>
      <c r="AD47" s="122">
        <f t="shared" si="9"/>
        <v>100</v>
      </c>
      <c r="AE47" s="122">
        <f t="shared" si="10"/>
        <v>0</v>
      </c>
      <c r="AF47" s="122">
        <f t="shared" si="4"/>
        <v>0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3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2"/>
        <v>13283.6</v>
      </c>
      <c r="S48" s="100">
        <f t="shared" si="7"/>
        <v>100</v>
      </c>
      <c r="T48" s="100">
        <v>0</v>
      </c>
      <c r="U48" s="100">
        <v>0</v>
      </c>
      <c r="V48" s="121">
        <v>24</v>
      </c>
      <c r="W48" s="121">
        <v>33</v>
      </c>
      <c r="X48" s="121">
        <v>16</v>
      </c>
      <c r="Y48" s="122">
        <f t="shared" si="2"/>
        <v>37.5</v>
      </c>
      <c r="Z48" s="123">
        <v>46978.09</v>
      </c>
      <c r="AA48" s="122">
        <v>46978.09</v>
      </c>
      <c r="AB48" s="122">
        <f t="shared" si="8"/>
        <v>100</v>
      </c>
      <c r="AC48" s="122">
        <f t="shared" si="3"/>
        <v>46978.09</v>
      </c>
      <c r="AD48" s="122">
        <f t="shared" si="9"/>
        <v>100</v>
      </c>
      <c r="AE48" s="122">
        <f t="shared" si="10"/>
        <v>0</v>
      </c>
      <c r="AF48" s="122">
        <f t="shared" si="4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3"/>
        <v>0</v>
      </c>
      <c r="O49" s="100">
        <v>0</v>
      </c>
      <c r="P49" s="100">
        <v>0</v>
      </c>
      <c r="Q49" s="100">
        <v>0</v>
      </c>
      <c r="R49" s="100">
        <f t="shared" si="12"/>
        <v>0</v>
      </c>
      <c r="S49" s="100">
        <v>0</v>
      </c>
      <c r="T49" s="100">
        <v>0</v>
      </c>
      <c r="U49" s="100">
        <v>0</v>
      </c>
      <c r="V49" s="121">
        <v>1</v>
      </c>
      <c r="W49" s="121">
        <v>1</v>
      </c>
      <c r="X49" s="121">
        <v>0</v>
      </c>
      <c r="Y49" s="122">
        <f t="shared" si="2"/>
        <v>33.333333333333329</v>
      </c>
      <c r="Z49" s="123">
        <v>1501.79</v>
      </c>
      <c r="AA49" s="122">
        <v>1501.79</v>
      </c>
      <c r="AB49" s="122">
        <f t="shared" si="8"/>
        <v>100</v>
      </c>
      <c r="AC49" s="122">
        <f t="shared" si="3"/>
        <v>1501.79</v>
      </c>
      <c r="AD49" s="122">
        <f t="shared" si="9"/>
        <v>100</v>
      </c>
      <c r="AE49" s="122">
        <f t="shared" si="10"/>
        <v>0</v>
      </c>
      <c r="AF49" s="122">
        <f t="shared" si="4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3"/>
        <v>93.333333333333329</v>
      </c>
      <c r="O50" s="100">
        <v>28019.85</v>
      </c>
      <c r="P50" s="100">
        <v>28019.85</v>
      </c>
      <c r="Q50" s="100">
        <f t="shared" ref="Q50:Q61" si="15">P50/O50*100</f>
        <v>100</v>
      </c>
      <c r="R50" s="100">
        <f t="shared" si="12"/>
        <v>28019.85</v>
      </c>
      <c r="S50" s="100">
        <f t="shared" si="7"/>
        <v>100</v>
      </c>
      <c r="T50" s="100">
        <v>0</v>
      </c>
      <c r="U50" s="100">
        <v>0</v>
      </c>
      <c r="V50" s="121">
        <v>5</v>
      </c>
      <c r="W50" s="121">
        <v>6</v>
      </c>
      <c r="X50" s="121">
        <v>0</v>
      </c>
      <c r="Y50" s="122">
        <f t="shared" si="2"/>
        <v>11.111111111111111</v>
      </c>
      <c r="Z50" s="123">
        <v>9696.89</v>
      </c>
      <c r="AA50" s="122">
        <v>9696.89</v>
      </c>
      <c r="AB50" s="122">
        <f t="shared" si="8"/>
        <v>100</v>
      </c>
      <c r="AC50" s="122">
        <f t="shared" si="3"/>
        <v>9696.89</v>
      </c>
      <c r="AD50" s="122">
        <f t="shared" si="9"/>
        <v>100</v>
      </c>
      <c r="AE50" s="122">
        <f t="shared" si="10"/>
        <v>0</v>
      </c>
      <c r="AF50" s="122">
        <f t="shared" si="4"/>
        <v>0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3"/>
        <v>74.285714285714292</v>
      </c>
      <c r="O51" s="100">
        <v>24374.81</v>
      </c>
      <c r="P51" s="100">
        <v>24374.81</v>
      </c>
      <c r="Q51" s="100">
        <f t="shared" si="15"/>
        <v>100</v>
      </c>
      <c r="R51" s="100">
        <f t="shared" si="12"/>
        <v>24374.81</v>
      </c>
      <c r="S51" s="100">
        <f t="shared" si="7"/>
        <v>100</v>
      </c>
      <c r="T51" s="100">
        <v>0</v>
      </c>
      <c r="U51" s="100">
        <v>0</v>
      </c>
      <c r="V51" s="121">
        <v>10</v>
      </c>
      <c r="W51" s="121">
        <v>15</v>
      </c>
      <c r="X51" s="121">
        <v>3</v>
      </c>
      <c r="Y51" s="122">
        <f t="shared" si="2"/>
        <v>28.571428571428569</v>
      </c>
      <c r="Z51" s="123">
        <v>10543.6</v>
      </c>
      <c r="AA51" s="122">
        <v>10543.6</v>
      </c>
      <c r="AB51" s="122">
        <f t="shared" si="8"/>
        <v>100</v>
      </c>
      <c r="AC51" s="122">
        <f t="shared" si="3"/>
        <v>10543.6</v>
      </c>
      <c r="AD51" s="122">
        <f t="shared" si="9"/>
        <v>100</v>
      </c>
      <c r="AE51" s="122">
        <f t="shared" si="10"/>
        <v>0</v>
      </c>
      <c r="AF51" s="122">
        <f t="shared" si="4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3"/>
        <v>80.952380952380949</v>
      </c>
      <c r="O52" s="100">
        <v>15413.759999999998</v>
      </c>
      <c r="P52" s="100">
        <v>15413.759999999998</v>
      </c>
      <c r="Q52" s="100">
        <f t="shared" si="15"/>
        <v>100</v>
      </c>
      <c r="R52" s="100">
        <f t="shared" si="12"/>
        <v>15413.759999999998</v>
      </c>
      <c r="S52" s="100">
        <f t="shared" si="7"/>
        <v>100</v>
      </c>
      <c r="T52" s="100">
        <v>0</v>
      </c>
      <c r="U52" s="100">
        <v>0</v>
      </c>
      <c r="V52" s="121">
        <v>4</v>
      </c>
      <c r="W52" s="121">
        <v>5</v>
      </c>
      <c r="X52" s="121">
        <v>1</v>
      </c>
      <c r="Y52" s="122">
        <f t="shared" si="2"/>
        <v>19.047619047619047</v>
      </c>
      <c r="Z52" s="123">
        <f>8087.98+352.78</f>
        <v>8440.76</v>
      </c>
      <c r="AA52" s="122">
        <v>8087.98</v>
      </c>
      <c r="AB52" s="122">
        <f t="shared" si="8"/>
        <v>95.820518531506636</v>
      </c>
      <c r="AC52" s="122">
        <f t="shared" si="3"/>
        <v>8087.98</v>
      </c>
      <c r="AD52" s="122">
        <f t="shared" si="9"/>
        <v>100</v>
      </c>
      <c r="AE52" s="122">
        <f t="shared" si="10"/>
        <v>0</v>
      </c>
      <c r="AF52" s="122">
        <f t="shared" si="4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3"/>
        <v>74.468085106382972</v>
      </c>
      <c r="O53" s="100">
        <v>42972.38</v>
      </c>
      <c r="P53" s="100">
        <v>42972.38</v>
      </c>
      <c r="Q53" s="100">
        <f t="shared" si="15"/>
        <v>100</v>
      </c>
      <c r="R53" s="100">
        <f t="shared" si="12"/>
        <v>42972.38</v>
      </c>
      <c r="S53" s="100">
        <f t="shared" si="7"/>
        <v>100</v>
      </c>
      <c r="T53" s="100">
        <v>0</v>
      </c>
      <c r="U53" s="100">
        <v>0</v>
      </c>
      <c r="V53" s="121">
        <v>10</v>
      </c>
      <c r="W53" s="121">
        <v>17</v>
      </c>
      <c r="X53" s="121">
        <v>2</v>
      </c>
      <c r="Y53" s="122">
        <f t="shared" si="2"/>
        <v>21.276595744680851</v>
      </c>
      <c r="Z53" s="123">
        <v>32996.230000000003</v>
      </c>
      <c r="AA53" s="122">
        <v>32996.230000000003</v>
      </c>
      <c r="AB53" s="122">
        <f t="shared" si="8"/>
        <v>100</v>
      </c>
      <c r="AC53" s="122">
        <f t="shared" si="3"/>
        <v>32996.230000000003</v>
      </c>
      <c r="AD53" s="122">
        <f t="shared" si="9"/>
        <v>100</v>
      </c>
      <c r="AE53" s="122">
        <f t="shared" si="10"/>
        <v>0</v>
      </c>
      <c r="AF53" s="122">
        <f t="shared" si="4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3"/>
        <v>87.5</v>
      </c>
      <c r="O54" s="100">
        <v>11942.29</v>
      </c>
      <c r="P54" s="100">
        <v>11942.29</v>
      </c>
      <c r="Q54" s="100">
        <f t="shared" si="15"/>
        <v>100</v>
      </c>
      <c r="R54" s="100">
        <f t="shared" si="12"/>
        <v>11942.29</v>
      </c>
      <c r="S54" s="100">
        <f t="shared" si="7"/>
        <v>100</v>
      </c>
      <c r="T54" s="100">
        <v>0</v>
      </c>
      <c r="U54" s="100">
        <v>0</v>
      </c>
      <c r="V54" s="121">
        <v>5</v>
      </c>
      <c r="W54" s="121">
        <v>7</v>
      </c>
      <c r="X54" s="121">
        <v>1</v>
      </c>
      <c r="Y54" s="122">
        <f t="shared" si="2"/>
        <v>31.25</v>
      </c>
      <c r="Z54" s="123">
        <v>5739.78</v>
      </c>
      <c r="AA54" s="122">
        <v>5739.78</v>
      </c>
      <c r="AB54" s="122">
        <f t="shared" si="8"/>
        <v>100</v>
      </c>
      <c r="AC54" s="122">
        <f t="shared" si="3"/>
        <v>5739.78</v>
      </c>
      <c r="AD54" s="122">
        <f t="shared" si="9"/>
        <v>100</v>
      </c>
      <c r="AE54" s="122">
        <f t="shared" si="10"/>
        <v>0</v>
      </c>
      <c r="AF54" s="122">
        <f t="shared" si="4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3"/>
        <v>50</v>
      </c>
      <c r="O55" s="100">
        <v>2319.79</v>
      </c>
      <c r="P55" s="100">
        <v>2319.79</v>
      </c>
      <c r="Q55" s="100">
        <f t="shared" si="15"/>
        <v>100</v>
      </c>
      <c r="R55" s="100">
        <f t="shared" si="12"/>
        <v>2319.79</v>
      </c>
      <c r="S55" s="100">
        <f t="shared" si="7"/>
        <v>100</v>
      </c>
      <c r="T55" s="100">
        <v>0</v>
      </c>
      <c r="U55" s="100">
        <v>0</v>
      </c>
      <c r="V55" s="121">
        <v>7</v>
      </c>
      <c r="W55" s="121">
        <v>11</v>
      </c>
      <c r="X55" s="121">
        <v>4</v>
      </c>
      <c r="Y55" s="122">
        <f t="shared" si="2"/>
        <v>50</v>
      </c>
      <c r="Z55" s="123">
        <v>28099.62</v>
      </c>
      <c r="AA55" s="122">
        <v>28099.62</v>
      </c>
      <c r="AB55" s="122">
        <f t="shared" si="8"/>
        <v>100</v>
      </c>
      <c r="AC55" s="122">
        <f t="shared" si="3"/>
        <v>28099.62</v>
      </c>
      <c r="AD55" s="122">
        <f t="shared" si="9"/>
        <v>100</v>
      </c>
      <c r="AE55" s="122">
        <f t="shared" si="10"/>
        <v>0</v>
      </c>
      <c r="AF55" s="122">
        <f t="shared" si="4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3"/>
        <v>69.642857142857139</v>
      </c>
      <c r="O56" s="100">
        <v>33646.5</v>
      </c>
      <c r="P56" s="100">
        <v>33646.5</v>
      </c>
      <c r="Q56" s="100">
        <f t="shared" si="15"/>
        <v>100</v>
      </c>
      <c r="R56" s="100">
        <f t="shared" si="12"/>
        <v>33646.5</v>
      </c>
      <c r="S56" s="100">
        <f t="shared" si="7"/>
        <v>100</v>
      </c>
      <c r="T56" s="100">
        <v>0</v>
      </c>
      <c r="U56" s="100">
        <v>0</v>
      </c>
      <c r="V56" s="121">
        <v>15</v>
      </c>
      <c r="W56" s="121">
        <v>23</v>
      </c>
      <c r="X56" s="121">
        <v>4</v>
      </c>
      <c r="Y56" s="122">
        <f t="shared" si="2"/>
        <v>26.785714285714285</v>
      </c>
      <c r="Z56" s="123">
        <v>15264.51</v>
      </c>
      <c r="AA56" s="122">
        <v>15264.51</v>
      </c>
      <c r="AB56" s="122">
        <f t="shared" si="8"/>
        <v>100</v>
      </c>
      <c r="AC56" s="122">
        <f t="shared" si="3"/>
        <v>15264.51</v>
      </c>
      <c r="AD56" s="122">
        <f t="shared" si="9"/>
        <v>100</v>
      </c>
      <c r="AE56" s="122">
        <f t="shared" si="10"/>
        <v>0</v>
      </c>
      <c r="AF56" s="122">
        <f t="shared" si="4"/>
        <v>0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3"/>
        <v>94.117647058823522</v>
      </c>
      <c r="O57" s="100">
        <v>5389.26</v>
      </c>
      <c r="P57" s="100">
        <v>5389.26</v>
      </c>
      <c r="Q57" s="100">
        <f t="shared" si="15"/>
        <v>100</v>
      </c>
      <c r="R57" s="100">
        <f t="shared" si="12"/>
        <v>5389.26</v>
      </c>
      <c r="S57" s="100">
        <f t="shared" si="7"/>
        <v>100</v>
      </c>
      <c r="T57" s="100">
        <v>0</v>
      </c>
      <c r="U57" s="100">
        <v>0</v>
      </c>
      <c r="V57" s="121">
        <v>3</v>
      </c>
      <c r="W57" s="121">
        <v>3</v>
      </c>
      <c r="X57" s="121">
        <v>0</v>
      </c>
      <c r="Y57" s="122">
        <f t="shared" si="2"/>
        <v>17.647058823529413</v>
      </c>
      <c r="Z57" s="123">
        <v>4047.15</v>
      </c>
      <c r="AA57" s="122">
        <v>4047.15</v>
      </c>
      <c r="AB57" s="122">
        <f t="shared" si="8"/>
        <v>100</v>
      </c>
      <c r="AC57" s="122">
        <f t="shared" si="3"/>
        <v>4047.15</v>
      </c>
      <c r="AD57" s="122">
        <f t="shared" si="9"/>
        <v>100</v>
      </c>
      <c r="AE57" s="122">
        <f t="shared" si="10"/>
        <v>0</v>
      </c>
      <c r="AF57" s="122">
        <f t="shared" si="4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3"/>
        <v>76.271186440677965</v>
      </c>
      <c r="O58" s="100">
        <v>51157.919999999998</v>
      </c>
      <c r="P58" s="100">
        <v>51157.919999999998</v>
      </c>
      <c r="Q58" s="100">
        <f t="shared" si="15"/>
        <v>100</v>
      </c>
      <c r="R58" s="100">
        <f t="shared" si="12"/>
        <v>51157.919999999998</v>
      </c>
      <c r="S58" s="100">
        <f t="shared" si="7"/>
        <v>100</v>
      </c>
      <c r="T58" s="100">
        <v>0</v>
      </c>
      <c r="U58" s="100">
        <v>0</v>
      </c>
      <c r="V58" s="121">
        <v>19</v>
      </c>
      <c r="W58" s="121">
        <v>24</v>
      </c>
      <c r="X58" s="121">
        <v>12</v>
      </c>
      <c r="Y58" s="122">
        <f t="shared" si="2"/>
        <v>32.20338983050847</v>
      </c>
      <c r="Z58" s="123">
        <v>36532.639999999999</v>
      </c>
      <c r="AA58" s="122">
        <v>36532.639999999999</v>
      </c>
      <c r="AB58" s="122">
        <f t="shared" si="8"/>
        <v>100</v>
      </c>
      <c r="AC58" s="122">
        <f t="shared" si="3"/>
        <v>36532.639999999999</v>
      </c>
      <c r="AD58" s="122">
        <f t="shared" si="9"/>
        <v>100</v>
      </c>
      <c r="AE58" s="122">
        <f t="shared" si="10"/>
        <v>0</v>
      </c>
      <c r="AF58" s="122">
        <f t="shared" si="4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3"/>
        <v>51.724137931034484</v>
      </c>
      <c r="O59" s="100">
        <v>2869.51</v>
      </c>
      <c r="P59" s="100">
        <v>2869.51</v>
      </c>
      <c r="Q59" s="100">
        <f t="shared" si="15"/>
        <v>100</v>
      </c>
      <c r="R59" s="100">
        <f t="shared" si="12"/>
        <v>2869.51</v>
      </c>
      <c r="S59" s="100">
        <f t="shared" si="7"/>
        <v>100</v>
      </c>
      <c r="T59" s="100">
        <v>0</v>
      </c>
      <c r="U59" s="100">
        <v>0</v>
      </c>
      <c r="V59" s="121">
        <v>8</v>
      </c>
      <c r="W59" s="121">
        <v>12</v>
      </c>
      <c r="X59" s="121">
        <v>3</v>
      </c>
      <c r="Y59" s="122">
        <f t="shared" si="2"/>
        <v>27.586206896551722</v>
      </c>
      <c r="Z59" s="123">
        <v>9392.68</v>
      </c>
      <c r="AA59" s="122">
        <v>9392.68</v>
      </c>
      <c r="AB59" s="122">
        <f t="shared" si="8"/>
        <v>100</v>
      </c>
      <c r="AC59" s="122">
        <f t="shared" si="3"/>
        <v>9392.68</v>
      </c>
      <c r="AD59" s="122">
        <f t="shared" si="9"/>
        <v>100</v>
      </c>
      <c r="AE59" s="122">
        <f t="shared" si="10"/>
        <v>0</v>
      </c>
      <c r="AF59" s="122">
        <f t="shared" si="4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3"/>
        <v>91.525423728813564</v>
      </c>
      <c r="O60" s="100">
        <v>15158.790000000003</v>
      </c>
      <c r="P60" s="100">
        <v>15158.790000000003</v>
      </c>
      <c r="Q60" s="100">
        <f t="shared" si="15"/>
        <v>100</v>
      </c>
      <c r="R60" s="100">
        <f t="shared" si="12"/>
        <v>15158.790000000003</v>
      </c>
      <c r="S60" s="100">
        <f t="shared" si="7"/>
        <v>100</v>
      </c>
      <c r="T60" s="100">
        <v>0</v>
      </c>
      <c r="U60" s="100">
        <v>0</v>
      </c>
      <c r="V60" s="121">
        <v>0</v>
      </c>
      <c r="W60" s="121">
        <v>0</v>
      </c>
      <c r="X60" s="121">
        <v>0</v>
      </c>
      <c r="Y60" s="122">
        <f t="shared" si="2"/>
        <v>0</v>
      </c>
      <c r="Z60" s="123">
        <v>0</v>
      </c>
      <c r="AA60" s="122">
        <v>0</v>
      </c>
      <c r="AB60" s="122">
        <f t="shared" si="8"/>
        <v>0</v>
      </c>
      <c r="AC60" s="122">
        <f t="shared" si="3"/>
        <v>0</v>
      </c>
      <c r="AD60" s="122">
        <f t="shared" si="9"/>
        <v>0</v>
      </c>
      <c r="AE60" s="122">
        <f t="shared" si="10"/>
        <v>0</v>
      </c>
      <c r="AF60" s="122">
        <f t="shared" si="4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3"/>
        <v>67.901234567901241</v>
      </c>
      <c r="O61" s="100">
        <v>71249.460000000036</v>
      </c>
      <c r="P61" s="100">
        <v>71249.460000000036</v>
      </c>
      <c r="Q61" s="100">
        <f t="shared" si="15"/>
        <v>100</v>
      </c>
      <c r="R61" s="100">
        <f t="shared" si="12"/>
        <v>71249.460000000036</v>
      </c>
      <c r="S61" s="100">
        <f t="shared" si="7"/>
        <v>100</v>
      </c>
      <c r="T61" s="100">
        <v>0</v>
      </c>
      <c r="U61" s="100">
        <v>0</v>
      </c>
      <c r="V61" s="121">
        <v>36</v>
      </c>
      <c r="W61" s="121">
        <v>50</v>
      </c>
      <c r="X61" s="121">
        <v>20</v>
      </c>
      <c r="Y61" s="122">
        <f t="shared" si="2"/>
        <v>22.222222222222221</v>
      </c>
      <c r="Z61" s="123">
        <v>30945.16</v>
      </c>
      <c r="AA61" s="122">
        <v>30945.16</v>
      </c>
      <c r="AB61" s="122">
        <f t="shared" si="8"/>
        <v>100</v>
      </c>
      <c r="AC61" s="122">
        <f t="shared" si="3"/>
        <v>30945.16</v>
      </c>
      <c r="AD61" s="122">
        <f t="shared" si="9"/>
        <v>100</v>
      </c>
      <c r="AE61" s="122">
        <f t="shared" si="10"/>
        <v>0</v>
      </c>
      <c r="AF61" s="122">
        <f t="shared" si="4"/>
        <v>0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2"/>
        <v>0</v>
      </c>
      <c r="S62" s="100">
        <v>0</v>
      </c>
      <c r="T62" s="100">
        <v>0</v>
      </c>
      <c r="U62" s="100">
        <v>0</v>
      </c>
      <c r="V62" s="121">
        <v>0</v>
      </c>
      <c r="W62" s="121">
        <v>0</v>
      </c>
      <c r="X62" s="121">
        <v>0</v>
      </c>
      <c r="Y62" s="122">
        <f t="shared" si="2"/>
        <v>0</v>
      </c>
      <c r="Z62" s="123">
        <v>0</v>
      </c>
      <c r="AA62" s="122">
        <v>0</v>
      </c>
      <c r="AB62" s="122">
        <f t="shared" si="8"/>
        <v>0</v>
      </c>
      <c r="AC62" s="122">
        <f t="shared" si="3"/>
        <v>0</v>
      </c>
      <c r="AD62" s="122">
        <f t="shared" si="9"/>
        <v>0</v>
      </c>
      <c r="AE62" s="122">
        <f t="shared" si="10"/>
        <v>0</v>
      </c>
      <c r="AF62" s="122">
        <f t="shared" si="4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6">K63/H63*100</f>
        <v>0</v>
      </c>
      <c r="O63" s="100">
        <v>0</v>
      </c>
      <c r="P63" s="100">
        <v>0</v>
      </c>
      <c r="Q63" s="100">
        <v>0</v>
      </c>
      <c r="R63" s="100">
        <f t="shared" si="12"/>
        <v>0</v>
      </c>
      <c r="S63" s="100">
        <v>0</v>
      </c>
      <c r="T63" s="100">
        <v>0</v>
      </c>
      <c r="U63" s="100">
        <v>0</v>
      </c>
      <c r="V63" s="121">
        <v>1</v>
      </c>
      <c r="W63" s="121">
        <v>2</v>
      </c>
      <c r="X63" s="121">
        <v>0</v>
      </c>
      <c r="Y63" s="122">
        <f t="shared" si="2"/>
        <v>3.5714285714285712</v>
      </c>
      <c r="Z63" s="123">
        <v>6711.8899999999994</v>
      </c>
      <c r="AA63" s="122">
        <v>6711.8899999999994</v>
      </c>
      <c r="AB63" s="122">
        <f t="shared" si="8"/>
        <v>100</v>
      </c>
      <c r="AC63" s="122">
        <f t="shared" si="3"/>
        <v>6711.8899999999994</v>
      </c>
      <c r="AD63" s="122">
        <f t="shared" si="9"/>
        <v>100</v>
      </c>
      <c r="AE63" s="122">
        <f t="shared" si="10"/>
        <v>0</v>
      </c>
      <c r="AF63" s="122">
        <f t="shared" si="4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6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2"/>
        <v>8254.4500000000007</v>
      </c>
      <c r="S64" s="100">
        <f t="shared" si="7"/>
        <v>100</v>
      </c>
      <c r="T64" s="100">
        <v>0</v>
      </c>
      <c r="U64" s="100">
        <v>0</v>
      </c>
      <c r="V64" s="121">
        <v>0</v>
      </c>
      <c r="W64" s="121">
        <v>0</v>
      </c>
      <c r="X64" s="121">
        <v>0</v>
      </c>
      <c r="Y64" s="122">
        <f t="shared" si="2"/>
        <v>0</v>
      </c>
      <c r="Z64" s="123">
        <v>0</v>
      </c>
      <c r="AA64" s="122">
        <v>0</v>
      </c>
      <c r="AB64" s="122">
        <f t="shared" si="8"/>
        <v>0</v>
      </c>
      <c r="AC64" s="122">
        <f t="shared" si="3"/>
        <v>0</v>
      </c>
      <c r="AD64" s="122">
        <f t="shared" si="9"/>
        <v>0</v>
      </c>
      <c r="AE64" s="122">
        <f t="shared" si="10"/>
        <v>0</v>
      </c>
      <c r="AF64" s="122">
        <f t="shared" si="4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6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2"/>
        <v>16142.51</v>
      </c>
      <c r="S65" s="100">
        <f t="shared" si="7"/>
        <v>100</v>
      </c>
      <c r="T65" s="100">
        <v>0</v>
      </c>
      <c r="U65" s="100">
        <v>0</v>
      </c>
      <c r="V65" s="121">
        <v>10</v>
      </c>
      <c r="W65" s="121">
        <v>12</v>
      </c>
      <c r="X65" s="121">
        <v>2</v>
      </c>
      <c r="Y65" s="122">
        <f t="shared" si="2"/>
        <v>28.571428571428569</v>
      </c>
      <c r="Z65" s="123">
        <f>9973.38+673.25</f>
        <v>10646.63</v>
      </c>
      <c r="AA65" s="122">
        <v>9973.3799999999992</v>
      </c>
      <c r="AB65" s="122">
        <f t="shared" si="8"/>
        <v>93.676402767824186</v>
      </c>
      <c r="AC65" s="122">
        <f t="shared" si="3"/>
        <v>9973.3799999999992</v>
      </c>
      <c r="AD65" s="122">
        <f t="shared" si="9"/>
        <v>100</v>
      </c>
      <c r="AE65" s="122">
        <f t="shared" si="10"/>
        <v>0</v>
      </c>
      <c r="AF65" s="122">
        <f t="shared" si="4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6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2"/>
        <v>94844.19</v>
      </c>
      <c r="S66" s="100">
        <f t="shared" si="7"/>
        <v>100</v>
      </c>
      <c r="T66" s="100">
        <v>0</v>
      </c>
      <c r="U66" s="100">
        <v>0</v>
      </c>
      <c r="V66" s="121">
        <v>17</v>
      </c>
      <c r="W66" s="121">
        <v>25</v>
      </c>
      <c r="X66" s="121">
        <v>5</v>
      </c>
      <c r="Y66" s="122">
        <f t="shared" si="2"/>
        <v>19.318181818181817</v>
      </c>
      <c r="Z66" s="123">
        <v>23417.77</v>
      </c>
      <c r="AA66" s="122">
        <v>23417.77</v>
      </c>
      <c r="AB66" s="122">
        <f t="shared" si="8"/>
        <v>100</v>
      </c>
      <c r="AC66" s="122">
        <f t="shared" si="3"/>
        <v>23417.77</v>
      </c>
      <c r="AD66" s="122">
        <f t="shared" si="9"/>
        <v>100</v>
      </c>
      <c r="AE66" s="122">
        <f t="shared" si="10"/>
        <v>0</v>
      </c>
      <c r="AF66" s="122">
        <f t="shared" si="4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6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2"/>
        <v>1370.25</v>
      </c>
      <c r="S67" s="100">
        <f t="shared" si="7"/>
        <v>100</v>
      </c>
      <c r="T67" s="100">
        <v>0</v>
      </c>
      <c r="U67" s="100">
        <v>0</v>
      </c>
      <c r="V67" s="121">
        <v>0</v>
      </c>
      <c r="W67" s="121">
        <v>0</v>
      </c>
      <c r="X67" s="121">
        <v>0</v>
      </c>
      <c r="Y67" s="122">
        <f t="shared" si="2"/>
        <v>0</v>
      </c>
      <c r="Z67" s="123">
        <v>0</v>
      </c>
      <c r="AA67" s="122">
        <v>0</v>
      </c>
      <c r="AB67" s="122">
        <f t="shared" si="8"/>
        <v>0</v>
      </c>
      <c r="AC67" s="122">
        <f t="shared" si="3"/>
        <v>0</v>
      </c>
      <c r="AD67" s="122">
        <f t="shared" si="9"/>
        <v>0</v>
      </c>
      <c r="AE67" s="122">
        <f t="shared" si="10"/>
        <v>0</v>
      </c>
      <c r="AF67" s="122">
        <f t="shared" si="4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6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2"/>
        <v>62158.37</v>
      </c>
      <c r="S68" s="100">
        <f t="shared" si="7"/>
        <v>100</v>
      </c>
      <c r="T68" s="100">
        <v>0</v>
      </c>
      <c r="U68" s="100">
        <v>0</v>
      </c>
      <c r="V68" s="121">
        <v>14</v>
      </c>
      <c r="W68" s="121">
        <v>15</v>
      </c>
      <c r="X68" s="121">
        <v>2</v>
      </c>
      <c r="Y68" s="122">
        <f t="shared" si="2"/>
        <v>29.787234042553191</v>
      </c>
      <c r="Z68" s="123">
        <v>29432.28</v>
      </c>
      <c r="AA68" s="122">
        <v>29432.28</v>
      </c>
      <c r="AB68" s="122">
        <f t="shared" si="8"/>
        <v>100</v>
      </c>
      <c r="AC68" s="122">
        <f t="shared" si="3"/>
        <v>29432.28</v>
      </c>
      <c r="AD68" s="122">
        <f t="shared" si="9"/>
        <v>100</v>
      </c>
      <c r="AE68" s="122">
        <f t="shared" si="10"/>
        <v>0</v>
      </c>
      <c r="AF68" s="122">
        <f t="shared" si="4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6"/>
        <v>0</v>
      </c>
      <c r="O69" s="100">
        <v>0</v>
      </c>
      <c r="P69" s="100">
        <v>0</v>
      </c>
      <c r="Q69" s="100">
        <v>0</v>
      </c>
      <c r="R69" s="100">
        <f t="shared" si="12"/>
        <v>0</v>
      </c>
      <c r="S69" s="100">
        <v>0</v>
      </c>
      <c r="T69" s="100">
        <v>0</v>
      </c>
      <c r="U69" s="100">
        <v>0</v>
      </c>
      <c r="V69" s="121">
        <v>0</v>
      </c>
      <c r="W69" s="121">
        <v>0</v>
      </c>
      <c r="X69" s="121">
        <v>0</v>
      </c>
      <c r="Y69" s="122">
        <f t="shared" si="2"/>
        <v>0</v>
      </c>
      <c r="Z69" s="123">
        <v>0</v>
      </c>
      <c r="AA69" s="122">
        <v>0</v>
      </c>
      <c r="AB69" s="122">
        <f t="shared" si="8"/>
        <v>0</v>
      </c>
      <c r="AC69" s="122">
        <f t="shared" si="3"/>
        <v>0</v>
      </c>
      <c r="AD69" s="122">
        <f t="shared" si="9"/>
        <v>0</v>
      </c>
      <c r="AE69" s="122">
        <f t="shared" si="10"/>
        <v>0</v>
      </c>
      <c r="AF69" s="122">
        <f t="shared" si="4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6"/>
        <v>79.411764705882348</v>
      </c>
      <c r="O70" s="100">
        <v>27386.58</v>
      </c>
      <c r="P70" s="100">
        <v>27386.58</v>
      </c>
      <c r="Q70" s="100">
        <f t="shared" ref="Q70:Q75" si="17">P70/O70*100</f>
        <v>100</v>
      </c>
      <c r="R70" s="100">
        <f t="shared" si="12"/>
        <v>27386.58</v>
      </c>
      <c r="S70" s="100">
        <f t="shared" si="7"/>
        <v>100</v>
      </c>
      <c r="T70" s="100">
        <v>0</v>
      </c>
      <c r="U70" s="100">
        <v>0</v>
      </c>
      <c r="V70" s="121">
        <v>12</v>
      </c>
      <c r="W70" s="121">
        <v>15</v>
      </c>
      <c r="X70" s="121">
        <v>3</v>
      </c>
      <c r="Y70" s="122">
        <f t="shared" si="2"/>
        <v>35.294117647058826</v>
      </c>
      <c r="Z70" s="123">
        <v>10973.2</v>
      </c>
      <c r="AA70" s="122">
        <v>10973.2</v>
      </c>
      <c r="AB70" s="122">
        <f t="shared" si="8"/>
        <v>100</v>
      </c>
      <c r="AC70" s="122">
        <f t="shared" si="3"/>
        <v>10973.2</v>
      </c>
      <c r="AD70" s="122">
        <f t="shared" si="9"/>
        <v>100</v>
      </c>
      <c r="AE70" s="122">
        <f t="shared" si="10"/>
        <v>0</v>
      </c>
      <c r="AF70" s="122">
        <f t="shared" si="4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6"/>
        <v>61.904761904761905</v>
      </c>
      <c r="O71" s="100">
        <v>7195.07</v>
      </c>
      <c r="P71" s="100">
        <v>7195.07</v>
      </c>
      <c r="Q71" s="100">
        <f t="shared" si="17"/>
        <v>100</v>
      </c>
      <c r="R71" s="100">
        <f t="shared" si="12"/>
        <v>7195.07</v>
      </c>
      <c r="S71" s="100">
        <f t="shared" si="7"/>
        <v>100</v>
      </c>
      <c r="T71" s="100">
        <v>0</v>
      </c>
      <c r="U71" s="100">
        <v>0</v>
      </c>
      <c r="V71" s="121">
        <v>7</v>
      </c>
      <c r="W71" s="121">
        <v>11</v>
      </c>
      <c r="X71" s="121">
        <v>2</v>
      </c>
      <c r="Y71" s="122">
        <f t="shared" ref="Y71:Y102" si="18">IF(H71=0,0,V71/H71)*100</f>
        <v>33.333333333333329</v>
      </c>
      <c r="Z71" s="123">
        <v>13028.06</v>
      </c>
      <c r="AA71" s="122">
        <v>13028.06</v>
      </c>
      <c r="AB71" s="122">
        <f t="shared" si="8"/>
        <v>100</v>
      </c>
      <c r="AC71" s="122">
        <f t="shared" ref="AC71:AC102" si="19">AA71</f>
        <v>13028.06</v>
      </c>
      <c r="AD71" s="122">
        <f t="shared" si="9"/>
        <v>100</v>
      </c>
      <c r="AE71" s="122">
        <f t="shared" si="10"/>
        <v>0</v>
      </c>
      <c r="AF71" s="122">
        <f t="shared" ref="AF71:AF102" si="20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6"/>
        <v>77.89473684210526</v>
      </c>
      <c r="O72" s="100">
        <v>52440.76</v>
      </c>
      <c r="P72" s="100">
        <v>52440.76</v>
      </c>
      <c r="Q72" s="100">
        <f t="shared" si="17"/>
        <v>100</v>
      </c>
      <c r="R72" s="100">
        <f t="shared" si="12"/>
        <v>52440.76</v>
      </c>
      <c r="S72" s="100">
        <f t="shared" ref="S72:S102" si="21">R72/P72*100</f>
        <v>100</v>
      </c>
      <c r="T72" s="100">
        <v>0</v>
      </c>
      <c r="U72" s="100">
        <v>0</v>
      </c>
      <c r="V72" s="121">
        <v>24</v>
      </c>
      <c r="W72" s="121">
        <v>42</v>
      </c>
      <c r="X72" s="121">
        <v>5</v>
      </c>
      <c r="Y72" s="122">
        <f t="shared" si="18"/>
        <v>25.263157894736842</v>
      </c>
      <c r="Z72" s="123">
        <v>62142.06</v>
      </c>
      <c r="AA72" s="122">
        <v>62142.06</v>
      </c>
      <c r="AB72" s="122">
        <f t="shared" ref="AB72:AB102" si="22">IF((Z72+T72)=0,0,AA72/(Z72+T72)*100)</f>
        <v>100</v>
      </c>
      <c r="AC72" s="122">
        <f t="shared" si="19"/>
        <v>62142.06</v>
      </c>
      <c r="AD72" s="122">
        <f t="shared" ref="AD72:AD102" si="23">IF(AA72=0,0,AC72/AA72)*100</f>
        <v>100</v>
      </c>
      <c r="AE72" s="122">
        <f t="shared" si="10"/>
        <v>0</v>
      </c>
      <c r="AF72" s="122">
        <f t="shared" si="20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6"/>
        <v>78.94736842105263</v>
      </c>
      <c r="O73" s="100">
        <v>26374.26</v>
      </c>
      <c r="P73" s="100">
        <v>26374.26</v>
      </c>
      <c r="Q73" s="100">
        <f t="shared" si="17"/>
        <v>100</v>
      </c>
      <c r="R73" s="100">
        <f t="shared" si="12"/>
        <v>26374.26</v>
      </c>
      <c r="S73" s="100">
        <f t="shared" si="21"/>
        <v>100</v>
      </c>
      <c r="T73" s="100">
        <v>0</v>
      </c>
      <c r="U73" s="100">
        <v>0</v>
      </c>
      <c r="V73" s="121">
        <v>8</v>
      </c>
      <c r="W73" s="121">
        <v>13</v>
      </c>
      <c r="X73" s="121">
        <v>2</v>
      </c>
      <c r="Y73" s="122">
        <f t="shared" si="18"/>
        <v>21.052631578947366</v>
      </c>
      <c r="Z73" s="123">
        <v>8263.24</v>
      </c>
      <c r="AA73" s="122">
        <v>8263.24</v>
      </c>
      <c r="AB73" s="122">
        <f t="shared" si="22"/>
        <v>100</v>
      </c>
      <c r="AC73" s="122">
        <f t="shared" si="19"/>
        <v>8263.24</v>
      </c>
      <c r="AD73" s="122">
        <f t="shared" si="23"/>
        <v>100</v>
      </c>
      <c r="AE73" s="122">
        <f t="shared" ref="AE73:AE102" si="24">AA73-AC73</f>
        <v>0</v>
      </c>
      <c r="AF73" s="122">
        <f t="shared" si="20"/>
        <v>0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6"/>
        <v>96.875</v>
      </c>
      <c r="O74" s="100">
        <v>28592.3</v>
      </c>
      <c r="P74" s="100">
        <v>28592.3</v>
      </c>
      <c r="Q74" s="100">
        <f t="shared" si="17"/>
        <v>100</v>
      </c>
      <c r="R74" s="100">
        <f t="shared" si="12"/>
        <v>28592.3</v>
      </c>
      <c r="S74" s="100">
        <f t="shared" si="21"/>
        <v>100</v>
      </c>
      <c r="T74" s="100">
        <v>0</v>
      </c>
      <c r="U74" s="100">
        <v>0</v>
      </c>
      <c r="V74" s="121">
        <v>6</v>
      </c>
      <c r="W74" s="121">
        <v>8</v>
      </c>
      <c r="X74" s="121">
        <v>1</v>
      </c>
      <c r="Y74" s="122">
        <f t="shared" si="18"/>
        <v>18.75</v>
      </c>
      <c r="Z74" s="123">
        <v>12418.06</v>
      </c>
      <c r="AA74" s="122">
        <v>12418.06</v>
      </c>
      <c r="AB74" s="122">
        <f t="shared" si="22"/>
        <v>100</v>
      </c>
      <c r="AC74" s="122">
        <f t="shared" si="19"/>
        <v>12418.06</v>
      </c>
      <c r="AD74" s="122">
        <f t="shared" si="23"/>
        <v>100</v>
      </c>
      <c r="AE74" s="122">
        <f t="shared" si="24"/>
        <v>0</v>
      </c>
      <c r="AF74" s="122">
        <f t="shared" si="20"/>
        <v>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6"/>
        <v>66.666666666666657</v>
      </c>
      <c r="O75" s="100">
        <v>1981.3</v>
      </c>
      <c r="P75" s="100">
        <v>1981.3</v>
      </c>
      <c r="Q75" s="100">
        <f t="shared" si="17"/>
        <v>100</v>
      </c>
      <c r="R75" s="100">
        <f t="shared" si="12"/>
        <v>1981.3</v>
      </c>
      <c r="S75" s="100">
        <f t="shared" si="21"/>
        <v>100</v>
      </c>
      <c r="T75" s="100">
        <v>0</v>
      </c>
      <c r="U75" s="100">
        <v>0</v>
      </c>
      <c r="V75" s="121">
        <v>0</v>
      </c>
      <c r="W75" s="121">
        <v>0</v>
      </c>
      <c r="X75" s="121">
        <v>0</v>
      </c>
      <c r="Y75" s="122">
        <f t="shared" si="18"/>
        <v>0</v>
      </c>
      <c r="Z75" s="123">
        <v>0</v>
      </c>
      <c r="AA75" s="122">
        <v>0</v>
      </c>
      <c r="AB75" s="122">
        <f t="shared" si="22"/>
        <v>0</v>
      </c>
      <c r="AC75" s="122">
        <f t="shared" si="19"/>
        <v>0</v>
      </c>
      <c r="AD75" s="122">
        <f t="shared" si="23"/>
        <v>0</v>
      </c>
      <c r="AE75" s="122">
        <f t="shared" si="24"/>
        <v>0</v>
      </c>
      <c r="AF75" s="122">
        <f t="shared" si="20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6"/>
        <v>0</v>
      </c>
      <c r="O76" s="100">
        <v>0</v>
      </c>
      <c r="P76" s="100">
        <v>0</v>
      </c>
      <c r="Q76" s="100">
        <v>0</v>
      </c>
      <c r="R76" s="100">
        <f t="shared" si="12"/>
        <v>0</v>
      </c>
      <c r="S76" s="100">
        <v>0</v>
      </c>
      <c r="T76" s="100">
        <v>0</v>
      </c>
      <c r="U76" s="100">
        <v>0</v>
      </c>
      <c r="V76" s="121">
        <v>2</v>
      </c>
      <c r="W76" s="121">
        <v>3</v>
      </c>
      <c r="X76" s="121">
        <v>1</v>
      </c>
      <c r="Y76" s="122">
        <f t="shared" si="18"/>
        <v>66.666666666666657</v>
      </c>
      <c r="Z76" s="123">
        <v>916.43000000000006</v>
      </c>
      <c r="AA76" s="122">
        <v>916.43000000000006</v>
      </c>
      <c r="AB76" s="122">
        <f t="shared" si="22"/>
        <v>100</v>
      </c>
      <c r="AC76" s="122">
        <f t="shared" si="19"/>
        <v>916.43000000000006</v>
      </c>
      <c r="AD76" s="122">
        <f t="shared" si="23"/>
        <v>100</v>
      </c>
      <c r="AE76" s="122">
        <f t="shared" si="24"/>
        <v>0</v>
      </c>
      <c r="AF76" s="122">
        <f t="shared" si="20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6"/>
        <v>0</v>
      </c>
      <c r="O77" s="100">
        <v>0</v>
      </c>
      <c r="P77" s="100">
        <v>0</v>
      </c>
      <c r="Q77" s="100">
        <v>0</v>
      </c>
      <c r="R77" s="100">
        <f t="shared" si="12"/>
        <v>0</v>
      </c>
      <c r="S77" s="100">
        <v>0</v>
      </c>
      <c r="T77" s="100">
        <v>0</v>
      </c>
      <c r="U77" s="100">
        <v>0</v>
      </c>
      <c r="V77" s="121">
        <v>0</v>
      </c>
      <c r="W77" s="121">
        <v>0</v>
      </c>
      <c r="X77" s="121">
        <v>0</v>
      </c>
      <c r="Y77" s="122">
        <f t="shared" si="18"/>
        <v>0</v>
      </c>
      <c r="Z77" s="123">
        <v>0</v>
      </c>
      <c r="AA77" s="122">
        <v>0</v>
      </c>
      <c r="AB77" s="122">
        <f t="shared" si="22"/>
        <v>0</v>
      </c>
      <c r="AC77" s="122">
        <f t="shared" si="19"/>
        <v>0</v>
      </c>
      <c r="AD77" s="122">
        <f t="shared" si="23"/>
        <v>0</v>
      </c>
      <c r="AE77" s="122">
        <f t="shared" si="24"/>
        <v>0</v>
      </c>
      <c r="AF77" s="122">
        <f t="shared" si="20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6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2"/>
        <v>3715.8299999999995</v>
      </c>
      <c r="S78" s="100">
        <f t="shared" si="21"/>
        <v>100</v>
      </c>
      <c r="T78" s="100">
        <v>0</v>
      </c>
      <c r="U78" s="100">
        <v>0</v>
      </c>
      <c r="V78" s="121">
        <v>4</v>
      </c>
      <c r="W78" s="121">
        <v>6</v>
      </c>
      <c r="X78" s="121">
        <v>2</v>
      </c>
      <c r="Y78" s="122">
        <f t="shared" si="18"/>
        <v>30.76923076923077</v>
      </c>
      <c r="Z78" s="123">
        <v>7352.29</v>
      </c>
      <c r="AA78" s="122">
        <v>7352.29</v>
      </c>
      <c r="AB78" s="122">
        <f t="shared" si="22"/>
        <v>100</v>
      </c>
      <c r="AC78" s="122">
        <f t="shared" si="19"/>
        <v>7352.29</v>
      </c>
      <c r="AD78" s="122">
        <f t="shared" si="23"/>
        <v>100</v>
      </c>
      <c r="AE78" s="122">
        <f t="shared" si="24"/>
        <v>0</v>
      </c>
      <c r="AF78" s="122">
        <f t="shared" si="20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2"/>
        <v>0</v>
      </c>
      <c r="S79" s="100">
        <v>0</v>
      </c>
      <c r="T79" s="100">
        <v>0</v>
      </c>
      <c r="U79" s="100">
        <v>0</v>
      </c>
      <c r="V79" s="121">
        <v>0</v>
      </c>
      <c r="W79" s="121">
        <v>0</v>
      </c>
      <c r="X79" s="121">
        <v>0</v>
      </c>
      <c r="Y79" s="122">
        <f t="shared" si="18"/>
        <v>0</v>
      </c>
      <c r="Z79" s="123">
        <v>0</v>
      </c>
      <c r="AA79" s="122">
        <v>0</v>
      </c>
      <c r="AB79" s="122">
        <f t="shared" si="22"/>
        <v>0</v>
      </c>
      <c r="AC79" s="122">
        <f t="shared" si="19"/>
        <v>0</v>
      </c>
      <c r="AD79" s="122">
        <f t="shared" si="23"/>
        <v>0</v>
      </c>
      <c r="AE79" s="122">
        <f t="shared" si="24"/>
        <v>0</v>
      </c>
      <c r="AF79" s="122">
        <f t="shared" si="20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5">K80/H80*100</f>
        <v>0</v>
      </c>
      <c r="O80" s="100">
        <v>0</v>
      </c>
      <c r="P80" s="100">
        <v>0</v>
      </c>
      <c r="Q80" s="100">
        <v>0</v>
      </c>
      <c r="R80" s="100">
        <f t="shared" si="12"/>
        <v>0</v>
      </c>
      <c r="S80" s="100">
        <v>0</v>
      </c>
      <c r="T80" s="100">
        <v>0</v>
      </c>
      <c r="U80" s="100">
        <v>0</v>
      </c>
      <c r="V80" s="121">
        <v>0</v>
      </c>
      <c r="W80" s="121">
        <v>0</v>
      </c>
      <c r="X80" s="121">
        <v>0</v>
      </c>
      <c r="Y80" s="122">
        <f t="shared" si="18"/>
        <v>0</v>
      </c>
      <c r="Z80" s="123">
        <v>0</v>
      </c>
      <c r="AA80" s="122">
        <v>0</v>
      </c>
      <c r="AB80" s="122">
        <f t="shared" si="22"/>
        <v>0</v>
      </c>
      <c r="AC80" s="122">
        <f t="shared" si="19"/>
        <v>0</v>
      </c>
      <c r="AD80" s="122">
        <f t="shared" si="23"/>
        <v>0</v>
      </c>
      <c r="AE80" s="122">
        <f t="shared" si="24"/>
        <v>0</v>
      </c>
      <c r="AF80" s="122">
        <f t="shared" si="20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5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2"/>
        <v>2194.65</v>
      </c>
      <c r="S81" s="100">
        <f t="shared" si="21"/>
        <v>100</v>
      </c>
      <c r="T81" s="100">
        <v>0</v>
      </c>
      <c r="U81" s="100">
        <v>0</v>
      </c>
      <c r="V81" s="121">
        <v>10</v>
      </c>
      <c r="W81" s="121">
        <v>15</v>
      </c>
      <c r="X81" s="121">
        <v>5</v>
      </c>
      <c r="Y81" s="122">
        <f t="shared" si="18"/>
        <v>71.428571428571431</v>
      </c>
      <c r="Z81" s="123">
        <v>12274.16</v>
      </c>
      <c r="AA81" s="122">
        <v>12274.16</v>
      </c>
      <c r="AB81" s="122">
        <f t="shared" si="22"/>
        <v>100</v>
      </c>
      <c r="AC81" s="122">
        <f t="shared" si="19"/>
        <v>12274.16</v>
      </c>
      <c r="AD81" s="122">
        <f t="shared" si="23"/>
        <v>100</v>
      </c>
      <c r="AE81" s="122">
        <f t="shared" si="24"/>
        <v>0</v>
      </c>
      <c r="AF81" s="122">
        <f t="shared" si="20"/>
        <v>0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5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2"/>
        <v>2991.8400000000006</v>
      </c>
      <c r="S82" s="100">
        <f t="shared" si="21"/>
        <v>100</v>
      </c>
      <c r="T82" s="100">
        <v>0</v>
      </c>
      <c r="U82" s="100">
        <v>0</v>
      </c>
      <c r="V82" s="121">
        <v>0</v>
      </c>
      <c r="W82" s="121">
        <v>0</v>
      </c>
      <c r="X82" s="121">
        <v>0</v>
      </c>
      <c r="Y82" s="122">
        <f t="shared" si="18"/>
        <v>0</v>
      </c>
      <c r="Z82" s="123">
        <v>0</v>
      </c>
      <c r="AA82" s="122">
        <v>0</v>
      </c>
      <c r="AB82" s="122">
        <f t="shared" si="22"/>
        <v>0</v>
      </c>
      <c r="AC82" s="122">
        <f t="shared" si="19"/>
        <v>0</v>
      </c>
      <c r="AD82" s="122">
        <f t="shared" si="23"/>
        <v>0</v>
      </c>
      <c r="AE82" s="122">
        <f t="shared" si="24"/>
        <v>0</v>
      </c>
      <c r="AF82" s="122">
        <f t="shared" si="20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5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2"/>
        <v>2291.38</v>
      </c>
      <c r="S83" s="100">
        <f t="shared" si="21"/>
        <v>100</v>
      </c>
      <c r="T83" s="100">
        <v>0</v>
      </c>
      <c r="U83" s="100">
        <v>0</v>
      </c>
      <c r="V83" s="121">
        <v>4</v>
      </c>
      <c r="W83" s="121">
        <v>5</v>
      </c>
      <c r="X83" s="121">
        <v>2</v>
      </c>
      <c r="Y83" s="122">
        <f t="shared" si="18"/>
        <v>33.333333333333329</v>
      </c>
      <c r="Z83" s="123">
        <v>2361.4</v>
      </c>
      <c r="AA83" s="122">
        <v>2361.4</v>
      </c>
      <c r="AB83" s="122">
        <f t="shared" si="22"/>
        <v>100</v>
      </c>
      <c r="AC83" s="122">
        <f t="shared" si="19"/>
        <v>2361.4</v>
      </c>
      <c r="AD83" s="122">
        <f t="shared" si="23"/>
        <v>100</v>
      </c>
      <c r="AE83" s="122">
        <f t="shared" si="24"/>
        <v>0</v>
      </c>
      <c r="AF83" s="122">
        <f t="shared" si="20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5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2"/>
        <v>48671.73</v>
      </c>
      <c r="S84" s="100">
        <f t="shared" si="21"/>
        <v>100</v>
      </c>
      <c r="T84" s="100">
        <v>0</v>
      </c>
      <c r="U84" s="100">
        <v>0</v>
      </c>
      <c r="V84" s="121">
        <v>11</v>
      </c>
      <c r="W84" s="121">
        <v>18</v>
      </c>
      <c r="X84" s="121">
        <v>1</v>
      </c>
      <c r="Y84" s="122">
        <f t="shared" si="18"/>
        <v>16.417910447761194</v>
      </c>
      <c r="Z84" s="123">
        <v>33559.72</v>
      </c>
      <c r="AA84" s="122">
        <v>33559.72</v>
      </c>
      <c r="AB84" s="122">
        <f t="shared" si="22"/>
        <v>100</v>
      </c>
      <c r="AC84" s="122">
        <f t="shared" si="19"/>
        <v>33559.72</v>
      </c>
      <c r="AD84" s="122">
        <f t="shared" si="23"/>
        <v>100</v>
      </c>
      <c r="AE84" s="122">
        <f t="shared" si="24"/>
        <v>0</v>
      </c>
      <c r="AF84" s="122">
        <f t="shared" si="20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5"/>
        <v>0</v>
      </c>
      <c r="O85" s="100">
        <v>0</v>
      </c>
      <c r="P85" s="100">
        <v>0</v>
      </c>
      <c r="Q85" s="100">
        <v>0</v>
      </c>
      <c r="R85" s="100">
        <f t="shared" si="12"/>
        <v>0</v>
      </c>
      <c r="S85" s="100">
        <v>0</v>
      </c>
      <c r="T85" s="100">
        <v>0</v>
      </c>
      <c r="U85" s="100">
        <v>0</v>
      </c>
      <c r="V85" s="121">
        <v>0</v>
      </c>
      <c r="W85" s="121">
        <v>0</v>
      </c>
      <c r="X85" s="121">
        <v>0</v>
      </c>
      <c r="Y85" s="122">
        <f t="shared" si="18"/>
        <v>0</v>
      </c>
      <c r="Z85" s="123">
        <v>0</v>
      </c>
      <c r="AA85" s="122">
        <v>0</v>
      </c>
      <c r="AB85" s="122">
        <f t="shared" si="22"/>
        <v>0</v>
      </c>
      <c r="AC85" s="122">
        <f t="shared" si="19"/>
        <v>0</v>
      </c>
      <c r="AD85" s="122">
        <f t="shared" si="23"/>
        <v>0</v>
      </c>
      <c r="AE85" s="122">
        <f t="shared" si="24"/>
        <v>0</v>
      </c>
      <c r="AF85" s="122">
        <f t="shared" si="20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5"/>
        <v>0</v>
      </c>
      <c r="O86" s="100">
        <v>0</v>
      </c>
      <c r="P86" s="100">
        <v>0</v>
      </c>
      <c r="Q86" s="100">
        <v>0</v>
      </c>
      <c r="R86" s="100">
        <f t="shared" ref="R86:R102" si="26">P86</f>
        <v>0</v>
      </c>
      <c r="S86" s="100">
        <v>0</v>
      </c>
      <c r="T86" s="100">
        <v>0</v>
      </c>
      <c r="U86" s="100">
        <v>0</v>
      </c>
      <c r="V86" s="121">
        <v>0</v>
      </c>
      <c r="W86" s="121">
        <v>0</v>
      </c>
      <c r="X86" s="121">
        <v>0</v>
      </c>
      <c r="Y86" s="122">
        <f t="shared" si="18"/>
        <v>0</v>
      </c>
      <c r="Z86" s="123">
        <v>0</v>
      </c>
      <c r="AA86" s="122">
        <v>0</v>
      </c>
      <c r="AB86" s="122">
        <f t="shared" si="22"/>
        <v>0</v>
      </c>
      <c r="AC86" s="122">
        <f t="shared" si="19"/>
        <v>0</v>
      </c>
      <c r="AD86" s="122">
        <f t="shared" si="23"/>
        <v>0</v>
      </c>
      <c r="AE86" s="122">
        <f t="shared" si="24"/>
        <v>0</v>
      </c>
      <c r="AF86" s="122">
        <f t="shared" si="20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5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26"/>
        <v>27394.17</v>
      </c>
      <c r="S87" s="100">
        <f t="shared" si="21"/>
        <v>100</v>
      </c>
      <c r="T87" s="100">
        <v>0</v>
      </c>
      <c r="U87" s="100">
        <v>0</v>
      </c>
      <c r="V87" s="121">
        <v>13</v>
      </c>
      <c r="W87" s="121">
        <v>13</v>
      </c>
      <c r="X87" s="121">
        <v>5</v>
      </c>
      <c r="Y87" s="122">
        <f t="shared" si="18"/>
        <v>39.393939393939391</v>
      </c>
      <c r="Z87" s="123">
        <v>7789.75</v>
      </c>
      <c r="AA87" s="122">
        <v>7789.75</v>
      </c>
      <c r="AB87" s="122">
        <f t="shared" si="22"/>
        <v>100</v>
      </c>
      <c r="AC87" s="122">
        <f t="shared" si="19"/>
        <v>7789.75</v>
      </c>
      <c r="AD87" s="122">
        <f t="shared" si="23"/>
        <v>100</v>
      </c>
      <c r="AE87" s="122">
        <f t="shared" si="24"/>
        <v>0</v>
      </c>
      <c r="AF87" s="122">
        <f t="shared" si="20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5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26"/>
        <v>7948</v>
      </c>
      <c r="S88" s="100">
        <f t="shared" si="21"/>
        <v>100</v>
      </c>
      <c r="T88" s="100">
        <v>0</v>
      </c>
      <c r="U88" s="100">
        <v>0</v>
      </c>
      <c r="V88" s="121">
        <v>3</v>
      </c>
      <c r="W88" s="121">
        <v>3</v>
      </c>
      <c r="X88" s="121">
        <v>0</v>
      </c>
      <c r="Y88" s="122">
        <f t="shared" si="18"/>
        <v>25</v>
      </c>
      <c r="Z88" s="123">
        <v>1033.47</v>
      </c>
      <c r="AA88" s="122">
        <v>1033.47</v>
      </c>
      <c r="AB88" s="122">
        <f t="shared" si="22"/>
        <v>100</v>
      </c>
      <c r="AC88" s="122">
        <f t="shared" si="19"/>
        <v>1033.47</v>
      </c>
      <c r="AD88" s="122">
        <f t="shared" si="23"/>
        <v>100</v>
      </c>
      <c r="AE88" s="122">
        <f t="shared" si="24"/>
        <v>0</v>
      </c>
      <c r="AF88" s="122">
        <f t="shared" si="20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5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26"/>
        <v>25249.41</v>
      </c>
      <c r="S89" s="100">
        <f t="shared" si="21"/>
        <v>100</v>
      </c>
      <c r="T89" s="100">
        <v>0</v>
      </c>
      <c r="U89" s="100">
        <v>0</v>
      </c>
      <c r="V89" s="121">
        <v>12</v>
      </c>
      <c r="W89" s="121">
        <v>15</v>
      </c>
      <c r="X89" s="121">
        <v>5</v>
      </c>
      <c r="Y89" s="122">
        <f t="shared" si="18"/>
        <v>24</v>
      </c>
      <c r="Z89" s="123">
        <f>934.51+8956.71</f>
        <v>9891.2199999999993</v>
      </c>
      <c r="AA89" s="122">
        <v>9891.2199999999993</v>
      </c>
      <c r="AB89" s="122">
        <f t="shared" si="22"/>
        <v>100</v>
      </c>
      <c r="AC89" s="122">
        <f t="shared" si="19"/>
        <v>9891.2199999999993</v>
      </c>
      <c r="AD89" s="122">
        <f t="shared" si="23"/>
        <v>100</v>
      </c>
      <c r="AE89" s="122">
        <f t="shared" si="24"/>
        <v>0</v>
      </c>
      <c r="AF89" s="122">
        <f t="shared" si="20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5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26"/>
        <v>16467.23</v>
      </c>
      <c r="S90" s="100">
        <f t="shared" si="21"/>
        <v>100</v>
      </c>
      <c r="T90" s="100">
        <v>0</v>
      </c>
      <c r="U90" s="100">
        <v>0</v>
      </c>
      <c r="V90" s="121">
        <v>12</v>
      </c>
      <c r="W90" s="121">
        <v>16</v>
      </c>
      <c r="X90" s="121">
        <v>6</v>
      </c>
      <c r="Y90" s="122">
        <f t="shared" si="18"/>
        <v>50</v>
      </c>
      <c r="Z90" s="123">
        <v>14882.6</v>
      </c>
      <c r="AA90" s="122">
        <v>14882.6</v>
      </c>
      <c r="AB90" s="122">
        <f t="shared" si="22"/>
        <v>100</v>
      </c>
      <c r="AC90" s="122">
        <f t="shared" si="19"/>
        <v>14882.6</v>
      </c>
      <c r="AD90" s="122">
        <f t="shared" si="23"/>
        <v>100</v>
      </c>
      <c r="AE90" s="122">
        <f t="shared" si="24"/>
        <v>0</v>
      </c>
      <c r="AF90" s="122">
        <f t="shared" si="20"/>
        <v>0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5"/>
        <v>0</v>
      </c>
      <c r="O91" s="100">
        <v>0</v>
      </c>
      <c r="P91" s="100">
        <v>0</v>
      </c>
      <c r="Q91" s="100">
        <v>0</v>
      </c>
      <c r="R91" s="100">
        <f t="shared" si="26"/>
        <v>0</v>
      </c>
      <c r="S91" s="100">
        <v>0</v>
      </c>
      <c r="T91" s="100">
        <v>0</v>
      </c>
      <c r="U91" s="100">
        <v>0</v>
      </c>
      <c r="V91" s="121">
        <v>4</v>
      </c>
      <c r="W91" s="121">
        <v>5</v>
      </c>
      <c r="X91" s="121">
        <v>3</v>
      </c>
      <c r="Y91" s="122">
        <f t="shared" si="18"/>
        <v>100</v>
      </c>
      <c r="Z91" s="123">
        <f>1302.43+839.08</f>
        <v>2141.5100000000002</v>
      </c>
      <c r="AA91" s="122">
        <v>2141.5100000000002</v>
      </c>
      <c r="AB91" s="122">
        <f t="shared" si="22"/>
        <v>100</v>
      </c>
      <c r="AC91" s="122">
        <f t="shared" si="19"/>
        <v>2141.5100000000002</v>
      </c>
      <c r="AD91" s="122">
        <f t="shared" si="23"/>
        <v>100</v>
      </c>
      <c r="AE91" s="122">
        <f t="shared" si="24"/>
        <v>0</v>
      </c>
      <c r="AF91" s="122">
        <f t="shared" si="20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5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26"/>
        <v>9389.1600000000017</v>
      </c>
      <c r="S92" s="100">
        <f t="shared" si="21"/>
        <v>100</v>
      </c>
      <c r="T92" s="100">
        <v>0</v>
      </c>
      <c r="U92" s="100">
        <v>0</v>
      </c>
      <c r="V92" s="121">
        <v>16</v>
      </c>
      <c r="W92" s="121">
        <v>20</v>
      </c>
      <c r="X92" s="121">
        <v>15</v>
      </c>
      <c r="Y92" s="122">
        <f t="shared" si="18"/>
        <v>33.333333333333329</v>
      </c>
      <c r="Z92" s="123">
        <v>13059.37</v>
      </c>
      <c r="AA92" s="122">
        <v>13059.37</v>
      </c>
      <c r="AB92" s="122">
        <f t="shared" si="22"/>
        <v>100</v>
      </c>
      <c r="AC92" s="122">
        <f t="shared" si="19"/>
        <v>13059.37</v>
      </c>
      <c r="AD92" s="122">
        <f t="shared" si="23"/>
        <v>100</v>
      </c>
      <c r="AE92" s="122">
        <f t="shared" si="24"/>
        <v>0</v>
      </c>
      <c r="AF92" s="122">
        <f t="shared" si="20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5"/>
        <v>0</v>
      </c>
      <c r="O93" s="100">
        <v>0</v>
      </c>
      <c r="P93" s="100">
        <v>0</v>
      </c>
      <c r="Q93" s="100">
        <v>0</v>
      </c>
      <c r="R93" s="100">
        <f t="shared" si="26"/>
        <v>0</v>
      </c>
      <c r="S93" s="100">
        <v>0</v>
      </c>
      <c r="T93" s="100">
        <v>0</v>
      </c>
      <c r="U93" s="100">
        <v>0</v>
      </c>
      <c r="V93" s="121">
        <v>0</v>
      </c>
      <c r="W93" s="121">
        <v>0</v>
      </c>
      <c r="X93" s="121">
        <v>0</v>
      </c>
      <c r="Y93" s="122">
        <f t="shared" si="18"/>
        <v>0</v>
      </c>
      <c r="Z93" s="123">
        <v>0</v>
      </c>
      <c r="AA93" s="122">
        <v>0</v>
      </c>
      <c r="AB93" s="122">
        <f t="shared" si="22"/>
        <v>0</v>
      </c>
      <c r="AC93" s="122">
        <f t="shared" si="19"/>
        <v>0</v>
      </c>
      <c r="AD93" s="122">
        <f t="shared" si="23"/>
        <v>0</v>
      </c>
      <c r="AE93" s="122">
        <f t="shared" si="24"/>
        <v>0</v>
      </c>
      <c r="AF93" s="122">
        <f t="shared" si="20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5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26"/>
        <v>12376.46</v>
      </c>
      <c r="S94" s="100">
        <f t="shared" si="21"/>
        <v>100</v>
      </c>
      <c r="T94" s="100">
        <v>0</v>
      </c>
      <c r="U94" s="100">
        <v>0</v>
      </c>
      <c r="V94" s="121">
        <v>5</v>
      </c>
      <c r="W94" s="121">
        <v>7</v>
      </c>
      <c r="X94" s="121">
        <v>1</v>
      </c>
      <c r="Y94" s="122">
        <f t="shared" si="18"/>
        <v>25</v>
      </c>
      <c r="Z94" s="123">
        <v>6937.44</v>
      </c>
      <c r="AA94" s="122">
        <v>6937.44</v>
      </c>
      <c r="AB94" s="122">
        <f t="shared" si="22"/>
        <v>100</v>
      </c>
      <c r="AC94" s="122">
        <f t="shared" si="19"/>
        <v>6937.44</v>
      </c>
      <c r="AD94" s="122">
        <f t="shared" si="23"/>
        <v>100</v>
      </c>
      <c r="AE94" s="122">
        <f t="shared" si="24"/>
        <v>0</v>
      </c>
      <c r="AF94" s="122">
        <f t="shared" si="20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5"/>
        <v>0</v>
      </c>
      <c r="O95" s="100">
        <v>0</v>
      </c>
      <c r="P95" s="100">
        <v>0</v>
      </c>
      <c r="Q95" s="100">
        <v>0</v>
      </c>
      <c r="R95" s="100">
        <f t="shared" si="26"/>
        <v>0</v>
      </c>
      <c r="S95" s="100">
        <v>0</v>
      </c>
      <c r="T95" s="100">
        <v>0</v>
      </c>
      <c r="U95" s="100">
        <v>0</v>
      </c>
      <c r="V95" s="121">
        <v>0</v>
      </c>
      <c r="W95" s="121">
        <v>0</v>
      </c>
      <c r="X95" s="121">
        <v>0</v>
      </c>
      <c r="Y95" s="122">
        <f t="shared" si="18"/>
        <v>0</v>
      </c>
      <c r="Z95" s="123">
        <v>0</v>
      </c>
      <c r="AA95" s="122">
        <v>0</v>
      </c>
      <c r="AB95" s="122">
        <f t="shared" si="22"/>
        <v>0</v>
      </c>
      <c r="AC95" s="122">
        <f t="shared" si="19"/>
        <v>0</v>
      </c>
      <c r="AD95" s="122">
        <f t="shared" si="23"/>
        <v>0</v>
      </c>
      <c r="AE95" s="122">
        <f t="shared" si="24"/>
        <v>0</v>
      </c>
      <c r="AF95" s="122">
        <f t="shared" si="20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5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26"/>
        <v>24507.16</v>
      </c>
      <c r="S96" s="100">
        <f t="shared" si="21"/>
        <v>100</v>
      </c>
      <c r="T96" s="100">
        <v>0</v>
      </c>
      <c r="U96" s="100">
        <v>0</v>
      </c>
      <c r="V96" s="121">
        <v>1</v>
      </c>
      <c r="W96" s="121">
        <v>1</v>
      </c>
      <c r="X96" s="121">
        <v>0</v>
      </c>
      <c r="Y96" s="122">
        <f t="shared" si="18"/>
        <v>3.125</v>
      </c>
      <c r="Z96" s="123">
        <v>1322.02</v>
      </c>
      <c r="AA96" s="122">
        <v>1322.02</v>
      </c>
      <c r="AB96" s="122">
        <f t="shared" si="22"/>
        <v>100</v>
      </c>
      <c r="AC96" s="122">
        <f t="shared" si="19"/>
        <v>1322.02</v>
      </c>
      <c r="AD96" s="122">
        <f t="shared" si="23"/>
        <v>100</v>
      </c>
      <c r="AE96" s="122">
        <f t="shared" si="24"/>
        <v>0</v>
      </c>
      <c r="AF96" s="122">
        <f t="shared" si="20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5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26"/>
        <v>5946.55</v>
      </c>
      <c r="S97" s="100">
        <f t="shared" si="21"/>
        <v>100</v>
      </c>
      <c r="T97" s="100">
        <v>0</v>
      </c>
      <c r="U97" s="100">
        <v>0</v>
      </c>
      <c r="V97" s="121">
        <v>2</v>
      </c>
      <c r="W97" s="121">
        <v>2</v>
      </c>
      <c r="X97" s="121">
        <v>0</v>
      </c>
      <c r="Y97" s="122">
        <f t="shared" si="18"/>
        <v>22.222222222222221</v>
      </c>
      <c r="Z97" s="123">
        <v>1930.88</v>
      </c>
      <c r="AA97" s="122">
        <v>1930.88</v>
      </c>
      <c r="AB97" s="122">
        <f t="shared" si="22"/>
        <v>100</v>
      </c>
      <c r="AC97" s="122">
        <f t="shared" si="19"/>
        <v>1930.88</v>
      </c>
      <c r="AD97" s="122">
        <f t="shared" si="23"/>
        <v>100</v>
      </c>
      <c r="AE97" s="122">
        <f t="shared" si="24"/>
        <v>0</v>
      </c>
      <c r="AF97" s="122">
        <f t="shared" si="20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5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26"/>
        <v>3487.89</v>
      </c>
      <c r="S98" s="100">
        <f t="shared" si="21"/>
        <v>100</v>
      </c>
      <c r="T98" s="100">
        <v>0</v>
      </c>
      <c r="U98" s="100">
        <v>0</v>
      </c>
      <c r="V98" s="121">
        <v>0</v>
      </c>
      <c r="W98" s="121">
        <v>0</v>
      </c>
      <c r="X98" s="121">
        <v>0</v>
      </c>
      <c r="Y98" s="122">
        <f t="shared" si="18"/>
        <v>0</v>
      </c>
      <c r="Z98" s="123">
        <v>0</v>
      </c>
      <c r="AA98" s="122">
        <v>0</v>
      </c>
      <c r="AB98" s="122">
        <f t="shared" si="22"/>
        <v>0</v>
      </c>
      <c r="AC98" s="122">
        <f t="shared" si="19"/>
        <v>0</v>
      </c>
      <c r="AD98" s="122">
        <f t="shared" si="23"/>
        <v>0</v>
      </c>
      <c r="AE98" s="122">
        <f t="shared" si="24"/>
        <v>0</v>
      </c>
      <c r="AF98" s="122">
        <f t="shared" si="20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5"/>
        <v>0</v>
      </c>
      <c r="O99" s="100">
        <v>0</v>
      </c>
      <c r="P99" s="100">
        <v>0</v>
      </c>
      <c r="Q99" s="100">
        <v>0</v>
      </c>
      <c r="R99" s="100">
        <f t="shared" si="26"/>
        <v>0</v>
      </c>
      <c r="S99" s="100">
        <v>0</v>
      </c>
      <c r="T99" s="100">
        <v>0</v>
      </c>
      <c r="U99" s="100">
        <v>0</v>
      </c>
      <c r="V99" s="121">
        <v>3</v>
      </c>
      <c r="W99" s="121">
        <v>3</v>
      </c>
      <c r="X99" s="121">
        <v>2</v>
      </c>
      <c r="Y99" s="122">
        <f t="shared" si="18"/>
        <v>100</v>
      </c>
      <c r="Z99" s="123">
        <v>4662.01</v>
      </c>
      <c r="AA99" s="122">
        <v>4662.01</v>
      </c>
      <c r="AB99" s="122">
        <f t="shared" si="22"/>
        <v>100</v>
      </c>
      <c r="AC99" s="122">
        <f t="shared" si="19"/>
        <v>4662.01</v>
      </c>
      <c r="AD99" s="122">
        <f t="shared" si="23"/>
        <v>100</v>
      </c>
      <c r="AE99" s="122">
        <f t="shared" si="24"/>
        <v>0</v>
      </c>
      <c r="AF99" s="122">
        <f t="shared" si="20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5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26"/>
        <v>18749.07</v>
      </c>
      <c r="S100" s="100">
        <f t="shared" si="21"/>
        <v>100</v>
      </c>
      <c r="T100" s="100">
        <v>0</v>
      </c>
      <c r="U100" s="100">
        <v>0</v>
      </c>
      <c r="V100" s="121">
        <v>13</v>
      </c>
      <c r="W100" s="121">
        <v>18</v>
      </c>
      <c r="X100" s="121">
        <v>8</v>
      </c>
      <c r="Y100" s="122">
        <f t="shared" si="18"/>
        <v>34.210526315789473</v>
      </c>
      <c r="Z100" s="123">
        <v>13065.46</v>
      </c>
      <c r="AA100" s="122">
        <v>13065.46</v>
      </c>
      <c r="AB100" s="122">
        <f t="shared" si="22"/>
        <v>100</v>
      </c>
      <c r="AC100" s="122">
        <f t="shared" si="19"/>
        <v>13065.46</v>
      </c>
      <c r="AD100" s="122">
        <f t="shared" si="23"/>
        <v>100</v>
      </c>
      <c r="AE100" s="122">
        <f t="shared" si="24"/>
        <v>0</v>
      </c>
      <c r="AF100" s="122">
        <f t="shared" si="20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5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26"/>
        <v>336.17</v>
      </c>
      <c r="S101" s="100">
        <f t="shared" si="21"/>
        <v>100</v>
      </c>
      <c r="T101" s="100">
        <v>0</v>
      </c>
      <c r="U101" s="100">
        <v>0</v>
      </c>
      <c r="V101" s="121">
        <v>2</v>
      </c>
      <c r="W101" s="121">
        <v>2</v>
      </c>
      <c r="X101" s="121">
        <v>1</v>
      </c>
      <c r="Y101" s="122">
        <f t="shared" si="18"/>
        <v>25</v>
      </c>
      <c r="Z101" s="123">
        <v>4147.71</v>
      </c>
      <c r="AA101" s="122">
        <v>4147.71</v>
      </c>
      <c r="AB101" s="122">
        <f t="shared" si="22"/>
        <v>100</v>
      </c>
      <c r="AC101" s="122">
        <f t="shared" si="19"/>
        <v>4147.71</v>
      </c>
      <c r="AD101" s="122">
        <f t="shared" si="23"/>
        <v>100</v>
      </c>
      <c r="AE101" s="122">
        <f t="shared" si="24"/>
        <v>0</v>
      </c>
      <c r="AF101" s="122">
        <f t="shared" si="20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5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26"/>
        <v>19670.13</v>
      </c>
      <c r="S102" s="100">
        <f t="shared" si="21"/>
        <v>100</v>
      </c>
      <c r="T102" s="100">
        <v>0</v>
      </c>
      <c r="U102" s="100">
        <v>0</v>
      </c>
      <c r="V102" s="121">
        <v>0</v>
      </c>
      <c r="W102" s="121">
        <v>0</v>
      </c>
      <c r="X102" s="121">
        <v>0</v>
      </c>
      <c r="Y102" s="122">
        <f t="shared" si="18"/>
        <v>0</v>
      </c>
      <c r="Z102" s="123">
        <v>0</v>
      </c>
      <c r="AA102" s="122">
        <v>0</v>
      </c>
      <c r="AB102" s="122">
        <f t="shared" si="22"/>
        <v>0</v>
      </c>
      <c r="AC102" s="122">
        <f t="shared" si="19"/>
        <v>0</v>
      </c>
      <c r="AD102" s="122">
        <f t="shared" si="23"/>
        <v>0</v>
      </c>
      <c r="AE102" s="122">
        <f t="shared" si="24"/>
        <v>0</v>
      </c>
      <c r="AF102" s="122">
        <f t="shared" si="20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5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27">T103/P103*100</f>
        <v>0</v>
      </c>
      <c r="V103" s="89">
        <f t="shared" ref="V103:AC103" si="28">SUM(V7:V102)</f>
        <v>665</v>
      </c>
      <c r="W103" s="89">
        <f t="shared" si="28"/>
        <v>916</v>
      </c>
      <c r="X103" s="89">
        <f>SUM(X7:X102)</f>
        <v>263</v>
      </c>
      <c r="Y103" s="91">
        <f>X103/H103*100</f>
        <v>9.2054602730136512</v>
      </c>
      <c r="Z103" s="91">
        <f>SUM(Z7:Z102)</f>
        <v>1002405.2600000002</v>
      </c>
      <c r="AA103" s="91">
        <f t="shared" si="28"/>
        <v>996200.48000000021</v>
      </c>
      <c r="AB103" s="90">
        <f t="shared" ref="AB103" si="29">IF((Z103+T103)=0,0,AA103/(Z103+T103)*100)</f>
        <v>99.381010829891295</v>
      </c>
      <c r="AC103" s="91">
        <f t="shared" si="28"/>
        <v>996200.48000000021</v>
      </c>
      <c r="AD103" s="90">
        <f t="shared" ref="AD103" si="30">IF(AA103=0,0,AC103/AA103)*100</f>
        <v>100</v>
      </c>
      <c r="AE103" s="91">
        <f>SUM(AE7:AE102)</f>
        <v>0</v>
      </c>
      <c r="AF103" s="90">
        <f>IF(AA103=0,0,AE103/AA103)*100</f>
        <v>0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workbookViewId="0">
      <selection activeCell="E2" sqref="E2:E5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9" width="13.140625" style="93" customWidth="1"/>
    <col min="10" max="10" width="9.28515625" style="93" customWidth="1"/>
    <col min="11" max="13" width="6.7109375" style="106" customWidth="1"/>
    <col min="14" max="14" width="9.140625" style="106" customWidth="1"/>
    <col min="15" max="15" width="16.42578125" style="107" customWidth="1"/>
    <col min="16" max="16" width="13.7109375" style="107" customWidth="1"/>
    <col min="17" max="17" width="11" style="107" customWidth="1"/>
    <col min="18" max="18" width="12.85546875" style="107" customWidth="1"/>
    <col min="19" max="19" width="10.42578125" style="107" customWidth="1"/>
    <col min="20" max="20" width="12.28515625" style="107" customWidth="1"/>
    <col min="21" max="21" width="15.42578125" style="107" customWidth="1"/>
    <col min="22" max="24" width="9.28515625" style="106" customWidth="1"/>
    <col min="25" max="25" width="12.57031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2.85546875" style="106" customWidth="1"/>
    <col min="30" max="30" width="14" style="106" customWidth="1"/>
    <col min="31" max="31" width="13.5703125" style="106" customWidth="1"/>
    <col min="32" max="32" width="14.285156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285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30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34.25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>D6+1</f>
        <v>5</v>
      </c>
      <c r="F6" s="6">
        <f t="shared" si="0"/>
        <v>6</v>
      </c>
      <c r="G6" s="119"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121">
        <v>0</v>
      </c>
      <c r="W7" s="121">
        <v>0</v>
      </c>
      <c r="X7" s="121">
        <v>0</v>
      </c>
      <c r="Y7" s="122">
        <f t="shared" ref="Y7:Y70" si="2">IF(H7=0,0,V7/H7)*100</f>
        <v>0</v>
      </c>
      <c r="Z7" s="123">
        <v>0</v>
      </c>
      <c r="AA7" s="122">
        <v>0</v>
      </c>
      <c r="AB7" s="122">
        <f>IF((Z7+T7)=0,0,AA7/(Z7+T7)*100)</f>
        <v>0</v>
      </c>
      <c r="AC7" s="122">
        <f t="shared" ref="AC7:AC70" si="3">AA7</f>
        <v>0</v>
      </c>
      <c r="AD7" s="122">
        <f>IF(AA7=0,0,AC7/AA7)*100</f>
        <v>0</v>
      </c>
      <c r="AE7" s="122">
        <v>0</v>
      </c>
      <c r="AF7" s="122">
        <f t="shared" ref="AF7:AF70" si="4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5">P8/O8*100</f>
        <v>100</v>
      </c>
      <c r="R8" s="100">
        <f t="shared" ref="R8:R20" si="6">P8</f>
        <v>8664.0299999999988</v>
      </c>
      <c r="S8" s="100">
        <f t="shared" ref="S8:S71" si="7">R8/P8*100</f>
        <v>100</v>
      </c>
      <c r="T8" s="100">
        <v>0</v>
      </c>
      <c r="U8" s="100">
        <v>0</v>
      </c>
      <c r="V8" s="121">
        <v>8</v>
      </c>
      <c r="W8" s="121">
        <v>10</v>
      </c>
      <c r="X8" s="121">
        <v>2</v>
      </c>
      <c r="Y8" s="122">
        <f t="shared" si="2"/>
        <v>40</v>
      </c>
      <c r="Z8" s="123">
        <v>8493.3700000000008</v>
      </c>
      <c r="AA8" s="122">
        <v>8493.3700000000008</v>
      </c>
      <c r="AB8" s="122">
        <f t="shared" ref="AB8:AB71" si="8">IF((Z8+T8)=0,0,AA8/(Z8+T8)*100)</f>
        <v>100</v>
      </c>
      <c r="AC8" s="122">
        <f t="shared" si="3"/>
        <v>8493.3700000000008</v>
      </c>
      <c r="AD8" s="122">
        <f t="shared" ref="AD8:AD71" si="9">IF(AA8=0,0,AC8/AA8)*100</f>
        <v>100</v>
      </c>
      <c r="AE8" s="122">
        <f>AA8-AC8</f>
        <v>0</v>
      </c>
      <c r="AF8" s="122">
        <f t="shared" si="4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5"/>
        <v>100</v>
      </c>
      <c r="R9" s="100">
        <f t="shared" si="6"/>
        <v>20412.350000000002</v>
      </c>
      <c r="S9" s="100">
        <f t="shared" si="7"/>
        <v>100</v>
      </c>
      <c r="T9" s="100">
        <v>0</v>
      </c>
      <c r="U9" s="100">
        <v>0</v>
      </c>
      <c r="V9" s="121">
        <v>4</v>
      </c>
      <c r="W9" s="121">
        <v>6</v>
      </c>
      <c r="X9" s="121">
        <v>3</v>
      </c>
      <c r="Y9" s="122">
        <f t="shared" si="2"/>
        <v>33.333333333333329</v>
      </c>
      <c r="Z9" s="123">
        <v>5025.8500000000004</v>
      </c>
      <c r="AA9" s="122">
        <v>5025.8500000000004</v>
      </c>
      <c r="AB9" s="122">
        <f t="shared" si="8"/>
        <v>100</v>
      </c>
      <c r="AC9" s="122">
        <f t="shared" si="3"/>
        <v>5025.8500000000004</v>
      </c>
      <c r="AD9" s="122">
        <f t="shared" si="9"/>
        <v>100</v>
      </c>
      <c r="AE9" s="122">
        <f t="shared" ref="AE9:AE72" si="10">AA9-AC9</f>
        <v>0</v>
      </c>
      <c r="AF9" s="122">
        <f t="shared" si="4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5"/>
        <v>100</v>
      </c>
      <c r="R10" s="100">
        <f t="shared" si="6"/>
        <v>58.36</v>
      </c>
      <c r="S10" s="100">
        <f t="shared" si="7"/>
        <v>100</v>
      </c>
      <c r="T10" s="100">
        <v>0</v>
      </c>
      <c r="U10" s="100">
        <v>0</v>
      </c>
      <c r="V10" s="121">
        <v>0</v>
      </c>
      <c r="W10" s="121">
        <v>0</v>
      </c>
      <c r="X10" s="121">
        <v>0</v>
      </c>
      <c r="Y10" s="122">
        <f t="shared" si="2"/>
        <v>0</v>
      </c>
      <c r="Z10" s="123">
        <v>0</v>
      </c>
      <c r="AA10" s="122">
        <v>0</v>
      </c>
      <c r="AB10" s="122">
        <f t="shared" si="8"/>
        <v>0</v>
      </c>
      <c r="AC10" s="122">
        <f t="shared" si="3"/>
        <v>0</v>
      </c>
      <c r="AD10" s="122">
        <f t="shared" si="9"/>
        <v>0</v>
      </c>
      <c r="AE10" s="122">
        <f t="shared" si="10"/>
        <v>0</v>
      </c>
      <c r="AF10" s="122">
        <f t="shared" si="4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5"/>
        <v>100</v>
      </c>
      <c r="R11" s="100">
        <f t="shared" si="6"/>
        <v>7226.18</v>
      </c>
      <c r="S11" s="100">
        <f t="shared" si="7"/>
        <v>100</v>
      </c>
      <c r="T11" s="100">
        <v>0</v>
      </c>
      <c r="U11" s="100">
        <v>0</v>
      </c>
      <c r="V11" s="121">
        <v>6</v>
      </c>
      <c r="W11" s="121">
        <v>7</v>
      </c>
      <c r="X11" s="121">
        <v>0</v>
      </c>
      <c r="Y11" s="122">
        <f t="shared" si="2"/>
        <v>35.294117647058826</v>
      </c>
      <c r="Z11" s="123">
        <v>11280.15</v>
      </c>
      <c r="AA11" s="122">
        <v>11280.15</v>
      </c>
      <c r="AB11" s="122">
        <f t="shared" si="8"/>
        <v>100</v>
      </c>
      <c r="AC11" s="122">
        <f t="shared" si="3"/>
        <v>11280.15</v>
      </c>
      <c r="AD11" s="122">
        <f t="shared" si="9"/>
        <v>100</v>
      </c>
      <c r="AE11" s="122">
        <f t="shared" si="10"/>
        <v>0</v>
      </c>
      <c r="AF11" s="122">
        <f t="shared" si="4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5"/>
        <v>100</v>
      </c>
      <c r="R12" s="100">
        <f t="shared" si="6"/>
        <v>10060.76</v>
      </c>
      <c r="S12" s="100">
        <f t="shared" si="7"/>
        <v>100</v>
      </c>
      <c r="T12" s="100">
        <v>0</v>
      </c>
      <c r="U12" s="100">
        <v>0</v>
      </c>
      <c r="V12" s="121">
        <v>3</v>
      </c>
      <c r="W12" s="121">
        <v>5</v>
      </c>
      <c r="X12" s="121">
        <v>1</v>
      </c>
      <c r="Y12" s="122">
        <f t="shared" si="2"/>
        <v>17.647058823529413</v>
      </c>
      <c r="Z12" s="123">
        <v>6504.44</v>
      </c>
      <c r="AA12" s="122">
        <v>6504.44</v>
      </c>
      <c r="AB12" s="122">
        <f t="shared" si="8"/>
        <v>100</v>
      </c>
      <c r="AC12" s="122">
        <f t="shared" si="3"/>
        <v>6504.44</v>
      </c>
      <c r="AD12" s="122">
        <f t="shared" si="9"/>
        <v>100</v>
      </c>
      <c r="AE12" s="122">
        <f t="shared" si="10"/>
        <v>0</v>
      </c>
      <c r="AF12" s="122">
        <f t="shared" si="4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5"/>
        <v>100</v>
      </c>
      <c r="R13" s="100">
        <f t="shared" si="6"/>
        <v>2679.6</v>
      </c>
      <c r="S13" s="100">
        <f t="shared" si="7"/>
        <v>100</v>
      </c>
      <c r="T13" s="100">
        <v>0</v>
      </c>
      <c r="U13" s="100">
        <v>0</v>
      </c>
      <c r="V13" s="121">
        <v>2</v>
      </c>
      <c r="W13" s="121">
        <v>2</v>
      </c>
      <c r="X13" s="121">
        <v>0</v>
      </c>
      <c r="Y13" s="122">
        <f t="shared" si="2"/>
        <v>66.666666666666657</v>
      </c>
      <c r="Z13" s="123">
        <v>10148.719999999999</v>
      </c>
      <c r="AA13" s="122">
        <v>10148.719999999999</v>
      </c>
      <c r="AB13" s="122">
        <f t="shared" si="8"/>
        <v>100</v>
      </c>
      <c r="AC13" s="122">
        <f t="shared" si="3"/>
        <v>10148.719999999999</v>
      </c>
      <c r="AD13" s="122">
        <f t="shared" si="9"/>
        <v>100</v>
      </c>
      <c r="AE13" s="122">
        <f t="shared" si="10"/>
        <v>0</v>
      </c>
      <c r="AF13" s="122">
        <f t="shared" si="4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6"/>
        <v>0</v>
      </c>
      <c r="S14" s="100">
        <v>0</v>
      </c>
      <c r="T14" s="100">
        <v>0</v>
      </c>
      <c r="U14" s="100">
        <v>0</v>
      </c>
      <c r="V14" s="121">
        <v>0</v>
      </c>
      <c r="W14" s="121">
        <v>0</v>
      </c>
      <c r="X14" s="121">
        <v>0</v>
      </c>
      <c r="Y14" s="122">
        <f t="shared" si="2"/>
        <v>0</v>
      </c>
      <c r="Z14" s="123">
        <v>0</v>
      </c>
      <c r="AA14" s="122">
        <v>0</v>
      </c>
      <c r="AB14" s="122">
        <f t="shared" si="8"/>
        <v>0</v>
      </c>
      <c r="AC14" s="122">
        <f t="shared" si="3"/>
        <v>0</v>
      </c>
      <c r="AD14" s="122">
        <f t="shared" si="9"/>
        <v>0</v>
      </c>
      <c r="AE14" s="122">
        <f t="shared" si="10"/>
        <v>0</v>
      </c>
      <c r="AF14" s="122">
        <f t="shared" si="4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1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6"/>
        <v>51732.32</v>
      </c>
      <c r="S15" s="100">
        <f t="shared" si="7"/>
        <v>100</v>
      </c>
      <c r="T15" s="100">
        <v>0</v>
      </c>
      <c r="U15" s="100">
        <v>0</v>
      </c>
      <c r="V15" s="121">
        <v>12</v>
      </c>
      <c r="W15" s="121">
        <v>15</v>
      </c>
      <c r="X15" s="121">
        <v>3</v>
      </c>
      <c r="Y15" s="122">
        <f t="shared" si="2"/>
        <v>14.457831325301203</v>
      </c>
      <c r="Z15" s="123">
        <v>16563.02</v>
      </c>
      <c r="AA15" s="122">
        <v>16563.02</v>
      </c>
      <c r="AB15" s="122">
        <f t="shared" si="8"/>
        <v>100</v>
      </c>
      <c r="AC15" s="122">
        <f t="shared" si="3"/>
        <v>16563.02</v>
      </c>
      <c r="AD15" s="122">
        <f t="shared" si="9"/>
        <v>100</v>
      </c>
      <c r="AE15" s="122">
        <f t="shared" si="10"/>
        <v>0</v>
      </c>
      <c r="AF15" s="122">
        <f t="shared" si="4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1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6"/>
        <v>12706.95</v>
      </c>
      <c r="S16" s="100">
        <f t="shared" si="7"/>
        <v>100</v>
      </c>
      <c r="T16" s="100">
        <v>0</v>
      </c>
      <c r="U16" s="100">
        <v>0</v>
      </c>
      <c r="V16" s="121">
        <v>21</v>
      </c>
      <c r="W16" s="121">
        <v>26</v>
      </c>
      <c r="X16" s="121">
        <v>12</v>
      </c>
      <c r="Y16" s="122">
        <f t="shared" si="2"/>
        <v>39.622641509433961</v>
      </c>
      <c r="Z16" s="123">
        <v>18483.36</v>
      </c>
      <c r="AA16" s="122">
        <v>18483.36</v>
      </c>
      <c r="AB16" s="122">
        <f t="shared" si="8"/>
        <v>100</v>
      </c>
      <c r="AC16" s="122">
        <f t="shared" si="3"/>
        <v>18483.36</v>
      </c>
      <c r="AD16" s="122">
        <f t="shared" si="9"/>
        <v>100</v>
      </c>
      <c r="AE16" s="122">
        <f t="shared" si="10"/>
        <v>0</v>
      </c>
      <c r="AF16" s="122">
        <f t="shared" si="4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1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6"/>
        <v>32504.67</v>
      </c>
      <c r="S17" s="100">
        <f t="shared" si="7"/>
        <v>100</v>
      </c>
      <c r="T17" s="100">
        <v>0</v>
      </c>
      <c r="U17" s="100">
        <v>0</v>
      </c>
      <c r="V17" s="121">
        <v>11</v>
      </c>
      <c r="W17" s="121">
        <v>18</v>
      </c>
      <c r="X17" s="121">
        <v>1</v>
      </c>
      <c r="Y17" s="122">
        <f t="shared" si="2"/>
        <v>22.448979591836736</v>
      </c>
      <c r="Z17" s="123">
        <v>37062.15</v>
      </c>
      <c r="AA17" s="122">
        <v>37062.15</v>
      </c>
      <c r="AB17" s="122">
        <f t="shared" si="8"/>
        <v>100</v>
      </c>
      <c r="AC17" s="122">
        <f t="shared" si="3"/>
        <v>37062.15</v>
      </c>
      <c r="AD17" s="122">
        <f t="shared" si="9"/>
        <v>100</v>
      </c>
      <c r="AE17" s="122">
        <f t="shared" si="10"/>
        <v>0</v>
      </c>
      <c r="AF17" s="122">
        <f t="shared" si="4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1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6"/>
        <v>15821.75</v>
      </c>
      <c r="S18" s="100">
        <f t="shared" si="7"/>
        <v>100</v>
      </c>
      <c r="T18" s="100">
        <v>0</v>
      </c>
      <c r="U18" s="100">
        <v>0</v>
      </c>
      <c r="V18" s="121">
        <v>17</v>
      </c>
      <c r="W18" s="121">
        <v>14</v>
      </c>
      <c r="X18" s="121">
        <v>13</v>
      </c>
      <c r="Y18" s="122">
        <f t="shared" si="2"/>
        <v>65.384615384615387</v>
      </c>
      <c r="Z18" s="123">
        <v>4410.1000000000004</v>
      </c>
      <c r="AA18" s="122">
        <v>4410.1000000000004</v>
      </c>
      <c r="AB18" s="122">
        <f t="shared" si="8"/>
        <v>100</v>
      </c>
      <c r="AC18" s="122">
        <f t="shared" si="3"/>
        <v>4410.1000000000004</v>
      </c>
      <c r="AD18" s="122">
        <f t="shared" si="9"/>
        <v>100</v>
      </c>
      <c r="AE18" s="122">
        <f t="shared" si="10"/>
        <v>0</v>
      </c>
      <c r="AF18" s="122">
        <f t="shared" si="4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1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6"/>
        <v>46398.919999999991</v>
      </c>
      <c r="S19" s="100">
        <f t="shared" si="7"/>
        <v>100</v>
      </c>
      <c r="T19" s="100">
        <v>0</v>
      </c>
      <c r="U19" s="100">
        <v>0</v>
      </c>
      <c r="V19" s="121">
        <v>17</v>
      </c>
      <c r="W19" s="121">
        <v>20</v>
      </c>
      <c r="X19" s="121">
        <v>4</v>
      </c>
      <c r="Y19" s="122">
        <f t="shared" si="2"/>
        <v>29.310344827586203</v>
      </c>
      <c r="Z19" s="123">
        <v>26889.25</v>
      </c>
      <c r="AA19" s="122">
        <v>26889.25</v>
      </c>
      <c r="AB19" s="122">
        <f t="shared" si="8"/>
        <v>100</v>
      </c>
      <c r="AC19" s="122">
        <f t="shared" si="3"/>
        <v>26889.25</v>
      </c>
      <c r="AD19" s="122">
        <f t="shared" si="9"/>
        <v>100</v>
      </c>
      <c r="AE19" s="122">
        <f t="shared" si="10"/>
        <v>0</v>
      </c>
      <c r="AF19" s="122">
        <f t="shared" si="4"/>
        <v>0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1"/>
        <v>0</v>
      </c>
      <c r="O20" s="100">
        <v>0</v>
      </c>
      <c r="P20" s="100">
        <v>0</v>
      </c>
      <c r="Q20" s="100">
        <v>0</v>
      </c>
      <c r="R20" s="100">
        <f t="shared" si="6"/>
        <v>0</v>
      </c>
      <c r="S20" s="100">
        <v>0</v>
      </c>
      <c r="T20" s="100">
        <v>0</v>
      </c>
      <c r="U20" s="100">
        <v>0</v>
      </c>
      <c r="V20" s="121">
        <v>0</v>
      </c>
      <c r="W20" s="121">
        <v>0</v>
      </c>
      <c r="X20" s="121">
        <v>0</v>
      </c>
      <c r="Y20" s="122">
        <f t="shared" si="2"/>
        <v>0</v>
      </c>
      <c r="Z20" s="123">
        <v>0</v>
      </c>
      <c r="AA20" s="122">
        <v>0</v>
      </c>
      <c r="AB20" s="122">
        <f t="shared" si="8"/>
        <v>0</v>
      </c>
      <c r="AC20" s="122">
        <f t="shared" si="3"/>
        <v>0</v>
      </c>
      <c r="AD20" s="122">
        <f t="shared" si="9"/>
        <v>0</v>
      </c>
      <c r="AE20" s="122">
        <f t="shared" si="10"/>
        <v>0</v>
      </c>
      <c r="AF20" s="122">
        <f t="shared" si="4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1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 t="shared" si="7"/>
        <v>100</v>
      </c>
      <c r="T21" s="100">
        <v>0</v>
      </c>
      <c r="U21" s="100">
        <v>0</v>
      </c>
      <c r="V21" s="121">
        <v>2</v>
      </c>
      <c r="W21" s="121">
        <v>3</v>
      </c>
      <c r="X21" s="121">
        <v>0</v>
      </c>
      <c r="Y21" s="122">
        <f t="shared" si="2"/>
        <v>22.222222222222221</v>
      </c>
      <c r="Z21" s="123">
        <v>10021.58</v>
      </c>
      <c r="AA21" s="122">
        <v>10021.58</v>
      </c>
      <c r="AB21" s="122">
        <f t="shared" si="8"/>
        <v>100</v>
      </c>
      <c r="AC21" s="122">
        <f t="shared" si="3"/>
        <v>10021.58</v>
      </c>
      <c r="AD21" s="122">
        <f t="shared" si="9"/>
        <v>100</v>
      </c>
      <c r="AE21" s="122">
        <f t="shared" si="10"/>
        <v>0</v>
      </c>
      <c r="AF21" s="122">
        <f t="shared" si="4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1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2">P22</f>
        <v>19091.53</v>
      </c>
      <c r="S22" s="100">
        <f t="shared" si="7"/>
        <v>100</v>
      </c>
      <c r="T22" s="100">
        <v>0</v>
      </c>
      <c r="U22" s="100">
        <v>0</v>
      </c>
      <c r="V22" s="121">
        <v>2</v>
      </c>
      <c r="W22" s="121">
        <v>3</v>
      </c>
      <c r="X22" s="121">
        <v>0</v>
      </c>
      <c r="Y22" s="122">
        <f t="shared" si="2"/>
        <v>4.8780487804878048</v>
      </c>
      <c r="Z22" s="123">
        <v>6177.02</v>
      </c>
      <c r="AA22" s="122">
        <v>6177.02</v>
      </c>
      <c r="AB22" s="122">
        <f t="shared" si="8"/>
        <v>100</v>
      </c>
      <c r="AC22" s="122">
        <f t="shared" si="3"/>
        <v>6177.02</v>
      </c>
      <c r="AD22" s="122">
        <f t="shared" si="9"/>
        <v>100</v>
      </c>
      <c r="AE22" s="122">
        <f t="shared" si="10"/>
        <v>0</v>
      </c>
      <c r="AF22" s="122">
        <f t="shared" si="4"/>
        <v>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1"/>
        <v>0</v>
      </c>
      <c r="O23" s="100">
        <v>0</v>
      </c>
      <c r="P23" s="100">
        <v>0</v>
      </c>
      <c r="Q23" s="100">
        <v>0</v>
      </c>
      <c r="R23" s="100">
        <f t="shared" si="12"/>
        <v>0</v>
      </c>
      <c r="S23" s="100">
        <v>0</v>
      </c>
      <c r="T23" s="100">
        <v>0</v>
      </c>
      <c r="U23" s="100">
        <v>0</v>
      </c>
      <c r="V23" s="121">
        <v>0</v>
      </c>
      <c r="W23" s="121">
        <v>0</v>
      </c>
      <c r="X23" s="121">
        <v>0</v>
      </c>
      <c r="Y23" s="122">
        <f t="shared" si="2"/>
        <v>0</v>
      </c>
      <c r="Z23" s="123">
        <v>0</v>
      </c>
      <c r="AA23" s="122">
        <v>0</v>
      </c>
      <c r="AB23" s="122">
        <f t="shared" si="8"/>
        <v>0</v>
      </c>
      <c r="AC23" s="122">
        <f t="shared" si="3"/>
        <v>0</v>
      </c>
      <c r="AD23" s="122">
        <f t="shared" si="9"/>
        <v>0</v>
      </c>
      <c r="AE23" s="122">
        <f t="shared" si="10"/>
        <v>0</v>
      </c>
      <c r="AF23" s="122">
        <f t="shared" si="4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1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2"/>
        <v>31605.72</v>
      </c>
      <c r="S24" s="100">
        <f t="shared" si="7"/>
        <v>100</v>
      </c>
      <c r="T24" s="100">
        <v>0</v>
      </c>
      <c r="U24" s="100">
        <v>0</v>
      </c>
      <c r="V24" s="121">
        <v>31</v>
      </c>
      <c r="W24" s="121">
        <v>42</v>
      </c>
      <c r="X24" s="121">
        <v>21</v>
      </c>
      <c r="Y24" s="122">
        <f t="shared" si="2"/>
        <v>43.661971830985912</v>
      </c>
      <c r="Z24" s="123">
        <v>29450.03</v>
      </c>
      <c r="AA24" s="122">
        <v>29450.03</v>
      </c>
      <c r="AB24" s="122">
        <f t="shared" si="8"/>
        <v>100</v>
      </c>
      <c r="AC24" s="122">
        <f t="shared" si="3"/>
        <v>29450.03</v>
      </c>
      <c r="AD24" s="122">
        <f t="shared" si="9"/>
        <v>100</v>
      </c>
      <c r="AE24" s="122">
        <f t="shared" si="10"/>
        <v>0</v>
      </c>
      <c r="AF24" s="122">
        <f t="shared" si="4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1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2"/>
        <v>43809.06</v>
      </c>
      <c r="S25" s="100">
        <f t="shared" si="7"/>
        <v>100</v>
      </c>
      <c r="T25" s="100">
        <v>0</v>
      </c>
      <c r="U25" s="100">
        <v>0</v>
      </c>
      <c r="V25" s="121">
        <v>25</v>
      </c>
      <c r="W25" s="121">
        <v>36</v>
      </c>
      <c r="X25" s="121">
        <v>8</v>
      </c>
      <c r="Y25" s="122">
        <f t="shared" si="2"/>
        <v>12.135922330097088</v>
      </c>
      <c r="Z25" s="123">
        <f>3668.08+27767.72+365.4</f>
        <v>31801.200000000004</v>
      </c>
      <c r="AA25" s="122">
        <v>31801.200000000004</v>
      </c>
      <c r="AB25" s="122">
        <f t="shared" si="8"/>
        <v>100</v>
      </c>
      <c r="AC25" s="122">
        <f t="shared" si="3"/>
        <v>31801.200000000004</v>
      </c>
      <c r="AD25" s="122">
        <f t="shared" si="9"/>
        <v>100</v>
      </c>
      <c r="AE25" s="122">
        <f t="shared" si="10"/>
        <v>0</v>
      </c>
      <c r="AF25" s="122">
        <f t="shared" si="4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1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2"/>
        <v>13200.15</v>
      </c>
      <c r="S26" s="100">
        <f t="shared" si="7"/>
        <v>100</v>
      </c>
      <c r="T26" s="100">
        <v>0</v>
      </c>
      <c r="U26" s="100">
        <v>0</v>
      </c>
      <c r="V26" s="121">
        <v>12</v>
      </c>
      <c r="W26" s="121">
        <v>15</v>
      </c>
      <c r="X26" s="121">
        <v>6</v>
      </c>
      <c r="Y26" s="122">
        <f t="shared" si="2"/>
        <v>50</v>
      </c>
      <c r="Z26" s="123">
        <v>11237.51</v>
      </c>
      <c r="AA26" s="122">
        <v>11237.51</v>
      </c>
      <c r="AB26" s="122">
        <f t="shared" si="8"/>
        <v>100</v>
      </c>
      <c r="AC26" s="122">
        <f t="shared" si="3"/>
        <v>11237.51</v>
      </c>
      <c r="AD26" s="122">
        <f t="shared" si="9"/>
        <v>100</v>
      </c>
      <c r="AE26" s="122">
        <f t="shared" si="10"/>
        <v>0</v>
      </c>
      <c r="AF26" s="122">
        <f t="shared" si="4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1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2"/>
        <v>12723.78</v>
      </c>
      <c r="S27" s="100">
        <f t="shared" si="7"/>
        <v>100</v>
      </c>
      <c r="T27" s="100">
        <v>0</v>
      </c>
      <c r="U27" s="100">
        <v>0</v>
      </c>
      <c r="V27" s="121">
        <v>4</v>
      </c>
      <c r="W27" s="121">
        <v>6</v>
      </c>
      <c r="X27" s="121">
        <v>1</v>
      </c>
      <c r="Y27" s="122">
        <f t="shared" si="2"/>
        <v>25</v>
      </c>
      <c r="Z27" s="123">
        <v>3466.92</v>
      </c>
      <c r="AA27" s="122">
        <v>3466.92</v>
      </c>
      <c r="AB27" s="122">
        <f t="shared" si="8"/>
        <v>100</v>
      </c>
      <c r="AC27" s="122">
        <f t="shared" si="3"/>
        <v>3466.92</v>
      </c>
      <c r="AD27" s="122">
        <f t="shared" si="9"/>
        <v>100</v>
      </c>
      <c r="AE27" s="122">
        <f t="shared" si="10"/>
        <v>0</v>
      </c>
      <c r="AF27" s="122">
        <f t="shared" si="4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1"/>
        <v>0</v>
      </c>
      <c r="O28" s="100">
        <v>0</v>
      </c>
      <c r="P28" s="100">
        <v>0</v>
      </c>
      <c r="Q28" s="100">
        <v>0</v>
      </c>
      <c r="R28" s="100">
        <f t="shared" si="12"/>
        <v>0</v>
      </c>
      <c r="S28" s="100">
        <v>0</v>
      </c>
      <c r="T28" s="100">
        <v>0</v>
      </c>
      <c r="U28" s="100">
        <v>0</v>
      </c>
      <c r="V28" s="121">
        <v>5</v>
      </c>
      <c r="W28" s="121">
        <v>6</v>
      </c>
      <c r="X28" s="121">
        <v>4</v>
      </c>
      <c r="Y28" s="122">
        <f t="shared" si="2"/>
        <v>55.555555555555557</v>
      </c>
      <c r="Z28" s="123">
        <v>3007.13</v>
      </c>
      <c r="AA28" s="122">
        <v>3007.13</v>
      </c>
      <c r="AB28" s="122">
        <f t="shared" si="8"/>
        <v>100</v>
      </c>
      <c r="AC28" s="122">
        <f t="shared" si="3"/>
        <v>3007.13</v>
      </c>
      <c r="AD28" s="122">
        <f t="shared" si="9"/>
        <v>100</v>
      </c>
      <c r="AE28" s="122">
        <f t="shared" si="10"/>
        <v>0</v>
      </c>
      <c r="AF28" s="122">
        <f t="shared" si="4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1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2"/>
        <v>5460.41</v>
      </c>
      <c r="S29" s="100">
        <f t="shared" si="7"/>
        <v>100</v>
      </c>
      <c r="T29" s="100">
        <v>0</v>
      </c>
      <c r="U29" s="100">
        <v>0</v>
      </c>
      <c r="V29" s="121">
        <v>3</v>
      </c>
      <c r="W29" s="121">
        <v>5</v>
      </c>
      <c r="X29" s="121">
        <v>0</v>
      </c>
      <c r="Y29" s="122">
        <f t="shared" si="2"/>
        <v>37.5</v>
      </c>
      <c r="Z29" s="123">
        <v>2108.6999999999998</v>
      </c>
      <c r="AA29" s="122">
        <v>2108.6999999999998</v>
      </c>
      <c r="AB29" s="122">
        <f t="shared" si="8"/>
        <v>100</v>
      </c>
      <c r="AC29" s="122">
        <f t="shared" si="3"/>
        <v>2108.6999999999998</v>
      </c>
      <c r="AD29" s="122">
        <f t="shared" si="9"/>
        <v>100</v>
      </c>
      <c r="AE29" s="122">
        <f t="shared" si="10"/>
        <v>0</v>
      </c>
      <c r="AF29" s="122">
        <f t="shared" si="4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2"/>
        <v>0</v>
      </c>
      <c r="S30" s="100">
        <v>0</v>
      </c>
      <c r="T30" s="100">
        <v>0</v>
      </c>
      <c r="U30" s="100">
        <v>0</v>
      </c>
      <c r="V30" s="121">
        <v>0</v>
      </c>
      <c r="W30" s="121">
        <v>0</v>
      </c>
      <c r="X30" s="121">
        <v>0</v>
      </c>
      <c r="Y30" s="122">
        <f t="shared" si="2"/>
        <v>0</v>
      </c>
      <c r="Z30" s="123">
        <v>0</v>
      </c>
      <c r="AA30" s="122">
        <v>0</v>
      </c>
      <c r="AB30" s="122">
        <f t="shared" si="8"/>
        <v>0</v>
      </c>
      <c r="AC30" s="122">
        <f t="shared" si="3"/>
        <v>0</v>
      </c>
      <c r="AD30" s="122">
        <f t="shared" si="9"/>
        <v>0</v>
      </c>
      <c r="AE30" s="122">
        <f t="shared" si="10"/>
        <v>0</v>
      </c>
      <c r="AF30" s="122">
        <f t="shared" si="4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3">K31/H31*100</f>
        <v>88.043478260869563</v>
      </c>
      <c r="O31" s="100">
        <v>84151.14</v>
      </c>
      <c r="P31" s="100">
        <v>84151.14</v>
      </c>
      <c r="Q31" s="100">
        <f t="shared" ref="Q31:Q38" si="14">P31/O31*100</f>
        <v>100</v>
      </c>
      <c r="R31" s="100">
        <f t="shared" si="12"/>
        <v>84151.14</v>
      </c>
      <c r="S31" s="100">
        <f t="shared" si="7"/>
        <v>100</v>
      </c>
      <c r="T31" s="100">
        <v>0</v>
      </c>
      <c r="U31" s="100">
        <v>0</v>
      </c>
      <c r="V31" s="121">
        <v>20</v>
      </c>
      <c r="W31" s="121">
        <v>32</v>
      </c>
      <c r="X31" s="121">
        <v>3</v>
      </c>
      <c r="Y31" s="122">
        <f t="shared" si="2"/>
        <v>21.739130434782609</v>
      </c>
      <c r="Z31" s="123">
        <v>48138.49</v>
      </c>
      <c r="AA31" s="122">
        <v>48138.49</v>
      </c>
      <c r="AB31" s="122">
        <f t="shared" si="8"/>
        <v>100</v>
      </c>
      <c r="AC31" s="122">
        <f t="shared" si="3"/>
        <v>48138.49</v>
      </c>
      <c r="AD31" s="122">
        <f t="shared" si="9"/>
        <v>100</v>
      </c>
      <c r="AE31" s="122">
        <f t="shared" si="10"/>
        <v>0</v>
      </c>
      <c r="AF31" s="122">
        <f t="shared" si="4"/>
        <v>0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3"/>
        <v>45</v>
      </c>
      <c r="O32" s="100">
        <v>3061.7499999999995</v>
      </c>
      <c r="P32" s="100">
        <v>3061.7499999999995</v>
      </c>
      <c r="Q32" s="100">
        <f t="shared" si="14"/>
        <v>100</v>
      </c>
      <c r="R32" s="100">
        <f t="shared" si="12"/>
        <v>3061.7499999999995</v>
      </c>
      <c r="S32" s="100">
        <f t="shared" si="7"/>
        <v>100</v>
      </c>
      <c r="T32" s="100">
        <v>0</v>
      </c>
      <c r="U32" s="100">
        <v>0</v>
      </c>
      <c r="V32" s="121">
        <v>0</v>
      </c>
      <c r="W32" s="121">
        <v>0</v>
      </c>
      <c r="X32" s="121">
        <v>0</v>
      </c>
      <c r="Y32" s="122">
        <f t="shared" si="2"/>
        <v>0</v>
      </c>
      <c r="Z32" s="123">
        <v>0</v>
      </c>
      <c r="AA32" s="122">
        <v>0</v>
      </c>
      <c r="AB32" s="122">
        <f t="shared" si="8"/>
        <v>0</v>
      </c>
      <c r="AC32" s="122">
        <f t="shared" si="3"/>
        <v>0</v>
      </c>
      <c r="AD32" s="122">
        <f t="shared" si="9"/>
        <v>0</v>
      </c>
      <c r="AE32" s="122">
        <f t="shared" si="10"/>
        <v>0</v>
      </c>
      <c r="AF32" s="122">
        <f t="shared" si="4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3"/>
        <v>50</v>
      </c>
      <c r="O33" s="100">
        <v>215.69</v>
      </c>
      <c r="P33" s="100">
        <v>215.69</v>
      </c>
      <c r="Q33" s="100">
        <f t="shared" si="14"/>
        <v>100</v>
      </c>
      <c r="R33" s="100">
        <f t="shared" si="12"/>
        <v>215.69</v>
      </c>
      <c r="S33" s="100">
        <f t="shared" si="7"/>
        <v>100</v>
      </c>
      <c r="T33" s="100">
        <v>0</v>
      </c>
      <c r="U33" s="100">
        <v>0</v>
      </c>
      <c r="V33" s="121">
        <v>2</v>
      </c>
      <c r="W33" s="121">
        <v>4</v>
      </c>
      <c r="X33" s="121">
        <v>0</v>
      </c>
      <c r="Y33" s="122">
        <f t="shared" si="2"/>
        <v>50</v>
      </c>
      <c r="Z33" s="123">
        <v>3317.11</v>
      </c>
      <c r="AA33" s="122">
        <v>3317.11</v>
      </c>
      <c r="AB33" s="122">
        <f t="shared" si="8"/>
        <v>100</v>
      </c>
      <c r="AC33" s="122">
        <f t="shared" si="3"/>
        <v>3317.11</v>
      </c>
      <c r="AD33" s="122">
        <f t="shared" si="9"/>
        <v>100</v>
      </c>
      <c r="AE33" s="122">
        <f t="shared" si="10"/>
        <v>0</v>
      </c>
      <c r="AF33" s="122">
        <f t="shared" si="4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3"/>
        <v>80.769230769230774</v>
      </c>
      <c r="O34" s="100">
        <v>17458.7</v>
      </c>
      <c r="P34" s="100">
        <v>17458.7</v>
      </c>
      <c r="Q34" s="100">
        <f t="shared" si="14"/>
        <v>100</v>
      </c>
      <c r="R34" s="100">
        <f t="shared" si="12"/>
        <v>17458.7</v>
      </c>
      <c r="S34" s="100">
        <f t="shared" si="7"/>
        <v>100</v>
      </c>
      <c r="T34" s="100">
        <v>0</v>
      </c>
      <c r="U34" s="100">
        <v>0</v>
      </c>
      <c r="V34" s="121">
        <v>8</v>
      </c>
      <c r="W34" s="121">
        <v>12</v>
      </c>
      <c r="X34" s="121">
        <v>3</v>
      </c>
      <c r="Y34" s="122">
        <f t="shared" si="2"/>
        <v>15.384615384615385</v>
      </c>
      <c r="Z34" s="123">
        <f>10964.24+4676.32</f>
        <v>15640.56</v>
      </c>
      <c r="AA34" s="122">
        <v>10964.24</v>
      </c>
      <c r="AB34" s="122">
        <f t="shared" si="8"/>
        <v>70.101326295222165</v>
      </c>
      <c r="AC34" s="122">
        <f t="shared" si="3"/>
        <v>10964.24</v>
      </c>
      <c r="AD34" s="122">
        <f t="shared" si="9"/>
        <v>100</v>
      </c>
      <c r="AE34" s="122">
        <f t="shared" si="10"/>
        <v>0</v>
      </c>
      <c r="AF34" s="122">
        <f t="shared" si="4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3"/>
        <v>75.862068965517238</v>
      </c>
      <c r="O35" s="100">
        <v>31182.29</v>
      </c>
      <c r="P35" s="100">
        <v>31182.29</v>
      </c>
      <c r="Q35" s="100">
        <f t="shared" si="14"/>
        <v>100</v>
      </c>
      <c r="R35" s="100">
        <f t="shared" si="12"/>
        <v>31182.29</v>
      </c>
      <c r="S35" s="100">
        <f t="shared" si="7"/>
        <v>100</v>
      </c>
      <c r="T35" s="100">
        <v>0</v>
      </c>
      <c r="U35" s="100">
        <v>0</v>
      </c>
      <c r="V35" s="121">
        <v>14</v>
      </c>
      <c r="W35" s="121">
        <v>21</v>
      </c>
      <c r="X35" s="121">
        <v>2</v>
      </c>
      <c r="Y35" s="122">
        <f t="shared" si="2"/>
        <v>24.137931034482758</v>
      </c>
      <c r="Z35" s="123">
        <v>20128.939999999999</v>
      </c>
      <c r="AA35" s="122">
        <v>20128.939999999999</v>
      </c>
      <c r="AB35" s="122">
        <f t="shared" si="8"/>
        <v>100</v>
      </c>
      <c r="AC35" s="122">
        <f t="shared" si="3"/>
        <v>20128.939999999999</v>
      </c>
      <c r="AD35" s="122">
        <f t="shared" si="9"/>
        <v>100</v>
      </c>
      <c r="AE35" s="122">
        <f t="shared" si="10"/>
        <v>0</v>
      </c>
      <c r="AF35" s="122">
        <f t="shared" si="4"/>
        <v>0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3"/>
        <v>63.636363636363633</v>
      </c>
      <c r="O36" s="100">
        <v>837.48</v>
      </c>
      <c r="P36" s="100">
        <v>837.48</v>
      </c>
      <c r="Q36" s="100">
        <f t="shared" si="14"/>
        <v>100</v>
      </c>
      <c r="R36" s="100">
        <f t="shared" si="12"/>
        <v>837.48</v>
      </c>
      <c r="S36" s="100">
        <f t="shared" si="7"/>
        <v>100</v>
      </c>
      <c r="T36" s="100">
        <v>0</v>
      </c>
      <c r="U36" s="100">
        <v>0</v>
      </c>
      <c r="V36" s="121">
        <v>0</v>
      </c>
      <c r="W36" s="121">
        <v>0</v>
      </c>
      <c r="X36" s="121">
        <v>0</v>
      </c>
      <c r="Y36" s="122">
        <f t="shared" si="2"/>
        <v>0</v>
      </c>
      <c r="Z36" s="123">
        <v>0</v>
      </c>
      <c r="AA36" s="122">
        <v>0</v>
      </c>
      <c r="AB36" s="122">
        <f t="shared" si="8"/>
        <v>0</v>
      </c>
      <c r="AC36" s="122">
        <f t="shared" si="3"/>
        <v>0</v>
      </c>
      <c r="AD36" s="122">
        <f t="shared" si="9"/>
        <v>0</v>
      </c>
      <c r="AE36" s="122">
        <f t="shared" si="10"/>
        <v>0</v>
      </c>
      <c r="AF36" s="122">
        <f t="shared" si="4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3"/>
        <v>93.333333333333329</v>
      </c>
      <c r="O37" s="100">
        <v>8820.61</v>
      </c>
      <c r="P37" s="100">
        <v>8820.61</v>
      </c>
      <c r="Q37" s="100">
        <f t="shared" si="14"/>
        <v>100</v>
      </c>
      <c r="R37" s="100">
        <f t="shared" si="12"/>
        <v>8820.61</v>
      </c>
      <c r="S37" s="100">
        <f t="shared" si="7"/>
        <v>100</v>
      </c>
      <c r="T37" s="100">
        <v>0</v>
      </c>
      <c r="U37" s="100">
        <v>0</v>
      </c>
      <c r="V37" s="121">
        <v>2</v>
      </c>
      <c r="W37" s="121">
        <v>2</v>
      </c>
      <c r="X37" s="121">
        <v>0</v>
      </c>
      <c r="Y37" s="122">
        <f t="shared" si="2"/>
        <v>13.333333333333334</v>
      </c>
      <c r="Z37" s="123">
        <v>2791.99</v>
      </c>
      <c r="AA37" s="122">
        <v>2791.99</v>
      </c>
      <c r="AB37" s="122">
        <f t="shared" si="8"/>
        <v>100</v>
      </c>
      <c r="AC37" s="122">
        <f t="shared" si="3"/>
        <v>2791.99</v>
      </c>
      <c r="AD37" s="122">
        <f t="shared" si="9"/>
        <v>100</v>
      </c>
      <c r="AE37" s="122">
        <f t="shared" si="10"/>
        <v>0</v>
      </c>
      <c r="AF37" s="122">
        <f t="shared" si="4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3"/>
        <v>44.827586206896555</v>
      </c>
      <c r="O38" s="100">
        <v>17539.870000000003</v>
      </c>
      <c r="P38" s="100">
        <v>17539.870000000003</v>
      </c>
      <c r="Q38" s="100">
        <f t="shared" si="14"/>
        <v>100</v>
      </c>
      <c r="R38" s="100">
        <f t="shared" si="12"/>
        <v>17539.870000000003</v>
      </c>
      <c r="S38" s="100">
        <f t="shared" si="7"/>
        <v>100</v>
      </c>
      <c r="T38" s="100">
        <v>0</v>
      </c>
      <c r="U38" s="100">
        <v>0</v>
      </c>
      <c r="V38" s="121">
        <v>23</v>
      </c>
      <c r="W38" s="121">
        <v>34</v>
      </c>
      <c r="X38" s="121">
        <v>4</v>
      </c>
      <c r="Y38" s="122">
        <f t="shared" si="2"/>
        <v>79.310344827586206</v>
      </c>
      <c r="Z38" s="123">
        <f>42527.27+502.43</f>
        <v>43029.7</v>
      </c>
      <c r="AA38" s="122">
        <v>42527.27</v>
      </c>
      <c r="AB38" s="122">
        <f t="shared" si="8"/>
        <v>98.832364622574644</v>
      </c>
      <c r="AC38" s="122">
        <f t="shared" si="3"/>
        <v>42527.27</v>
      </c>
      <c r="AD38" s="122">
        <f t="shared" si="9"/>
        <v>100</v>
      </c>
      <c r="AE38" s="122">
        <f t="shared" si="10"/>
        <v>0</v>
      </c>
      <c r="AF38" s="122">
        <f t="shared" si="4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3"/>
        <v>0</v>
      </c>
      <c r="O39" s="100">
        <v>0</v>
      </c>
      <c r="P39" s="100">
        <v>0</v>
      </c>
      <c r="Q39" s="100">
        <v>0</v>
      </c>
      <c r="R39" s="100">
        <f t="shared" si="12"/>
        <v>0</v>
      </c>
      <c r="S39" s="100">
        <v>0</v>
      </c>
      <c r="T39" s="100">
        <v>0</v>
      </c>
      <c r="U39" s="100">
        <v>0</v>
      </c>
      <c r="V39" s="121">
        <v>0</v>
      </c>
      <c r="W39" s="121">
        <v>0</v>
      </c>
      <c r="X39" s="121">
        <v>0</v>
      </c>
      <c r="Y39" s="122">
        <f t="shared" si="2"/>
        <v>0</v>
      </c>
      <c r="Z39" s="123">
        <v>0</v>
      </c>
      <c r="AA39" s="122">
        <v>0</v>
      </c>
      <c r="AB39" s="122">
        <f t="shared" si="8"/>
        <v>0</v>
      </c>
      <c r="AC39" s="122">
        <f t="shared" si="3"/>
        <v>0</v>
      </c>
      <c r="AD39" s="122">
        <f t="shared" si="9"/>
        <v>0</v>
      </c>
      <c r="AE39" s="122">
        <f t="shared" si="10"/>
        <v>0</v>
      </c>
      <c r="AF39" s="122">
        <f t="shared" si="4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3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2"/>
        <v>81.2</v>
      </c>
      <c r="S40" s="100">
        <f t="shared" si="7"/>
        <v>100</v>
      </c>
      <c r="T40" s="100">
        <v>0</v>
      </c>
      <c r="U40" s="100">
        <v>0</v>
      </c>
      <c r="V40" s="121">
        <v>1</v>
      </c>
      <c r="W40" s="121">
        <v>1</v>
      </c>
      <c r="X40" s="121">
        <v>1</v>
      </c>
      <c r="Y40" s="122">
        <f t="shared" si="2"/>
        <v>9.0909090909090917</v>
      </c>
      <c r="Z40" s="123">
        <v>225.18</v>
      </c>
      <c r="AA40" s="122">
        <v>0</v>
      </c>
      <c r="AB40" s="122">
        <f t="shared" si="8"/>
        <v>0</v>
      </c>
      <c r="AC40" s="122">
        <f t="shared" si="3"/>
        <v>0</v>
      </c>
      <c r="AD40" s="122">
        <f t="shared" si="9"/>
        <v>0</v>
      </c>
      <c r="AE40" s="122">
        <f t="shared" si="10"/>
        <v>0</v>
      </c>
      <c r="AF40" s="122">
        <f t="shared" si="4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3"/>
        <v>0</v>
      </c>
      <c r="O41" s="100">
        <v>0</v>
      </c>
      <c r="P41" s="100">
        <v>0</v>
      </c>
      <c r="Q41" s="100">
        <v>0</v>
      </c>
      <c r="R41" s="100">
        <f t="shared" si="12"/>
        <v>0</v>
      </c>
      <c r="S41" s="100">
        <v>0</v>
      </c>
      <c r="T41" s="100">
        <v>0</v>
      </c>
      <c r="U41" s="100">
        <v>0</v>
      </c>
      <c r="V41" s="121">
        <v>1</v>
      </c>
      <c r="W41" s="121">
        <v>1</v>
      </c>
      <c r="X41" s="121">
        <v>1</v>
      </c>
      <c r="Y41" s="122">
        <f t="shared" si="2"/>
        <v>50</v>
      </c>
      <c r="Z41" s="123">
        <v>570.94000000000005</v>
      </c>
      <c r="AA41" s="122">
        <v>570.94000000000005</v>
      </c>
      <c r="AB41" s="122">
        <f t="shared" si="8"/>
        <v>100</v>
      </c>
      <c r="AC41" s="122">
        <f t="shared" si="3"/>
        <v>570.94000000000005</v>
      </c>
      <c r="AD41" s="122">
        <f t="shared" si="9"/>
        <v>100</v>
      </c>
      <c r="AE41" s="122">
        <f t="shared" si="10"/>
        <v>0</v>
      </c>
      <c r="AF41" s="122">
        <f t="shared" si="4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3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2"/>
        <v>51486.1</v>
      </c>
      <c r="S42" s="100">
        <f t="shared" si="7"/>
        <v>100</v>
      </c>
      <c r="T42" s="100">
        <v>0</v>
      </c>
      <c r="U42" s="100">
        <v>0</v>
      </c>
      <c r="V42" s="121">
        <v>20</v>
      </c>
      <c r="W42" s="121">
        <v>37</v>
      </c>
      <c r="X42" s="121">
        <v>8</v>
      </c>
      <c r="Y42" s="122">
        <f t="shared" si="2"/>
        <v>37.735849056603776</v>
      </c>
      <c r="Z42" s="123">
        <v>44295.46</v>
      </c>
      <c r="AA42" s="122">
        <v>44295.46</v>
      </c>
      <c r="AB42" s="122">
        <f t="shared" si="8"/>
        <v>100</v>
      </c>
      <c r="AC42" s="122">
        <f t="shared" si="3"/>
        <v>44295.46</v>
      </c>
      <c r="AD42" s="122">
        <f t="shared" si="9"/>
        <v>100</v>
      </c>
      <c r="AE42" s="122">
        <f t="shared" si="10"/>
        <v>0</v>
      </c>
      <c r="AF42" s="122">
        <f t="shared" si="4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3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2"/>
        <v>16141.45</v>
      </c>
      <c r="S43" s="100">
        <f t="shared" si="7"/>
        <v>100</v>
      </c>
      <c r="T43" s="100">
        <v>0</v>
      </c>
      <c r="U43" s="100">
        <v>0</v>
      </c>
      <c r="V43" s="121">
        <v>8</v>
      </c>
      <c r="W43" s="121">
        <v>9</v>
      </c>
      <c r="X43" s="121">
        <v>3</v>
      </c>
      <c r="Y43" s="122">
        <f t="shared" si="2"/>
        <v>28.571428571428569</v>
      </c>
      <c r="Z43" s="123">
        <v>7515.68</v>
      </c>
      <c r="AA43" s="122">
        <v>7515.68</v>
      </c>
      <c r="AB43" s="122">
        <f t="shared" si="8"/>
        <v>100</v>
      </c>
      <c r="AC43" s="122">
        <f t="shared" si="3"/>
        <v>7515.68</v>
      </c>
      <c r="AD43" s="122">
        <f t="shared" si="9"/>
        <v>100</v>
      </c>
      <c r="AE43" s="122">
        <f t="shared" si="10"/>
        <v>0</v>
      </c>
      <c r="AF43" s="122">
        <f t="shared" si="4"/>
        <v>0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3"/>
        <v>0</v>
      </c>
      <c r="O44" s="100">
        <v>0</v>
      </c>
      <c r="P44" s="100">
        <v>0</v>
      </c>
      <c r="Q44" s="100">
        <v>0</v>
      </c>
      <c r="R44" s="100">
        <f t="shared" si="12"/>
        <v>0</v>
      </c>
      <c r="S44" s="100">
        <v>0</v>
      </c>
      <c r="T44" s="100">
        <v>0</v>
      </c>
      <c r="U44" s="100">
        <v>0</v>
      </c>
      <c r="V44" s="121">
        <v>0</v>
      </c>
      <c r="W44" s="121">
        <v>0</v>
      </c>
      <c r="X44" s="121">
        <v>0</v>
      </c>
      <c r="Y44" s="122">
        <f t="shared" si="2"/>
        <v>0</v>
      </c>
      <c r="Z44" s="123">
        <v>0</v>
      </c>
      <c r="AA44" s="122">
        <v>0</v>
      </c>
      <c r="AB44" s="122">
        <f t="shared" si="8"/>
        <v>0</v>
      </c>
      <c r="AC44" s="122">
        <f t="shared" si="3"/>
        <v>0</v>
      </c>
      <c r="AD44" s="122">
        <f t="shared" si="9"/>
        <v>0</v>
      </c>
      <c r="AE44" s="122">
        <f t="shared" si="10"/>
        <v>0</v>
      </c>
      <c r="AF44" s="122">
        <f t="shared" si="4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3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2"/>
        <v>18630.71</v>
      </c>
      <c r="S45" s="100">
        <f t="shared" si="7"/>
        <v>100</v>
      </c>
      <c r="T45" s="100">
        <v>0</v>
      </c>
      <c r="U45" s="100">
        <v>0</v>
      </c>
      <c r="V45" s="121">
        <v>9</v>
      </c>
      <c r="W45" s="121">
        <v>9</v>
      </c>
      <c r="X45" s="121">
        <v>9</v>
      </c>
      <c r="Y45" s="122">
        <f t="shared" si="2"/>
        <v>42.857142857142854</v>
      </c>
      <c r="Z45" s="123">
        <v>12540.16</v>
      </c>
      <c r="AA45" s="122">
        <v>12540.16</v>
      </c>
      <c r="AB45" s="122">
        <f t="shared" si="8"/>
        <v>100</v>
      </c>
      <c r="AC45" s="122">
        <f t="shared" si="3"/>
        <v>12540.16</v>
      </c>
      <c r="AD45" s="122">
        <f t="shared" si="9"/>
        <v>100</v>
      </c>
      <c r="AE45" s="122">
        <f t="shared" si="10"/>
        <v>0</v>
      </c>
      <c r="AF45" s="122">
        <f t="shared" si="4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3"/>
        <v>0</v>
      </c>
      <c r="O46" s="100">
        <v>0</v>
      </c>
      <c r="P46" s="100">
        <v>0</v>
      </c>
      <c r="Q46" s="100">
        <v>0</v>
      </c>
      <c r="R46" s="100">
        <f t="shared" si="12"/>
        <v>0</v>
      </c>
      <c r="S46" s="100">
        <v>0</v>
      </c>
      <c r="T46" s="100">
        <v>0</v>
      </c>
      <c r="U46" s="100">
        <v>0</v>
      </c>
      <c r="V46" s="121">
        <v>1</v>
      </c>
      <c r="W46" s="121">
        <v>1</v>
      </c>
      <c r="X46" s="121">
        <v>1</v>
      </c>
      <c r="Y46" s="122">
        <f t="shared" si="2"/>
        <v>100</v>
      </c>
      <c r="Z46" s="123">
        <v>121.8</v>
      </c>
      <c r="AA46" s="122">
        <v>121.8</v>
      </c>
      <c r="AB46" s="122">
        <f t="shared" si="8"/>
        <v>100</v>
      </c>
      <c r="AC46" s="122">
        <f t="shared" si="3"/>
        <v>121.8</v>
      </c>
      <c r="AD46" s="122">
        <f t="shared" si="9"/>
        <v>100</v>
      </c>
      <c r="AE46" s="122">
        <f t="shared" si="10"/>
        <v>0</v>
      </c>
      <c r="AF46" s="122">
        <f t="shared" si="4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3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2"/>
        <v>29395.079999999998</v>
      </c>
      <c r="S47" s="100">
        <f t="shared" si="7"/>
        <v>100</v>
      </c>
      <c r="T47" s="100">
        <v>0</v>
      </c>
      <c r="U47" s="100">
        <v>0</v>
      </c>
      <c r="V47" s="121">
        <v>9</v>
      </c>
      <c r="W47" s="121">
        <v>13</v>
      </c>
      <c r="X47" s="121">
        <v>5</v>
      </c>
      <c r="Y47" s="122">
        <f t="shared" si="2"/>
        <v>24.324324324324326</v>
      </c>
      <c r="Z47" s="123">
        <v>7644.4</v>
      </c>
      <c r="AA47" s="122">
        <v>7644.4</v>
      </c>
      <c r="AB47" s="122">
        <f t="shared" si="8"/>
        <v>100</v>
      </c>
      <c r="AC47" s="122">
        <f t="shared" si="3"/>
        <v>7644.4</v>
      </c>
      <c r="AD47" s="122">
        <f t="shared" si="9"/>
        <v>100</v>
      </c>
      <c r="AE47" s="122">
        <f t="shared" si="10"/>
        <v>0</v>
      </c>
      <c r="AF47" s="122">
        <f t="shared" si="4"/>
        <v>0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3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2"/>
        <v>13283.6</v>
      </c>
      <c r="S48" s="100">
        <f t="shared" si="7"/>
        <v>100</v>
      </c>
      <c r="T48" s="100">
        <v>0</v>
      </c>
      <c r="U48" s="100">
        <v>0</v>
      </c>
      <c r="V48" s="121">
        <v>24</v>
      </c>
      <c r="W48" s="121">
        <v>33</v>
      </c>
      <c r="X48" s="121">
        <v>16</v>
      </c>
      <c r="Y48" s="122">
        <f t="shared" si="2"/>
        <v>37.5</v>
      </c>
      <c r="Z48" s="123">
        <v>46978.09</v>
      </c>
      <c r="AA48" s="122">
        <v>46978.09</v>
      </c>
      <c r="AB48" s="122">
        <f t="shared" si="8"/>
        <v>100</v>
      </c>
      <c r="AC48" s="122">
        <f t="shared" si="3"/>
        <v>46978.09</v>
      </c>
      <c r="AD48" s="122">
        <f t="shared" si="9"/>
        <v>100</v>
      </c>
      <c r="AE48" s="122">
        <f t="shared" si="10"/>
        <v>0</v>
      </c>
      <c r="AF48" s="122">
        <f t="shared" si="4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3"/>
        <v>0</v>
      </c>
      <c r="O49" s="100">
        <v>0</v>
      </c>
      <c r="P49" s="100">
        <v>0</v>
      </c>
      <c r="Q49" s="100">
        <v>0</v>
      </c>
      <c r="R49" s="100">
        <f t="shared" si="12"/>
        <v>0</v>
      </c>
      <c r="S49" s="100">
        <v>0</v>
      </c>
      <c r="T49" s="100">
        <v>0</v>
      </c>
      <c r="U49" s="100">
        <v>0</v>
      </c>
      <c r="V49" s="121">
        <v>1</v>
      </c>
      <c r="W49" s="121">
        <v>1</v>
      </c>
      <c r="X49" s="121">
        <v>0</v>
      </c>
      <c r="Y49" s="122">
        <f t="shared" si="2"/>
        <v>33.333333333333329</v>
      </c>
      <c r="Z49" s="123">
        <v>1501.79</v>
      </c>
      <c r="AA49" s="122">
        <v>1501.79</v>
      </c>
      <c r="AB49" s="122">
        <f t="shared" si="8"/>
        <v>100</v>
      </c>
      <c r="AC49" s="122">
        <f t="shared" si="3"/>
        <v>1501.79</v>
      </c>
      <c r="AD49" s="122">
        <f t="shared" si="9"/>
        <v>100</v>
      </c>
      <c r="AE49" s="122">
        <f t="shared" si="10"/>
        <v>0</v>
      </c>
      <c r="AF49" s="122">
        <f t="shared" si="4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3"/>
        <v>93.333333333333329</v>
      </c>
      <c r="O50" s="100">
        <v>28019.85</v>
      </c>
      <c r="P50" s="100">
        <v>28019.85</v>
      </c>
      <c r="Q50" s="100">
        <f t="shared" ref="Q50:Q61" si="15">P50/O50*100</f>
        <v>100</v>
      </c>
      <c r="R50" s="100">
        <f t="shared" si="12"/>
        <v>28019.85</v>
      </c>
      <c r="S50" s="100">
        <f t="shared" si="7"/>
        <v>100</v>
      </c>
      <c r="T50" s="100">
        <v>0</v>
      </c>
      <c r="U50" s="100">
        <v>0</v>
      </c>
      <c r="V50" s="121">
        <v>5</v>
      </c>
      <c r="W50" s="121">
        <v>6</v>
      </c>
      <c r="X50" s="121">
        <v>0</v>
      </c>
      <c r="Y50" s="122">
        <f t="shared" si="2"/>
        <v>11.111111111111111</v>
      </c>
      <c r="Z50" s="123">
        <v>9696.89</v>
      </c>
      <c r="AA50" s="122">
        <v>9696.89</v>
      </c>
      <c r="AB50" s="122">
        <f t="shared" si="8"/>
        <v>100</v>
      </c>
      <c r="AC50" s="122">
        <f t="shared" si="3"/>
        <v>9696.89</v>
      </c>
      <c r="AD50" s="122">
        <f t="shared" si="9"/>
        <v>100</v>
      </c>
      <c r="AE50" s="122">
        <f t="shared" si="10"/>
        <v>0</v>
      </c>
      <c r="AF50" s="122">
        <f t="shared" si="4"/>
        <v>0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3"/>
        <v>74.285714285714292</v>
      </c>
      <c r="O51" s="100">
        <v>24374.81</v>
      </c>
      <c r="P51" s="100">
        <v>24374.81</v>
      </c>
      <c r="Q51" s="100">
        <f t="shared" si="15"/>
        <v>100</v>
      </c>
      <c r="R51" s="100">
        <f t="shared" si="12"/>
        <v>24374.81</v>
      </c>
      <c r="S51" s="100">
        <f t="shared" si="7"/>
        <v>100</v>
      </c>
      <c r="T51" s="100">
        <v>0</v>
      </c>
      <c r="U51" s="100">
        <v>0</v>
      </c>
      <c r="V51" s="121">
        <v>10</v>
      </c>
      <c r="W51" s="121">
        <v>15</v>
      </c>
      <c r="X51" s="121">
        <v>3</v>
      </c>
      <c r="Y51" s="122">
        <f t="shared" si="2"/>
        <v>28.571428571428569</v>
      </c>
      <c r="Z51" s="123">
        <v>10543.6</v>
      </c>
      <c r="AA51" s="122">
        <v>10543.6</v>
      </c>
      <c r="AB51" s="122">
        <f t="shared" si="8"/>
        <v>100</v>
      </c>
      <c r="AC51" s="122">
        <f t="shared" si="3"/>
        <v>10543.6</v>
      </c>
      <c r="AD51" s="122">
        <f t="shared" si="9"/>
        <v>100</v>
      </c>
      <c r="AE51" s="122">
        <f t="shared" si="10"/>
        <v>0</v>
      </c>
      <c r="AF51" s="122">
        <f t="shared" si="4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3"/>
        <v>80.952380952380949</v>
      </c>
      <c r="O52" s="100">
        <v>15413.759999999998</v>
      </c>
      <c r="P52" s="100">
        <v>15413.759999999998</v>
      </c>
      <c r="Q52" s="100">
        <f t="shared" si="15"/>
        <v>100</v>
      </c>
      <c r="R52" s="100">
        <f t="shared" si="12"/>
        <v>15413.759999999998</v>
      </c>
      <c r="S52" s="100">
        <f t="shared" si="7"/>
        <v>100</v>
      </c>
      <c r="T52" s="100">
        <v>0</v>
      </c>
      <c r="U52" s="100">
        <v>0</v>
      </c>
      <c r="V52" s="121">
        <v>4</v>
      </c>
      <c r="W52" s="121">
        <v>5</v>
      </c>
      <c r="X52" s="121">
        <v>1</v>
      </c>
      <c r="Y52" s="122">
        <f t="shared" si="2"/>
        <v>19.047619047619047</v>
      </c>
      <c r="Z52" s="123">
        <f>8087.98+352.78</f>
        <v>8440.76</v>
      </c>
      <c r="AA52" s="122">
        <v>8087.98</v>
      </c>
      <c r="AB52" s="122">
        <f t="shared" si="8"/>
        <v>95.820518531506636</v>
      </c>
      <c r="AC52" s="122">
        <f t="shared" si="3"/>
        <v>8087.98</v>
      </c>
      <c r="AD52" s="122">
        <f t="shared" si="9"/>
        <v>100</v>
      </c>
      <c r="AE52" s="122">
        <f t="shared" si="10"/>
        <v>0</v>
      </c>
      <c r="AF52" s="122">
        <f t="shared" si="4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3"/>
        <v>74.468085106382972</v>
      </c>
      <c r="O53" s="100">
        <v>42972.38</v>
      </c>
      <c r="P53" s="100">
        <v>42972.38</v>
      </c>
      <c r="Q53" s="100">
        <f t="shared" si="15"/>
        <v>100</v>
      </c>
      <c r="R53" s="100">
        <f t="shared" si="12"/>
        <v>42972.38</v>
      </c>
      <c r="S53" s="100">
        <f t="shared" si="7"/>
        <v>100</v>
      </c>
      <c r="T53" s="100">
        <v>0</v>
      </c>
      <c r="U53" s="100">
        <v>0</v>
      </c>
      <c r="V53" s="121">
        <v>10</v>
      </c>
      <c r="W53" s="121">
        <v>17</v>
      </c>
      <c r="X53" s="121">
        <v>2</v>
      </c>
      <c r="Y53" s="122">
        <f t="shared" si="2"/>
        <v>21.276595744680851</v>
      </c>
      <c r="Z53" s="123">
        <v>32996.230000000003</v>
      </c>
      <c r="AA53" s="122">
        <v>32996.230000000003</v>
      </c>
      <c r="AB53" s="122">
        <f t="shared" si="8"/>
        <v>100</v>
      </c>
      <c r="AC53" s="122">
        <f t="shared" si="3"/>
        <v>32996.230000000003</v>
      </c>
      <c r="AD53" s="122">
        <f t="shared" si="9"/>
        <v>100</v>
      </c>
      <c r="AE53" s="122">
        <f t="shared" si="10"/>
        <v>0</v>
      </c>
      <c r="AF53" s="122">
        <f t="shared" si="4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3"/>
        <v>87.5</v>
      </c>
      <c r="O54" s="100">
        <v>11942.29</v>
      </c>
      <c r="P54" s="100">
        <v>11942.29</v>
      </c>
      <c r="Q54" s="100">
        <f t="shared" si="15"/>
        <v>100</v>
      </c>
      <c r="R54" s="100">
        <f t="shared" si="12"/>
        <v>11942.29</v>
      </c>
      <c r="S54" s="100">
        <f t="shared" si="7"/>
        <v>100</v>
      </c>
      <c r="T54" s="100">
        <v>0</v>
      </c>
      <c r="U54" s="100">
        <v>0</v>
      </c>
      <c r="V54" s="121">
        <v>5</v>
      </c>
      <c r="W54" s="121">
        <v>7</v>
      </c>
      <c r="X54" s="121">
        <v>1</v>
      </c>
      <c r="Y54" s="122">
        <f t="shared" si="2"/>
        <v>31.25</v>
      </c>
      <c r="Z54" s="123">
        <v>5739.78</v>
      </c>
      <c r="AA54" s="122">
        <v>5739.78</v>
      </c>
      <c r="AB54" s="122">
        <f t="shared" si="8"/>
        <v>100</v>
      </c>
      <c r="AC54" s="122">
        <f t="shared" si="3"/>
        <v>5739.78</v>
      </c>
      <c r="AD54" s="122">
        <f t="shared" si="9"/>
        <v>100</v>
      </c>
      <c r="AE54" s="122">
        <f t="shared" si="10"/>
        <v>0</v>
      </c>
      <c r="AF54" s="122">
        <f t="shared" si="4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3"/>
        <v>50</v>
      </c>
      <c r="O55" s="100">
        <v>2319.79</v>
      </c>
      <c r="P55" s="100">
        <v>2319.79</v>
      </c>
      <c r="Q55" s="100">
        <f t="shared" si="15"/>
        <v>100</v>
      </c>
      <c r="R55" s="100">
        <f t="shared" si="12"/>
        <v>2319.79</v>
      </c>
      <c r="S55" s="100">
        <f t="shared" si="7"/>
        <v>100</v>
      </c>
      <c r="T55" s="100">
        <v>0</v>
      </c>
      <c r="U55" s="100">
        <v>0</v>
      </c>
      <c r="V55" s="121">
        <v>7</v>
      </c>
      <c r="W55" s="121">
        <v>11</v>
      </c>
      <c r="X55" s="121">
        <v>4</v>
      </c>
      <c r="Y55" s="122">
        <f t="shared" si="2"/>
        <v>50</v>
      </c>
      <c r="Z55" s="123">
        <v>28099.62</v>
      </c>
      <c r="AA55" s="122">
        <v>28099.62</v>
      </c>
      <c r="AB55" s="122">
        <f t="shared" si="8"/>
        <v>100</v>
      </c>
      <c r="AC55" s="122">
        <f t="shared" si="3"/>
        <v>28099.62</v>
      </c>
      <c r="AD55" s="122">
        <f t="shared" si="9"/>
        <v>100</v>
      </c>
      <c r="AE55" s="122">
        <f t="shared" si="10"/>
        <v>0</v>
      </c>
      <c r="AF55" s="122">
        <f t="shared" si="4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3"/>
        <v>69.642857142857139</v>
      </c>
      <c r="O56" s="100">
        <v>33646.5</v>
      </c>
      <c r="P56" s="100">
        <v>33646.5</v>
      </c>
      <c r="Q56" s="100">
        <f t="shared" si="15"/>
        <v>100</v>
      </c>
      <c r="R56" s="100">
        <f t="shared" si="12"/>
        <v>33646.5</v>
      </c>
      <c r="S56" s="100">
        <f t="shared" si="7"/>
        <v>100</v>
      </c>
      <c r="T56" s="100">
        <v>0</v>
      </c>
      <c r="U56" s="100">
        <v>0</v>
      </c>
      <c r="V56" s="121">
        <v>15</v>
      </c>
      <c r="W56" s="121">
        <v>23</v>
      </c>
      <c r="X56" s="121">
        <v>4</v>
      </c>
      <c r="Y56" s="122">
        <f t="shared" si="2"/>
        <v>26.785714285714285</v>
      </c>
      <c r="Z56" s="123">
        <v>15264.51</v>
      </c>
      <c r="AA56" s="122">
        <v>15264.51</v>
      </c>
      <c r="AB56" s="122">
        <f t="shared" si="8"/>
        <v>100</v>
      </c>
      <c r="AC56" s="122">
        <f t="shared" si="3"/>
        <v>15264.51</v>
      </c>
      <c r="AD56" s="122">
        <f t="shared" si="9"/>
        <v>100</v>
      </c>
      <c r="AE56" s="122">
        <f t="shared" si="10"/>
        <v>0</v>
      </c>
      <c r="AF56" s="122">
        <f t="shared" si="4"/>
        <v>0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3"/>
        <v>94.117647058823522</v>
      </c>
      <c r="O57" s="100">
        <v>5389.26</v>
      </c>
      <c r="P57" s="100">
        <v>5389.26</v>
      </c>
      <c r="Q57" s="100">
        <f t="shared" si="15"/>
        <v>100</v>
      </c>
      <c r="R57" s="100">
        <f t="shared" si="12"/>
        <v>5389.26</v>
      </c>
      <c r="S57" s="100">
        <f t="shared" si="7"/>
        <v>100</v>
      </c>
      <c r="T57" s="100">
        <v>0</v>
      </c>
      <c r="U57" s="100">
        <v>0</v>
      </c>
      <c r="V57" s="121">
        <v>3</v>
      </c>
      <c r="W57" s="121">
        <v>3</v>
      </c>
      <c r="X57" s="121">
        <v>0</v>
      </c>
      <c r="Y57" s="122">
        <f t="shared" si="2"/>
        <v>17.647058823529413</v>
      </c>
      <c r="Z57" s="123">
        <v>4047.15</v>
      </c>
      <c r="AA57" s="122">
        <v>4047.15</v>
      </c>
      <c r="AB57" s="122">
        <f t="shared" si="8"/>
        <v>100</v>
      </c>
      <c r="AC57" s="122">
        <f t="shared" si="3"/>
        <v>4047.15</v>
      </c>
      <c r="AD57" s="122">
        <f t="shared" si="9"/>
        <v>100</v>
      </c>
      <c r="AE57" s="122">
        <f t="shared" si="10"/>
        <v>0</v>
      </c>
      <c r="AF57" s="122">
        <f t="shared" si="4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3"/>
        <v>76.271186440677965</v>
      </c>
      <c r="O58" s="100">
        <v>51157.919999999998</v>
      </c>
      <c r="P58" s="100">
        <v>51157.919999999998</v>
      </c>
      <c r="Q58" s="100">
        <f t="shared" si="15"/>
        <v>100</v>
      </c>
      <c r="R58" s="100">
        <f t="shared" si="12"/>
        <v>51157.919999999998</v>
      </c>
      <c r="S58" s="100">
        <f t="shared" si="7"/>
        <v>100</v>
      </c>
      <c r="T58" s="100">
        <v>0</v>
      </c>
      <c r="U58" s="100">
        <v>0</v>
      </c>
      <c r="V58" s="121">
        <v>19</v>
      </c>
      <c r="W58" s="121">
        <v>24</v>
      </c>
      <c r="X58" s="121">
        <v>12</v>
      </c>
      <c r="Y58" s="122">
        <f t="shared" si="2"/>
        <v>32.20338983050847</v>
      </c>
      <c r="Z58" s="123">
        <v>36532.639999999999</v>
      </c>
      <c r="AA58" s="122">
        <v>36532.639999999999</v>
      </c>
      <c r="AB58" s="122">
        <f t="shared" si="8"/>
        <v>100</v>
      </c>
      <c r="AC58" s="122">
        <f t="shared" si="3"/>
        <v>36532.639999999999</v>
      </c>
      <c r="AD58" s="122">
        <f t="shared" si="9"/>
        <v>100</v>
      </c>
      <c r="AE58" s="122">
        <f t="shared" si="10"/>
        <v>0</v>
      </c>
      <c r="AF58" s="122">
        <f t="shared" si="4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3"/>
        <v>51.724137931034484</v>
      </c>
      <c r="O59" s="100">
        <v>2869.51</v>
      </c>
      <c r="P59" s="100">
        <v>2869.51</v>
      </c>
      <c r="Q59" s="100">
        <f t="shared" si="15"/>
        <v>100</v>
      </c>
      <c r="R59" s="100">
        <f t="shared" si="12"/>
        <v>2869.51</v>
      </c>
      <c r="S59" s="100">
        <f t="shared" si="7"/>
        <v>100</v>
      </c>
      <c r="T59" s="100">
        <v>0</v>
      </c>
      <c r="U59" s="100">
        <v>0</v>
      </c>
      <c r="V59" s="121">
        <v>8</v>
      </c>
      <c r="W59" s="121">
        <v>12</v>
      </c>
      <c r="X59" s="121">
        <v>3</v>
      </c>
      <c r="Y59" s="122">
        <f t="shared" si="2"/>
        <v>27.586206896551722</v>
      </c>
      <c r="Z59" s="123">
        <v>9392.68</v>
      </c>
      <c r="AA59" s="122">
        <v>9392.68</v>
      </c>
      <c r="AB59" s="122">
        <f t="shared" si="8"/>
        <v>100</v>
      </c>
      <c r="AC59" s="122">
        <f t="shared" si="3"/>
        <v>9392.68</v>
      </c>
      <c r="AD59" s="122">
        <f t="shared" si="9"/>
        <v>100</v>
      </c>
      <c r="AE59" s="122">
        <f t="shared" si="10"/>
        <v>0</v>
      </c>
      <c r="AF59" s="122">
        <f t="shared" si="4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3"/>
        <v>91.525423728813564</v>
      </c>
      <c r="O60" s="100">
        <v>15158.790000000003</v>
      </c>
      <c r="P60" s="100">
        <v>15158.790000000003</v>
      </c>
      <c r="Q60" s="100">
        <f t="shared" si="15"/>
        <v>100</v>
      </c>
      <c r="R60" s="100">
        <f t="shared" si="12"/>
        <v>15158.790000000003</v>
      </c>
      <c r="S60" s="100">
        <f t="shared" si="7"/>
        <v>100</v>
      </c>
      <c r="T60" s="100">
        <v>0</v>
      </c>
      <c r="U60" s="100">
        <v>0</v>
      </c>
      <c r="V60" s="121">
        <v>0</v>
      </c>
      <c r="W60" s="121">
        <v>0</v>
      </c>
      <c r="X60" s="121">
        <v>0</v>
      </c>
      <c r="Y60" s="122">
        <f t="shared" si="2"/>
        <v>0</v>
      </c>
      <c r="Z60" s="123">
        <v>0</v>
      </c>
      <c r="AA60" s="122">
        <v>0</v>
      </c>
      <c r="AB60" s="122">
        <f t="shared" si="8"/>
        <v>0</v>
      </c>
      <c r="AC60" s="122">
        <f t="shared" si="3"/>
        <v>0</v>
      </c>
      <c r="AD60" s="122">
        <f t="shared" si="9"/>
        <v>0</v>
      </c>
      <c r="AE60" s="122">
        <f t="shared" si="10"/>
        <v>0</v>
      </c>
      <c r="AF60" s="122">
        <f t="shared" si="4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3"/>
        <v>67.901234567901241</v>
      </c>
      <c r="O61" s="100">
        <v>71249.460000000036</v>
      </c>
      <c r="P61" s="100">
        <v>71249.460000000036</v>
      </c>
      <c r="Q61" s="100">
        <f t="shared" si="15"/>
        <v>100</v>
      </c>
      <c r="R61" s="100">
        <f t="shared" si="12"/>
        <v>71249.460000000036</v>
      </c>
      <c r="S61" s="100">
        <f t="shared" si="7"/>
        <v>100</v>
      </c>
      <c r="T61" s="100">
        <v>0</v>
      </c>
      <c r="U61" s="100">
        <v>0</v>
      </c>
      <c r="V61" s="121">
        <v>36</v>
      </c>
      <c r="W61" s="121">
        <v>50</v>
      </c>
      <c r="X61" s="121">
        <v>20</v>
      </c>
      <c r="Y61" s="122">
        <f t="shared" si="2"/>
        <v>22.222222222222221</v>
      </c>
      <c r="Z61" s="123">
        <v>30945.16</v>
      </c>
      <c r="AA61" s="122">
        <v>30945.16</v>
      </c>
      <c r="AB61" s="122">
        <f t="shared" si="8"/>
        <v>100</v>
      </c>
      <c r="AC61" s="122">
        <f t="shared" si="3"/>
        <v>30945.16</v>
      </c>
      <c r="AD61" s="122">
        <f t="shared" si="9"/>
        <v>100</v>
      </c>
      <c r="AE61" s="122">
        <f t="shared" si="10"/>
        <v>0</v>
      </c>
      <c r="AF61" s="122">
        <f t="shared" si="4"/>
        <v>0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2"/>
        <v>0</v>
      </c>
      <c r="S62" s="100">
        <v>0</v>
      </c>
      <c r="T62" s="100">
        <v>0</v>
      </c>
      <c r="U62" s="100">
        <v>0</v>
      </c>
      <c r="V62" s="121">
        <v>0</v>
      </c>
      <c r="W62" s="121">
        <v>0</v>
      </c>
      <c r="X62" s="121">
        <v>0</v>
      </c>
      <c r="Y62" s="122">
        <f t="shared" si="2"/>
        <v>0</v>
      </c>
      <c r="Z62" s="123">
        <v>0</v>
      </c>
      <c r="AA62" s="122">
        <v>0</v>
      </c>
      <c r="AB62" s="122">
        <f t="shared" si="8"/>
        <v>0</v>
      </c>
      <c r="AC62" s="122">
        <f t="shared" si="3"/>
        <v>0</v>
      </c>
      <c r="AD62" s="122">
        <f t="shared" si="9"/>
        <v>0</v>
      </c>
      <c r="AE62" s="122">
        <f t="shared" si="10"/>
        <v>0</v>
      </c>
      <c r="AF62" s="122">
        <f t="shared" si="4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6">K63/H63*100</f>
        <v>0</v>
      </c>
      <c r="O63" s="100">
        <v>0</v>
      </c>
      <c r="P63" s="100">
        <v>0</v>
      </c>
      <c r="Q63" s="100">
        <v>0</v>
      </c>
      <c r="R63" s="100">
        <f t="shared" si="12"/>
        <v>0</v>
      </c>
      <c r="S63" s="100">
        <v>0</v>
      </c>
      <c r="T63" s="100">
        <v>0</v>
      </c>
      <c r="U63" s="100">
        <v>0</v>
      </c>
      <c r="V63" s="121">
        <v>1</v>
      </c>
      <c r="W63" s="121">
        <v>2</v>
      </c>
      <c r="X63" s="121">
        <v>0</v>
      </c>
      <c r="Y63" s="122">
        <f t="shared" si="2"/>
        <v>3.5714285714285712</v>
      </c>
      <c r="Z63" s="123">
        <v>6711.8899999999994</v>
      </c>
      <c r="AA63" s="122">
        <v>6711.8899999999994</v>
      </c>
      <c r="AB63" s="122">
        <f t="shared" si="8"/>
        <v>100</v>
      </c>
      <c r="AC63" s="122">
        <f t="shared" si="3"/>
        <v>6711.8899999999994</v>
      </c>
      <c r="AD63" s="122">
        <f t="shared" si="9"/>
        <v>100</v>
      </c>
      <c r="AE63" s="122">
        <f t="shared" si="10"/>
        <v>0</v>
      </c>
      <c r="AF63" s="122">
        <f t="shared" si="4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6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2"/>
        <v>8254.4500000000007</v>
      </c>
      <c r="S64" s="100">
        <f t="shared" si="7"/>
        <v>100</v>
      </c>
      <c r="T64" s="100">
        <v>0</v>
      </c>
      <c r="U64" s="100">
        <v>0</v>
      </c>
      <c r="V64" s="121">
        <v>0</v>
      </c>
      <c r="W64" s="121">
        <v>0</v>
      </c>
      <c r="X64" s="121">
        <v>0</v>
      </c>
      <c r="Y64" s="122">
        <f t="shared" si="2"/>
        <v>0</v>
      </c>
      <c r="Z64" s="123">
        <v>0</v>
      </c>
      <c r="AA64" s="122">
        <v>0</v>
      </c>
      <c r="AB64" s="122">
        <f t="shared" si="8"/>
        <v>0</v>
      </c>
      <c r="AC64" s="122">
        <f t="shared" si="3"/>
        <v>0</v>
      </c>
      <c r="AD64" s="122">
        <f t="shared" si="9"/>
        <v>0</v>
      </c>
      <c r="AE64" s="122">
        <f t="shared" si="10"/>
        <v>0</v>
      </c>
      <c r="AF64" s="122">
        <f t="shared" si="4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6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2"/>
        <v>16142.51</v>
      </c>
      <c r="S65" s="100">
        <f t="shared" si="7"/>
        <v>100</v>
      </c>
      <c r="T65" s="100">
        <v>0</v>
      </c>
      <c r="U65" s="100">
        <v>0</v>
      </c>
      <c r="V65" s="121">
        <v>10</v>
      </c>
      <c r="W65" s="121">
        <v>12</v>
      </c>
      <c r="X65" s="121">
        <v>2</v>
      </c>
      <c r="Y65" s="122">
        <f t="shared" si="2"/>
        <v>28.571428571428569</v>
      </c>
      <c r="Z65" s="123">
        <f>9973.38+673.25</f>
        <v>10646.63</v>
      </c>
      <c r="AA65" s="122">
        <v>9973.3799999999992</v>
      </c>
      <c r="AB65" s="122">
        <f t="shared" si="8"/>
        <v>93.676402767824186</v>
      </c>
      <c r="AC65" s="122">
        <f t="shared" si="3"/>
        <v>9973.3799999999992</v>
      </c>
      <c r="AD65" s="122">
        <f t="shared" si="9"/>
        <v>100</v>
      </c>
      <c r="AE65" s="122">
        <f t="shared" si="10"/>
        <v>0</v>
      </c>
      <c r="AF65" s="122">
        <f t="shared" si="4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6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2"/>
        <v>94844.19</v>
      </c>
      <c r="S66" s="100">
        <f t="shared" si="7"/>
        <v>100</v>
      </c>
      <c r="T66" s="100">
        <v>0</v>
      </c>
      <c r="U66" s="100">
        <v>0</v>
      </c>
      <c r="V66" s="121">
        <v>17</v>
      </c>
      <c r="W66" s="121">
        <v>25</v>
      </c>
      <c r="X66" s="121">
        <v>5</v>
      </c>
      <c r="Y66" s="122">
        <f t="shared" si="2"/>
        <v>19.318181818181817</v>
      </c>
      <c r="Z66" s="123">
        <v>23417.77</v>
      </c>
      <c r="AA66" s="122">
        <v>23417.77</v>
      </c>
      <c r="AB66" s="122">
        <f t="shared" si="8"/>
        <v>100</v>
      </c>
      <c r="AC66" s="122">
        <f t="shared" si="3"/>
        <v>23417.77</v>
      </c>
      <c r="AD66" s="122">
        <f t="shared" si="9"/>
        <v>100</v>
      </c>
      <c r="AE66" s="122">
        <f t="shared" si="10"/>
        <v>0</v>
      </c>
      <c r="AF66" s="122">
        <f t="shared" si="4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6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2"/>
        <v>1370.25</v>
      </c>
      <c r="S67" s="100">
        <f t="shared" si="7"/>
        <v>100</v>
      </c>
      <c r="T67" s="100">
        <v>0</v>
      </c>
      <c r="U67" s="100">
        <v>0</v>
      </c>
      <c r="V67" s="121">
        <v>0</v>
      </c>
      <c r="W67" s="121">
        <v>0</v>
      </c>
      <c r="X67" s="121">
        <v>0</v>
      </c>
      <c r="Y67" s="122">
        <f t="shared" si="2"/>
        <v>0</v>
      </c>
      <c r="Z67" s="123">
        <v>0</v>
      </c>
      <c r="AA67" s="122">
        <v>0</v>
      </c>
      <c r="AB67" s="122">
        <f t="shared" si="8"/>
        <v>0</v>
      </c>
      <c r="AC67" s="122">
        <f t="shared" si="3"/>
        <v>0</v>
      </c>
      <c r="AD67" s="122">
        <f t="shared" si="9"/>
        <v>0</v>
      </c>
      <c r="AE67" s="122">
        <f t="shared" si="10"/>
        <v>0</v>
      </c>
      <c r="AF67" s="122">
        <f t="shared" si="4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6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2"/>
        <v>62158.37</v>
      </c>
      <c r="S68" s="100">
        <f t="shared" si="7"/>
        <v>100</v>
      </c>
      <c r="T68" s="100">
        <v>0</v>
      </c>
      <c r="U68" s="100">
        <v>0</v>
      </c>
      <c r="V68" s="121">
        <v>14</v>
      </c>
      <c r="W68" s="121">
        <v>15</v>
      </c>
      <c r="X68" s="121">
        <v>2</v>
      </c>
      <c r="Y68" s="122">
        <f t="shared" si="2"/>
        <v>29.787234042553191</v>
      </c>
      <c r="Z68" s="123">
        <v>29432.28</v>
      </c>
      <c r="AA68" s="122">
        <v>29432.28</v>
      </c>
      <c r="AB68" s="122">
        <f t="shared" si="8"/>
        <v>100</v>
      </c>
      <c r="AC68" s="122">
        <f t="shared" si="3"/>
        <v>29432.28</v>
      </c>
      <c r="AD68" s="122">
        <f t="shared" si="9"/>
        <v>100</v>
      </c>
      <c r="AE68" s="122">
        <f t="shared" si="10"/>
        <v>0</v>
      </c>
      <c r="AF68" s="122">
        <f t="shared" si="4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6"/>
        <v>0</v>
      </c>
      <c r="O69" s="100">
        <v>0</v>
      </c>
      <c r="P69" s="100">
        <v>0</v>
      </c>
      <c r="Q69" s="100">
        <v>0</v>
      </c>
      <c r="R69" s="100">
        <f t="shared" si="12"/>
        <v>0</v>
      </c>
      <c r="S69" s="100">
        <v>0</v>
      </c>
      <c r="T69" s="100">
        <v>0</v>
      </c>
      <c r="U69" s="100">
        <v>0</v>
      </c>
      <c r="V69" s="121">
        <v>0</v>
      </c>
      <c r="W69" s="121">
        <v>0</v>
      </c>
      <c r="X69" s="121">
        <v>0</v>
      </c>
      <c r="Y69" s="122">
        <f t="shared" si="2"/>
        <v>0</v>
      </c>
      <c r="Z69" s="123">
        <v>0</v>
      </c>
      <c r="AA69" s="122">
        <v>0</v>
      </c>
      <c r="AB69" s="122">
        <f t="shared" si="8"/>
        <v>0</v>
      </c>
      <c r="AC69" s="122">
        <f t="shared" si="3"/>
        <v>0</v>
      </c>
      <c r="AD69" s="122">
        <f t="shared" si="9"/>
        <v>0</v>
      </c>
      <c r="AE69" s="122">
        <f t="shared" si="10"/>
        <v>0</v>
      </c>
      <c r="AF69" s="122">
        <f t="shared" si="4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6"/>
        <v>79.411764705882348</v>
      </c>
      <c r="O70" s="100">
        <v>27386.58</v>
      </c>
      <c r="P70" s="100">
        <v>27386.58</v>
      </c>
      <c r="Q70" s="100">
        <f t="shared" ref="Q70:Q75" si="17">P70/O70*100</f>
        <v>100</v>
      </c>
      <c r="R70" s="100">
        <f t="shared" si="12"/>
        <v>27386.58</v>
      </c>
      <c r="S70" s="100">
        <f t="shared" si="7"/>
        <v>100</v>
      </c>
      <c r="T70" s="100">
        <v>0</v>
      </c>
      <c r="U70" s="100">
        <v>0</v>
      </c>
      <c r="V70" s="121">
        <v>12</v>
      </c>
      <c r="W70" s="121">
        <v>15</v>
      </c>
      <c r="X70" s="121">
        <v>3</v>
      </c>
      <c r="Y70" s="122">
        <f t="shared" si="2"/>
        <v>35.294117647058826</v>
      </c>
      <c r="Z70" s="123">
        <v>10973.2</v>
      </c>
      <c r="AA70" s="122">
        <v>10973.2</v>
      </c>
      <c r="AB70" s="122">
        <f t="shared" si="8"/>
        <v>100</v>
      </c>
      <c r="AC70" s="122">
        <f t="shared" si="3"/>
        <v>10973.2</v>
      </c>
      <c r="AD70" s="122">
        <f t="shared" si="9"/>
        <v>100</v>
      </c>
      <c r="AE70" s="122">
        <f t="shared" si="10"/>
        <v>0</v>
      </c>
      <c r="AF70" s="122">
        <f t="shared" si="4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6"/>
        <v>61.904761904761905</v>
      </c>
      <c r="O71" s="100">
        <v>7195.07</v>
      </c>
      <c r="P71" s="100">
        <v>7195.07</v>
      </c>
      <c r="Q71" s="100">
        <f t="shared" si="17"/>
        <v>100</v>
      </c>
      <c r="R71" s="100">
        <f t="shared" si="12"/>
        <v>7195.07</v>
      </c>
      <c r="S71" s="100">
        <f t="shared" si="7"/>
        <v>100</v>
      </c>
      <c r="T71" s="100">
        <v>0</v>
      </c>
      <c r="U71" s="100">
        <v>0</v>
      </c>
      <c r="V71" s="121">
        <v>7</v>
      </c>
      <c r="W71" s="121">
        <v>11</v>
      </c>
      <c r="X71" s="121">
        <v>2</v>
      </c>
      <c r="Y71" s="122">
        <f t="shared" ref="Y71:Y102" si="18">IF(H71=0,0,V71/H71)*100</f>
        <v>33.333333333333329</v>
      </c>
      <c r="Z71" s="123">
        <v>13028.06</v>
      </c>
      <c r="AA71" s="122">
        <v>13028.06</v>
      </c>
      <c r="AB71" s="122">
        <f t="shared" si="8"/>
        <v>100</v>
      </c>
      <c r="AC71" s="122">
        <f t="shared" ref="AC71:AC102" si="19">AA71</f>
        <v>13028.06</v>
      </c>
      <c r="AD71" s="122">
        <f t="shared" si="9"/>
        <v>100</v>
      </c>
      <c r="AE71" s="122">
        <f t="shared" si="10"/>
        <v>0</v>
      </c>
      <c r="AF71" s="122">
        <f t="shared" ref="AF71:AF102" si="20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6"/>
        <v>77.89473684210526</v>
      </c>
      <c r="O72" s="100">
        <v>52440.76</v>
      </c>
      <c r="P72" s="100">
        <v>52440.76</v>
      </c>
      <c r="Q72" s="100">
        <f t="shared" si="17"/>
        <v>100</v>
      </c>
      <c r="R72" s="100">
        <f t="shared" si="12"/>
        <v>52440.76</v>
      </c>
      <c r="S72" s="100">
        <f t="shared" ref="S72:S102" si="21">R72/P72*100</f>
        <v>100</v>
      </c>
      <c r="T72" s="100">
        <v>0</v>
      </c>
      <c r="U72" s="100">
        <v>0</v>
      </c>
      <c r="V72" s="121">
        <v>24</v>
      </c>
      <c r="W72" s="121">
        <v>42</v>
      </c>
      <c r="X72" s="121">
        <v>5</v>
      </c>
      <c r="Y72" s="122">
        <f t="shared" si="18"/>
        <v>25.263157894736842</v>
      </c>
      <c r="Z72" s="123">
        <v>62142.06</v>
      </c>
      <c r="AA72" s="122">
        <v>62142.06</v>
      </c>
      <c r="AB72" s="122">
        <f t="shared" ref="AB72:AB102" si="22">IF((Z72+T72)=0,0,AA72/(Z72+T72)*100)</f>
        <v>100</v>
      </c>
      <c r="AC72" s="122">
        <f t="shared" si="19"/>
        <v>62142.06</v>
      </c>
      <c r="AD72" s="122">
        <f t="shared" ref="AD72:AD102" si="23">IF(AA72=0,0,AC72/AA72)*100</f>
        <v>100</v>
      </c>
      <c r="AE72" s="122">
        <f t="shared" si="10"/>
        <v>0</v>
      </c>
      <c r="AF72" s="122">
        <f t="shared" si="20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6"/>
        <v>78.94736842105263</v>
      </c>
      <c r="O73" s="100">
        <v>26374.26</v>
      </c>
      <c r="P73" s="100">
        <v>26374.26</v>
      </c>
      <c r="Q73" s="100">
        <f t="shared" si="17"/>
        <v>100</v>
      </c>
      <c r="R73" s="100">
        <f t="shared" si="12"/>
        <v>26374.26</v>
      </c>
      <c r="S73" s="100">
        <f t="shared" si="21"/>
        <v>100</v>
      </c>
      <c r="T73" s="100">
        <v>0</v>
      </c>
      <c r="U73" s="100">
        <v>0</v>
      </c>
      <c r="V73" s="121">
        <v>8</v>
      </c>
      <c r="W73" s="121">
        <v>13</v>
      </c>
      <c r="X73" s="121">
        <v>2</v>
      </c>
      <c r="Y73" s="122">
        <f t="shared" si="18"/>
        <v>21.052631578947366</v>
      </c>
      <c r="Z73" s="123">
        <v>8263.24</v>
      </c>
      <c r="AA73" s="122">
        <v>8263.24</v>
      </c>
      <c r="AB73" s="122">
        <f t="shared" si="22"/>
        <v>100</v>
      </c>
      <c r="AC73" s="122">
        <f t="shared" si="19"/>
        <v>8263.24</v>
      </c>
      <c r="AD73" s="122">
        <f t="shared" si="23"/>
        <v>100</v>
      </c>
      <c r="AE73" s="122">
        <f t="shared" ref="AE73:AE102" si="24">AA73-AC73</f>
        <v>0</v>
      </c>
      <c r="AF73" s="122">
        <f t="shared" si="20"/>
        <v>0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6"/>
        <v>96.875</v>
      </c>
      <c r="O74" s="100">
        <v>28592.3</v>
      </c>
      <c r="P74" s="100">
        <v>28592.3</v>
      </c>
      <c r="Q74" s="100">
        <f t="shared" si="17"/>
        <v>100</v>
      </c>
      <c r="R74" s="100">
        <f t="shared" si="12"/>
        <v>28592.3</v>
      </c>
      <c r="S74" s="100">
        <f t="shared" si="21"/>
        <v>100</v>
      </c>
      <c r="T74" s="100">
        <v>0</v>
      </c>
      <c r="U74" s="100">
        <v>0</v>
      </c>
      <c r="V74" s="121">
        <v>6</v>
      </c>
      <c r="W74" s="121">
        <v>8</v>
      </c>
      <c r="X74" s="121">
        <v>1</v>
      </c>
      <c r="Y74" s="122">
        <f t="shared" si="18"/>
        <v>18.75</v>
      </c>
      <c r="Z74" s="123">
        <v>12418.06</v>
      </c>
      <c r="AA74" s="122">
        <v>12418.06</v>
      </c>
      <c r="AB74" s="122">
        <f t="shared" si="22"/>
        <v>100</v>
      </c>
      <c r="AC74" s="122">
        <f t="shared" si="19"/>
        <v>12418.06</v>
      </c>
      <c r="AD74" s="122">
        <f t="shared" si="23"/>
        <v>100</v>
      </c>
      <c r="AE74" s="122">
        <f t="shared" si="24"/>
        <v>0</v>
      </c>
      <c r="AF74" s="122">
        <f t="shared" si="20"/>
        <v>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6"/>
        <v>66.666666666666657</v>
      </c>
      <c r="O75" s="100">
        <v>1981.3</v>
      </c>
      <c r="P75" s="100">
        <v>1981.3</v>
      </c>
      <c r="Q75" s="100">
        <f t="shared" si="17"/>
        <v>100</v>
      </c>
      <c r="R75" s="100">
        <f t="shared" si="12"/>
        <v>1981.3</v>
      </c>
      <c r="S75" s="100">
        <f t="shared" si="21"/>
        <v>100</v>
      </c>
      <c r="T75" s="100">
        <v>0</v>
      </c>
      <c r="U75" s="100">
        <v>0</v>
      </c>
      <c r="V75" s="121">
        <v>0</v>
      </c>
      <c r="W75" s="121">
        <v>0</v>
      </c>
      <c r="X75" s="121">
        <v>0</v>
      </c>
      <c r="Y75" s="122">
        <f t="shared" si="18"/>
        <v>0</v>
      </c>
      <c r="Z75" s="123">
        <v>0</v>
      </c>
      <c r="AA75" s="122">
        <v>0</v>
      </c>
      <c r="AB75" s="122">
        <f t="shared" si="22"/>
        <v>0</v>
      </c>
      <c r="AC75" s="122">
        <f t="shared" si="19"/>
        <v>0</v>
      </c>
      <c r="AD75" s="122">
        <f t="shared" si="23"/>
        <v>0</v>
      </c>
      <c r="AE75" s="122">
        <f t="shared" si="24"/>
        <v>0</v>
      </c>
      <c r="AF75" s="122">
        <f t="shared" si="20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6"/>
        <v>0</v>
      </c>
      <c r="O76" s="100">
        <v>0</v>
      </c>
      <c r="P76" s="100">
        <v>0</v>
      </c>
      <c r="Q76" s="100">
        <v>0</v>
      </c>
      <c r="R76" s="100">
        <f t="shared" si="12"/>
        <v>0</v>
      </c>
      <c r="S76" s="100">
        <v>0</v>
      </c>
      <c r="T76" s="100">
        <v>0</v>
      </c>
      <c r="U76" s="100">
        <v>0</v>
      </c>
      <c r="V76" s="121">
        <v>2</v>
      </c>
      <c r="W76" s="121">
        <v>3</v>
      </c>
      <c r="X76" s="121">
        <v>1</v>
      </c>
      <c r="Y76" s="122">
        <f t="shared" si="18"/>
        <v>66.666666666666657</v>
      </c>
      <c r="Z76" s="123">
        <v>916.43000000000006</v>
      </c>
      <c r="AA76" s="122">
        <v>916.43000000000006</v>
      </c>
      <c r="AB76" s="122">
        <f t="shared" si="22"/>
        <v>100</v>
      </c>
      <c r="AC76" s="122">
        <f t="shared" si="19"/>
        <v>916.43000000000006</v>
      </c>
      <c r="AD76" s="122">
        <f t="shared" si="23"/>
        <v>100</v>
      </c>
      <c r="AE76" s="122">
        <f t="shared" si="24"/>
        <v>0</v>
      </c>
      <c r="AF76" s="122">
        <f t="shared" si="20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6"/>
        <v>0</v>
      </c>
      <c r="O77" s="100">
        <v>0</v>
      </c>
      <c r="P77" s="100">
        <v>0</v>
      </c>
      <c r="Q77" s="100">
        <v>0</v>
      </c>
      <c r="R77" s="100">
        <f t="shared" si="12"/>
        <v>0</v>
      </c>
      <c r="S77" s="100">
        <v>0</v>
      </c>
      <c r="T77" s="100">
        <v>0</v>
      </c>
      <c r="U77" s="100">
        <v>0</v>
      </c>
      <c r="V77" s="121">
        <v>0</v>
      </c>
      <c r="W77" s="121">
        <v>0</v>
      </c>
      <c r="X77" s="121">
        <v>0</v>
      </c>
      <c r="Y77" s="122">
        <f t="shared" si="18"/>
        <v>0</v>
      </c>
      <c r="Z77" s="123">
        <v>0</v>
      </c>
      <c r="AA77" s="122">
        <v>0</v>
      </c>
      <c r="AB77" s="122">
        <f t="shared" si="22"/>
        <v>0</v>
      </c>
      <c r="AC77" s="122">
        <f t="shared" si="19"/>
        <v>0</v>
      </c>
      <c r="AD77" s="122">
        <f t="shared" si="23"/>
        <v>0</v>
      </c>
      <c r="AE77" s="122">
        <f t="shared" si="24"/>
        <v>0</v>
      </c>
      <c r="AF77" s="122">
        <f t="shared" si="20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6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2"/>
        <v>3715.8299999999995</v>
      </c>
      <c r="S78" s="100">
        <f t="shared" si="21"/>
        <v>100</v>
      </c>
      <c r="T78" s="100">
        <v>0</v>
      </c>
      <c r="U78" s="100">
        <v>0</v>
      </c>
      <c r="V78" s="121">
        <v>4</v>
      </c>
      <c r="W78" s="121">
        <v>6</v>
      </c>
      <c r="X78" s="121">
        <v>2</v>
      </c>
      <c r="Y78" s="122">
        <f t="shared" si="18"/>
        <v>30.76923076923077</v>
      </c>
      <c r="Z78" s="123">
        <v>7352.29</v>
      </c>
      <c r="AA78" s="122">
        <v>7352.29</v>
      </c>
      <c r="AB78" s="122">
        <f t="shared" si="22"/>
        <v>100</v>
      </c>
      <c r="AC78" s="122">
        <f t="shared" si="19"/>
        <v>7352.29</v>
      </c>
      <c r="AD78" s="122">
        <f t="shared" si="23"/>
        <v>100</v>
      </c>
      <c r="AE78" s="122">
        <f t="shared" si="24"/>
        <v>0</v>
      </c>
      <c r="AF78" s="122">
        <f t="shared" si="20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2"/>
        <v>0</v>
      </c>
      <c r="S79" s="100">
        <v>0</v>
      </c>
      <c r="T79" s="100">
        <v>0</v>
      </c>
      <c r="U79" s="100">
        <v>0</v>
      </c>
      <c r="V79" s="121">
        <v>0</v>
      </c>
      <c r="W79" s="121">
        <v>0</v>
      </c>
      <c r="X79" s="121">
        <v>0</v>
      </c>
      <c r="Y79" s="122">
        <f t="shared" si="18"/>
        <v>0</v>
      </c>
      <c r="Z79" s="123">
        <v>0</v>
      </c>
      <c r="AA79" s="122">
        <v>0</v>
      </c>
      <c r="AB79" s="122">
        <f t="shared" si="22"/>
        <v>0</v>
      </c>
      <c r="AC79" s="122">
        <f t="shared" si="19"/>
        <v>0</v>
      </c>
      <c r="AD79" s="122">
        <f t="shared" si="23"/>
        <v>0</v>
      </c>
      <c r="AE79" s="122">
        <f t="shared" si="24"/>
        <v>0</v>
      </c>
      <c r="AF79" s="122">
        <f t="shared" si="20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5">K80/H80*100</f>
        <v>0</v>
      </c>
      <c r="O80" s="100">
        <v>0</v>
      </c>
      <c r="P80" s="100">
        <v>0</v>
      </c>
      <c r="Q80" s="100">
        <v>0</v>
      </c>
      <c r="R80" s="100">
        <f t="shared" si="12"/>
        <v>0</v>
      </c>
      <c r="S80" s="100">
        <v>0</v>
      </c>
      <c r="T80" s="100">
        <v>0</v>
      </c>
      <c r="U80" s="100">
        <v>0</v>
      </c>
      <c r="V80" s="121">
        <v>0</v>
      </c>
      <c r="W80" s="121">
        <v>0</v>
      </c>
      <c r="X80" s="121">
        <v>0</v>
      </c>
      <c r="Y80" s="122">
        <f t="shared" si="18"/>
        <v>0</v>
      </c>
      <c r="Z80" s="123">
        <v>0</v>
      </c>
      <c r="AA80" s="122">
        <v>0</v>
      </c>
      <c r="AB80" s="122">
        <f t="shared" si="22"/>
        <v>0</v>
      </c>
      <c r="AC80" s="122">
        <f t="shared" si="19"/>
        <v>0</v>
      </c>
      <c r="AD80" s="122">
        <f t="shared" si="23"/>
        <v>0</v>
      </c>
      <c r="AE80" s="122">
        <f t="shared" si="24"/>
        <v>0</v>
      </c>
      <c r="AF80" s="122">
        <f t="shared" si="20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5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2"/>
        <v>2194.65</v>
      </c>
      <c r="S81" s="100">
        <f t="shared" si="21"/>
        <v>100</v>
      </c>
      <c r="T81" s="100">
        <v>0</v>
      </c>
      <c r="U81" s="100">
        <v>0</v>
      </c>
      <c r="V81" s="121">
        <v>10</v>
      </c>
      <c r="W81" s="121">
        <v>15</v>
      </c>
      <c r="X81" s="121">
        <v>5</v>
      </c>
      <c r="Y81" s="122">
        <f t="shared" si="18"/>
        <v>71.428571428571431</v>
      </c>
      <c r="Z81" s="123">
        <v>12274.16</v>
      </c>
      <c r="AA81" s="122">
        <v>12274.16</v>
      </c>
      <c r="AB81" s="122">
        <f t="shared" si="22"/>
        <v>100</v>
      </c>
      <c r="AC81" s="122">
        <f t="shared" si="19"/>
        <v>12274.16</v>
      </c>
      <c r="AD81" s="122">
        <f t="shared" si="23"/>
        <v>100</v>
      </c>
      <c r="AE81" s="122">
        <f t="shared" si="24"/>
        <v>0</v>
      </c>
      <c r="AF81" s="122">
        <f t="shared" si="20"/>
        <v>0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5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2"/>
        <v>2991.8400000000006</v>
      </c>
      <c r="S82" s="100">
        <f t="shared" si="21"/>
        <v>100</v>
      </c>
      <c r="T82" s="100">
        <v>0</v>
      </c>
      <c r="U82" s="100">
        <v>0</v>
      </c>
      <c r="V82" s="121">
        <v>0</v>
      </c>
      <c r="W82" s="121">
        <v>0</v>
      </c>
      <c r="X82" s="121">
        <v>0</v>
      </c>
      <c r="Y82" s="122">
        <f t="shared" si="18"/>
        <v>0</v>
      </c>
      <c r="Z82" s="123">
        <v>0</v>
      </c>
      <c r="AA82" s="122">
        <v>0</v>
      </c>
      <c r="AB82" s="122">
        <f t="shared" si="22"/>
        <v>0</v>
      </c>
      <c r="AC82" s="122">
        <f t="shared" si="19"/>
        <v>0</v>
      </c>
      <c r="AD82" s="122">
        <f t="shared" si="23"/>
        <v>0</v>
      </c>
      <c r="AE82" s="122">
        <f t="shared" si="24"/>
        <v>0</v>
      </c>
      <c r="AF82" s="122">
        <f t="shared" si="20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5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2"/>
        <v>2291.38</v>
      </c>
      <c r="S83" s="100">
        <f t="shared" si="21"/>
        <v>100</v>
      </c>
      <c r="T83" s="100">
        <v>0</v>
      </c>
      <c r="U83" s="100">
        <v>0</v>
      </c>
      <c r="V83" s="121">
        <v>4</v>
      </c>
      <c r="W83" s="121">
        <v>5</v>
      </c>
      <c r="X83" s="121">
        <v>2</v>
      </c>
      <c r="Y83" s="122">
        <f t="shared" si="18"/>
        <v>33.333333333333329</v>
      </c>
      <c r="Z83" s="123">
        <v>2361.4</v>
      </c>
      <c r="AA83" s="122">
        <v>2361.4</v>
      </c>
      <c r="AB83" s="122">
        <f t="shared" si="22"/>
        <v>100</v>
      </c>
      <c r="AC83" s="122">
        <f t="shared" si="19"/>
        <v>2361.4</v>
      </c>
      <c r="AD83" s="122">
        <f t="shared" si="23"/>
        <v>100</v>
      </c>
      <c r="AE83" s="122">
        <f t="shared" si="24"/>
        <v>0</v>
      </c>
      <c r="AF83" s="122">
        <f t="shared" si="20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5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2"/>
        <v>48671.73</v>
      </c>
      <c r="S84" s="100">
        <f t="shared" si="21"/>
        <v>100</v>
      </c>
      <c r="T84" s="100">
        <v>0</v>
      </c>
      <c r="U84" s="100">
        <v>0</v>
      </c>
      <c r="V84" s="121">
        <v>11</v>
      </c>
      <c r="W84" s="121">
        <v>18</v>
      </c>
      <c r="X84" s="121">
        <v>1</v>
      </c>
      <c r="Y84" s="122">
        <f t="shared" si="18"/>
        <v>16.417910447761194</v>
      </c>
      <c r="Z84" s="123">
        <v>33559.72</v>
      </c>
      <c r="AA84" s="122">
        <v>33559.72</v>
      </c>
      <c r="AB84" s="122">
        <f t="shared" si="22"/>
        <v>100</v>
      </c>
      <c r="AC84" s="122">
        <f t="shared" si="19"/>
        <v>33559.72</v>
      </c>
      <c r="AD84" s="122">
        <f t="shared" si="23"/>
        <v>100</v>
      </c>
      <c r="AE84" s="122">
        <f t="shared" si="24"/>
        <v>0</v>
      </c>
      <c r="AF84" s="122">
        <f t="shared" si="20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5"/>
        <v>0</v>
      </c>
      <c r="O85" s="100">
        <v>0</v>
      </c>
      <c r="P85" s="100">
        <v>0</v>
      </c>
      <c r="Q85" s="100">
        <v>0</v>
      </c>
      <c r="R85" s="100">
        <f t="shared" si="12"/>
        <v>0</v>
      </c>
      <c r="S85" s="100">
        <v>0</v>
      </c>
      <c r="T85" s="100">
        <v>0</v>
      </c>
      <c r="U85" s="100">
        <v>0</v>
      </c>
      <c r="V85" s="121">
        <v>0</v>
      </c>
      <c r="W85" s="121">
        <v>0</v>
      </c>
      <c r="X85" s="121">
        <v>0</v>
      </c>
      <c r="Y85" s="122">
        <f t="shared" si="18"/>
        <v>0</v>
      </c>
      <c r="Z85" s="123">
        <v>0</v>
      </c>
      <c r="AA85" s="122">
        <v>0</v>
      </c>
      <c r="AB85" s="122">
        <f t="shared" si="22"/>
        <v>0</v>
      </c>
      <c r="AC85" s="122">
        <f t="shared" si="19"/>
        <v>0</v>
      </c>
      <c r="AD85" s="122">
        <f t="shared" si="23"/>
        <v>0</v>
      </c>
      <c r="AE85" s="122">
        <f t="shared" si="24"/>
        <v>0</v>
      </c>
      <c r="AF85" s="122">
        <f t="shared" si="20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5"/>
        <v>0</v>
      </c>
      <c r="O86" s="100">
        <v>0</v>
      </c>
      <c r="P86" s="100">
        <v>0</v>
      </c>
      <c r="Q86" s="100">
        <v>0</v>
      </c>
      <c r="R86" s="100">
        <f t="shared" ref="R86:R102" si="26">P86</f>
        <v>0</v>
      </c>
      <c r="S86" s="100">
        <v>0</v>
      </c>
      <c r="T86" s="100">
        <v>0</v>
      </c>
      <c r="U86" s="100">
        <v>0</v>
      </c>
      <c r="V86" s="121">
        <v>0</v>
      </c>
      <c r="W86" s="121">
        <v>0</v>
      </c>
      <c r="X86" s="121">
        <v>0</v>
      </c>
      <c r="Y86" s="122">
        <f t="shared" si="18"/>
        <v>0</v>
      </c>
      <c r="Z86" s="123">
        <v>0</v>
      </c>
      <c r="AA86" s="122">
        <v>0</v>
      </c>
      <c r="AB86" s="122">
        <f t="shared" si="22"/>
        <v>0</v>
      </c>
      <c r="AC86" s="122">
        <f t="shared" si="19"/>
        <v>0</v>
      </c>
      <c r="AD86" s="122">
        <f t="shared" si="23"/>
        <v>0</v>
      </c>
      <c r="AE86" s="122">
        <f t="shared" si="24"/>
        <v>0</v>
      </c>
      <c r="AF86" s="122">
        <f t="shared" si="20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5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26"/>
        <v>27394.17</v>
      </c>
      <c r="S87" s="100">
        <f t="shared" si="21"/>
        <v>100</v>
      </c>
      <c r="T87" s="100">
        <v>0</v>
      </c>
      <c r="U87" s="100">
        <v>0</v>
      </c>
      <c r="V87" s="121">
        <v>13</v>
      </c>
      <c r="W87" s="121">
        <v>13</v>
      </c>
      <c r="X87" s="121">
        <v>5</v>
      </c>
      <c r="Y87" s="122">
        <f t="shared" si="18"/>
        <v>39.393939393939391</v>
      </c>
      <c r="Z87" s="123">
        <v>7789.75</v>
      </c>
      <c r="AA87" s="122">
        <v>7789.75</v>
      </c>
      <c r="AB87" s="122">
        <f t="shared" si="22"/>
        <v>100</v>
      </c>
      <c r="AC87" s="122">
        <f t="shared" si="19"/>
        <v>7789.75</v>
      </c>
      <c r="AD87" s="122">
        <f t="shared" si="23"/>
        <v>100</v>
      </c>
      <c r="AE87" s="122">
        <f t="shared" si="24"/>
        <v>0</v>
      </c>
      <c r="AF87" s="122">
        <f t="shared" si="20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5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26"/>
        <v>7948</v>
      </c>
      <c r="S88" s="100">
        <f t="shared" si="21"/>
        <v>100</v>
      </c>
      <c r="T88" s="100">
        <v>0</v>
      </c>
      <c r="U88" s="100">
        <v>0</v>
      </c>
      <c r="V88" s="121">
        <v>3</v>
      </c>
      <c r="W88" s="121">
        <v>3</v>
      </c>
      <c r="X88" s="121">
        <v>0</v>
      </c>
      <c r="Y88" s="122">
        <f t="shared" si="18"/>
        <v>25</v>
      </c>
      <c r="Z88" s="123">
        <v>1033.47</v>
      </c>
      <c r="AA88" s="122">
        <v>1033.47</v>
      </c>
      <c r="AB88" s="122">
        <f t="shared" si="22"/>
        <v>100</v>
      </c>
      <c r="AC88" s="122">
        <f t="shared" si="19"/>
        <v>1033.47</v>
      </c>
      <c r="AD88" s="122">
        <f t="shared" si="23"/>
        <v>100</v>
      </c>
      <c r="AE88" s="122">
        <f t="shared" si="24"/>
        <v>0</v>
      </c>
      <c r="AF88" s="122">
        <f t="shared" si="20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5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26"/>
        <v>25249.41</v>
      </c>
      <c r="S89" s="100">
        <f t="shared" si="21"/>
        <v>100</v>
      </c>
      <c r="T89" s="100">
        <v>0</v>
      </c>
      <c r="U89" s="100">
        <v>0</v>
      </c>
      <c r="V89" s="121">
        <v>12</v>
      </c>
      <c r="W89" s="121">
        <v>15</v>
      </c>
      <c r="X89" s="121">
        <v>5</v>
      </c>
      <c r="Y89" s="122">
        <f t="shared" si="18"/>
        <v>24</v>
      </c>
      <c r="Z89" s="123">
        <f>934.51+8956.71</f>
        <v>9891.2199999999993</v>
      </c>
      <c r="AA89" s="122">
        <v>9891.2199999999993</v>
      </c>
      <c r="AB89" s="122">
        <f t="shared" si="22"/>
        <v>100</v>
      </c>
      <c r="AC89" s="122">
        <f t="shared" si="19"/>
        <v>9891.2199999999993</v>
      </c>
      <c r="AD89" s="122">
        <f t="shared" si="23"/>
        <v>100</v>
      </c>
      <c r="AE89" s="122">
        <f t="shared" si="24"/>
        <v>0</v>
      </c>
      <c r="AF89" s="122">
        <f t="shared" si="20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5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26"/>
        <v>16467.23</v>
      </c>
      <c r="S90" s="100">
        <f t="shared" si="21"/>
        <v>100</v>
      </c>
      <c r="T90" s="100">
        <v>0</v>
      </c>
      <c r="U90" s="100">
        <v>0</v>
      </c>
      <c r="V90" s="121">
        <v>12</v>
      </c>
      <c r="W90" s="121">
        <v>16</v>
      </c>
      <c r="X90" s="121">
        <v>6</v>
      </c>
      <c r="Y90" s="122">
        <f t="shared" si="18"/>
        <v>50</v>
      </c>
      <c r="Z90" s="123">
        <v>14882.6</v>
      </c>
      <c r="AA90" s="122">
        <v>14882.6</v>
      </c>
      <c r="AB90" s="122">
        <f t="shared" si="22"/>
        <v>100</v>
      </c>
      <c r="AC90" s="122">
        <f t="shared" si="19"/>
        <v>14882.6</v>
      </c>
      <c r="AD90" s="122">
        <f t="shared" si="23"/>
        <v>100</v>
      </c>
      <c r="AE90" s="122">
        <f t="shared" si="24"/>
        <v>0</v>
      </c>
      <c r="AF90" s="122">
        <f t="shared" si="20"/>
        <v>0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5"/>
        <v>0</v>
      </c>
      <c r="O91" s="100">
        <v>0</v>
      </c>
      <c r="P91" s="100">
        <v>0</v>
      </c>
      <c r="Q91" s="100">
        <v>0</v>
      </c>
      <c r="R91" s="100">
        <f t="shared" si="26"/>
        <v>0</v>
      </c>
      <c r="S91" s="100">
        <v>0</v>
      </c>
      <c r="T91" s="100">
        <v>0</v>
      </c>
      <c r="U91" s="100">
        <v>0</v>
      </c>
      <c r="V91" s="121">
        <v>4</v>
      </c>
      <c r="W91" s="121">
        <v>5</v>
      </c>
      <c r="X91" s="121">
        <v>3</v>
      </c>
      <c r="Y91" s="122">
        <f t="shared" si="18"/>
        <v>100</v>
      </c>
      <c r="Z91" s="123">
        <f>1302.43+839.08</f>
        <v>2141.5100000000002</v>
      </c>
      <c r="AA91" s="122">
        <v>2141.5100000000002</v>
      </c>
      <c r="AB91" s="122">
        <f t="shared" si="22"/>
        <v>100</v>
      </c>
      <c r="AC91" s="122">
        <f t="shared" si="19"/>
        <v>2141.5100000000002</v>
      </c>
      <c r="AD91" s="122">
        <f t="shared" si="23"/>
        <v>100</v>
      </c>
      <c r="AE91" s="122">
        <f t="shared" si="24"/>
        <v>0</v>
      </c>
      <c r="AF91" s="122">
        <f t="shared" si="20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5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26"/>
        <v>9389.1600000000017</v>
      </c>
      <c r="S92" s="100">
        <f t="shared" si="21"/>
        <v>100</v>
      </c>
      <c r="T92" s="100">
        <v>0</v>
      </c>
      <c r="U92" s="100">
        <v>0</v>
      </c>
      <c r="V92" s="121">
        <v>16</v>
      </c>
      <c r="W92" s="121">
        <v>20</v>
      </c>
      <c r="X92" s="121">
        <v>15</v>
      </c>
      <c r="Y92" s="122">
        <f t="shared" si="18"/>
        <v>33.333333333333329</v>
      </c>
      <c r="Z92" s="123">
        <v>13059.37</v>
      </c>
      <c r="AA92" s="122">
        <v>13059.37</v>
      </c>
      <c r="AB92" s="122">
        <f t="shared" si="22"/>
        <v>100</v>
      </c>
      <c r="AC92" s="122">
        <f t="shared" si="19"/>
        <v>13059.37</v>
      </c>
      <c r="AD92" s="122">
        <f t="shared" si="23"/>
        <v>100</v>
      </c>
      <c r="AE92" s="122">
        <f t="shared" si="24"/>
        <v>0</v>
      </c>
      <c r="AF92" s="122">
        <f t="shared" si="20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5"/>
        <v>0</v>
      </c>
      <c r="O93" s="100">
        <v>0</v>
      </c>
      <c r="P93" s="100">
        <v>0</v>
      </c>
      <c r="Q93" s="100">
        <v>0</v>
      </c>
      <c r="R93" s="100">
        <f t="shared" si="26"/>
        <v>0</v>
      </c>
      <c r="S93" s="100">
        <v>0</v>
      </c>
      <c r="T93" s="100">
        <v>0</v>
      </c>
      <c r="U93" s="100">
        <v>0</v>
      </c>
      <c r="V93" s="121">
        <v>0</v>
      </c>
      <c r="W93" s="121">
        <v>0</v>
      </c>
      <c r="X93" s="121">
        <v>0</v>
      </c>
      <c r="Y93" s="122">
        <f t="shared" si="18"/>
        <v>0</v>
      </c>
      <c r="Z93" s="123">
        <v>0</v>
      </c>
      <c r="AA93" s="122">
        <v>0</v>
      </c>
      <c r="AB93" s="122">
        <f t="shared" si="22"/>
        <v>0</v>
      </c>
      <c r="AC93" s="122">
        <f t="shared" si="19"/>
        <v>0</v>
      </c>
      <c r="AD93" s="122">
        <f t="shared" si="23"/>
        <v>0</v>
      </c>
      <c r="AE93" s="122">
        <f t="shared" si="24"/>
        <v>0</v>
      </c>
      <c r="AF93" s="122">
        <f t="shared" si="20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5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26"/>
        <v>12376.46</v>
      </c>
      <c r="S94" s="100">
        <f t="shared" si="21"/>
        <v>100</v>
      </c>
      <c r="T94" s="100">
        <v>0</v>
      </c>
      <c r="U94" s="100">
        <v>0</v>
      </c>
      <c r="V94" s="121">
        <v>5</v>
      </c>
      <c r="W94" s="121">
        <v>7</v>
      </c>
      <c r="X94" s="121">
        <v>1</v>
      </c>
      <c r="Y94" s="122">
        <f t="shared" si="18"/>
        <v>25</v>
      </c>
      <c r="Z94" s="123">
        <v>6937.44</v>
      </c>
      <c r="AA94" s="122">
        <v>6937.44</v>
      </c>
      <c r="AB94" s="122">
        <f t="shared" si="22"/>
        <v>100</v>
      </c>
      <c r="AC94" s="122">
        <f t="shared" si="19"/>
        <v>6937.44</v>
      </c>
      <c r="AD94" s="122">
        <f t="shared" si="23"/>
        <v>100</v>
      </c>
      <c r="AE94" s="122">
        <f t="shared" si="24"/>
        <v>0</v>
      </c>
      <c r="AF94" s="122">
        <f t="shared" si="20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5"/>
        <v>0</v>
      </c>
      <c r="O95" s="100">
        <v>0</v>
      </c>
      <c r="P95" s="100">
        <v>0</v>
      </c>
      <c r="Q95" s="100">
        <v>0</v>
      </c>
      <c r="R95" s="100">
        <f t="shared" si="26"/>
        <v>0</v>
      </c>
      <c r="S95" s="100">
        <v>0</v>
      </c>
      <c r="T95" s="100">
        <v>0</v>
      </c>
      <c r="U95" s="100">
        <v>0</v>
      </c>
      <c r="V95" s="121">
        <v>0</v>
      </c>
      <c r="W95" s="121">
        <v>0</v>
      </c>
      <c r="X95" s="121">
        <v>0</v>
      </c>
      <c r="Y95" s="122">
        <f t="shared" si="18"/>
        <v>0</v>
      </c>
      <c r="Z95" s="123">
        <v>0</v>
      </c>
      <c r="AA95" s="122">
        <v>0</v>
      </c>
      <c r="AB95" s="122">
        <f t="shared" si="22"/>
        <v>0</v>
      </c>
      <c r="AC95" s="122">
        <f t="shared" si="19"/>
        <v>0</v>
      </c>
      <c r="AD95" s="122">
        <f t="shared" si="23"/>
        <v>0</v>
      </c>
      <c r="AE95" s="122">
        <f t="shared" si="24"/>
        <v>0</v>
      </c>
      <c r="AF95" s="122">
        <f t="shared" si="20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5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26"/>
        <v>24507.16</v>
      </c>
      <c r="S96" s="100">
        <f t="shared" si="21"/>
        <v>100</v>
      </c>
      <c r="T96" s="100">
        <v>0</v>
      </c>
      <c r="U96" s="100">
        <v>0</v>
      </c>
      <c r="V96" s="121">
        <v>1</v>
      </c>
      <c r="W96" s="121">
        <v>1</v>
      </c>
      <c r="X96" s="121">
        <v>0</v>
      </c>
      <c r="Y96" s="122">
        <f t="shared" si="18"/>
        <v>3.125</v>
      </c>
      <c r="Z96" s="123">
        <v>1322.02</v>
      </c>
      <c r="AA96" s="122">
        <v>1322.02</v>
      </c>
      <c r="AB96" s="122">
        <f t="shared" si="22"/>
        <v>100</v>
      </c>
      <c r="AC96" s="122">
        <f t="shared" si="19"/>
        <v>1322.02</v>
      </c>
      <c r="AD96" s="122">
        <f t="shared" si="23"/>
        <v>100</v>
      </c>
      <c r="AE96" s="122">
        <f t="shared" si="24"/>
        <v>0</v>
      </c>
      <c r="AF96" s="122">
        <f t="shared" si="20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5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26"/>
        <v>5946.55</v>
      </c>
      <c r="S97" s="100">
        <f t="shared" si="21"/>
        <v>100</v>
      </c>
      <c r="T97" s="100">
        <v>0</v>
      </c>
      <c r="U97" s="100">
        <v>0</v>
      </c>
      <c r="V97" s="121">
        <v>2</v>
      </c>
      <c r="W97" s="121">
        <v>2</v>
      </c>
      <c r="X97" s="121">
        <v>0</v>
      </c>
      <c r="Y97" s="122">
        <f t="shared" si="18"/>
        <v>22.222222222222221</v>
      </c>
      <c r="Z97" s="123">
        <v>1930.88</v>
      </c>
      <c r="AA97" s="122">
        <v>1930.88</v>
      </c>
      <c r="AB97" s="122">
        <f t="shared" si="22"/>
        <v>100</v>
      </c>
      <c r="AC97" s="122">
        <f t="shared" si="19"/>
        <v>1930.88</v>
      </c>
      <c r="AD97" s="122">
        <f t="shared" si="23"/>
        <v>100</v>
      </c>
      <c r="AE97" s="122">
        <f t="shared" si="24"/>
        <v>0</v>
      </c>
      <c r="AF97" s="122">
        <f t="shared" si="20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5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26"/>
        <v>3487.89</v>
      </c>
      <c r="S98" s="100">
        <f t="shared" si="21"/>
        <v>100</v>
      </c>
      <c r="T98" s="100">
        <v>0</v>
      </c>
      <c r="U98" s="100">
        <v>0</v>
      </c>
      <c r="V98" s="121">
        <v>0</v>
      </c>
      <c r="W98" s="121">
        <v>0</v>
      </c>
      <c r="X98" s="121">
        <v>0</v>
      </c>
      <c r="Y98" s="122">
        <f t="shared" si="18"/>
        <v>0</v>
      </c>
      <c r="Z98" s="123">
        <v>0</v>
      </c>
      <c r="AA98" s="122">
        <v>0</v>
      </c>
      <c r="AB98" s="122">
        <f t="shared" si="22"/>
        <v>0</v>
      </c>
      <c r="AC98" s="122">
        <f t="shared" si="19"/>
        <v>0</v>
      </c>
      <c r="AD98" s="122">
        <f t="shared" si="23"/>
        <v>0</v>
      </c>
      <c r="AE98" s="122">
        <f t="shared" si="24"/>
        <v>0</v>
      </c>
      <c r="AF98" s="122">
        <f t="shared" si="20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5"/>
        <v>0</v>
      </c>
      <c r="O99" s="100">
        <v>0</v>
      </c>
      <c r="P99" s="100">
        <v>0</v>
      </c>
      <c r="Q99" s="100">
        <v>0</v>
      </c>
      <c r="R99" s="100">
        <f t="shared" si="26"/>
        <v>0</v>
      </c>
      <c r="S99" s="100">
        <v>0</v>
      </c>
      <c r="T99" s="100">
        <v>0</v>
      </c>
      <c r="U99" s="100">
        <v>0</v>
      </c>
      <c r="V99" s="121">
        <v>3</v>
      </c>
      <c r="W99" s="121">
        <v>3</v>
      </c>
      <c r="X99" s="121">
        <v>2</v>
      </c>
      <c r="Y99" s="122">
        <f t="shared" si="18"/>
        <v>100</v>
      </c>
      <c r="Z99" s="123">
        <v>4662.01</v>
      </c>
      <c r="AA99" s="122">
        <v>4662.01</v>
      </c>
      <c r="AB99" s="122">
        <f t="shared" si="22"/>
        <v>100</v>
      </c>
      <c r="AC99" s="122">
        <f t="shared" si="19"/>
        <v>4662.01</v>
      </c>
      <c r="AD99" s="122">
        <f t="shared" si="23"/>
        <v>100</v>
      </c>
      <c r="AE99" s="122">
        <f t="shared" si="24"/>
        <v>0</v>
      </c>
      <c r="AF99" s="122">
        <f t="shared" si="20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5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26"/>
        <v>18749.07</v>
      </c>
      <c r="S100" s="100">
        <f t="shared" si="21"/>
        <v>100</v>
      </c>
      <c r="T100" s="100">
        <v>0</v>
      </c>
      <c r="U100" s="100">
        <v>0</v>
      </c>
      <c r="V100" s="121">
        <v>13</v>
      </c>
      <c r="W100" s="121">
        <v>18</v>
      </c>
      <c r="X100" s="121">
        <v>8</v>
      </c>
      <c r="Y100" s="122">
        <f t="shared" si="18"/>
        <v>34.210526315789473</v>
      </c>
      <c r="Z100" s="123">
        <v>13065.46</v>
      </c>
      <c r="AA100" s="122">
        <v>13065.46</v>
      </c>
      <c r="AB100" s="122">
        <f t="shared" si="22"/>
        <v>100</v>
      </c>
      <c r="AC100" s="122">
        <f t="shared" si="19"/>
        <v>13065.46</v>
      </c>
      <c r="AD100" s="122">
        <f t="shared" si="23"/>
        <v>100</v>
      </c>
      <c r="AE100" s="122">
        <f t="shared" si="24"/>
        <v>0</v>
      </c>
      <c r="AF100" s="122">
        <f t="shared" si="20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5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26"/>
        <v>336.17</v>
      </c>
      <c r="S101" s="100">
        <f t="shared" si="21"/>
        <v>100</v>
      </c>
      <c r="T101" s="100">
        <v>0</v>
      </c>
      <c r="U101" s="100">
        <v>0</v>
      </c>
      <c r="V101" s="121">
        <v>2</v>
      </c>
      <c r="W101" s="121">
        <v>2</v>
      </c>
      <c r="X101" s="121">
        <v>1</v>
      </c>
      <c r="Y101" s="122">
        <f t="shared" si="18"/>
        <v>25</v>
      </c>
      <c r="Z101" s="123">
        <v>4147.71</v>
      </c>
      <c r="AA101" s="122">
        <v>4147.71</v>
      </c>
      <c r="AB101" s="122">
        <f t="shared" si="22"/>
        <v>100</v>
      </c>
      <c r="AC101" s="122">
        <f t="shared" si="19"/>
        <v>4147.71</v>
      </c>
      <c r="AD101" s="122">
        <f t="shared" si="23"/>
        <v>100</v>
      </c>
      <c r="AE101" s="122">
        <f t="shared" si="24"/>
        <v>0</v>
      </c>
      <c r="AF101" s="122">
        <f t="shared" si="20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5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26"/>
        <v>19670.13</v>
      </c>
      <c r="S102" s="100">
        <f t="shared" si="21"/>
        <v>100</v>
      </c>
      <c r="T102" s="100">
        <v>0</v>
      </c>
      <c r="U102" s="100">
        <v>0</v>
      </c>
      <c r="V102" s="121">
        <v>0</v>
      </c>
      <c r="W102" s="121">
        <v>0</v>
      </c>
      <c r="X102" s="121">
        <v>0</v>
      </c>
      <c r="Y102" s="122">
        <f t="shared" si="18"/>
        <v>0</v>
      </c>
      <c r="Z102" s="123">
        <v>0</v>
      </c>
      <c r="AA102" s="122">
        <v>0</v>
      </c>
      <c r="AB102" s="122">
        <f t="shared" si="22"/>
        <v>0</v>
      </c>
      <c r="AC102" s="122">
        <f t="shared" si="19"/>
        <v>0</v>
      </c>
      <c r="AD102" s="122">
        <f t="shared" si="23"/>
        <v>0</v>
      </c>
      <c r="AE102" s="122">
        <f t="shared" si="24"/>
        <v>0</v>
      </c>
      <c r="AF102" s="122">
        <f t="shared" si="20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5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27">T103/P103*100</f>
        <v>0</v>
      </c>
      <c r="V103" s="89">
        <f t="shared" ref="V103:AC103" si="28">SUM(V7:V102)</f>
        <v>666</v>
      </c>
      <c r="W103" s="89">
        <f t="shared" si="28"/>
        <v>917</v>
      </c>
      <c r="X103" s="89">
        <f>SUM(X7:X102)</f>
        <v>264</v>
      </c>
      <c r="Y103" s="91">
        <f>X103/H103*100</f>
        <v>9.2404620231011556</v>
      </c>
      <c r="Z103" s="91">
        <f>SUM(Z7:Z102)</f>
        <v>1002630.4400000002</v>
      </c>
      <c r="AA103" s="91">
        <f t="shared" si="28"/>
        <v>996200.48000000021</v>
      </c>
      <c r="AB103" s="90">
        <f t="shared" ref="AB103" si="29">IF((Z103+T103)=0,0,AA103/(Z103+T103)*100)</f>
        <v>99.358690925043135</v>
      </c>
      <c r="AC103" s="91">
        <f t="shared" si="28"/>
        <v>996200.48000000021</v>
      </c>
      <c r="AD103" s="90">
        <f t="shared" ref="AD103" si="30">IF(AA103=0,0,AC103/AA103)*100</f>
        <v>100</v>
      </c>
      <c r="AE103" s="91">
        <f>SUM(AE7:AE102)</f>
        <v>0</v>
      </c>
      <c r="AF103" s="90">
        <f>IF(AA103=0,0,AE103/AA103)*100</f>
        <v>0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workbookViewId="0">
      <selection sqref="A1:AF1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9" width="13.140625" style="93" customWidth="1"/>
    <col min="10" max="10" width="9.28515625" style="93" customWidth="1"/>
    <col min="11" max="13" width="6.7109375" style="106" customWidth="1"/>
    <col min="14" max="14" width="9.140625" style="106" customWidth="1"/>
    <col min="15" max="15" width="16.42578125" style="107" customWidth="1"/>
    <col min="16" max="16" width="13.7109375" style="107" customWidth="1"/>
    <col min="17" max="17" width="11" style="107" customWidth="1"/>
    <col min="18" max="18" width="12.85546875" style="107" customWidth="1"/>
    <col min="19" max="19" width="10.42578125" style="107" customWidth="1"/>
    <col min="20" max="20" width="12.28515625" style="107" customWidth="1"/>
    <col min="21" max="21" width="15.42578125" style="107" customWidth="1"/>
    <col min="22" max="24" width="9.28515625" style="106" customWidth="1"/>
    <col min="25" max="25" width="12.57031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2.85546875" style="106" customWidth="1"/>
    <col min="30" max="30" width="14" style="106" customWidth="1"/>
    <col min="31" max="31" width="13.5703125" style="106" customWidth="1"/>
    <col min="32" max="32" width="14.285156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286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30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34.25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>D6+1</f>
        <v>5</v>
      </c>
      <c r="F6" s="6">
        <f t="shared" si="0"/>
        <v>6</v>
      </c>
      <c r="G6" s="119"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121">
        <v>0</v>
      </c>
      <c r="W7" s="121">
        <v>0</v>
      </c>
      <c r="X7" s="121">
        <v>0</v>
      </c>
      <c r="Y7" s="122">
        <f t="shared" ref="Y7:Y70" si="2">IF(H7=0,0,V7/H7)*100</f>
        <v>0</v>
      </c>
      <c r="Z7" s="123">
        <v>0</v>
      </c>
      <c r="AA7" s="122">
        <v>0</v>
      </c>
      <c r="AB7" s="122">
        <f t="shared" ref="AB7:AB70" si="3">IF((Z7+T7)=0,0,AA7/(Z7+T7)*100)</f>
        <v>0</v>
      </c>
      <c r="AC7" s="122">
        <f t="shared" ref="AC7:AC70" si="4">AA7</f>
        <v>0</v>
      </c>
      <c r="AD7" s="122">
        <f>IF(AA7=0,0,AC7/AA7)*100</f>
        <v>0</v>
      </c>
      <c r="AE7" s="122">
        <v>0</v>
      </c>
      <c r="AF7" s="122">
        <f t="shared" ref="AF7:AF70" si="5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6">P8/O8*100</f>
        <v>100</v>
      </c>
      <c r="R8" s="100">
        <f t="shared" ref="R8:R20" si="7">P8</f>
        <v>8664.0299999999988</v>
      </c>
      <c r="S8" s="100">
        <f t="shared" ref="S8:S71" si="8">R8/P8*100</f>
        <v>100</v>
      </c>
      <c r="T8" s="100">
        <v>0</v>
      </c>
      <c r="U8" s="100">
        <v>0</v>
      </c>
      <c r="V8" s="121">
        <v>8</v>
      </c>
      <c r="W8" s="121">
        <v>10</v>
      </c>
      <c r="X8" s="121">
        <v>2</v>
      </c>
      <c r="Y8" s="122">
        <f t="shared" si="2"/>
        <v>40</v>
      </c>
      <c r="Z8" s="123">
        <v>8493.3700000000008</v>
      </c>
      <c r="AA8" s="122">
        <v>8493.3700000000008</v>
      </c>
      <c r="AB8" s="122">
        <f t="shared" si="3"/>
        <v>100</v>
      </c>
      <c r="AC8" s="122">
        <f t="shared" si="4"/>
        <v>8493.3700000000008</v>
      </c>
      <c r="AD8" s="122">
        <f t="shared" ref="AD8:AD71" si="9">IF(AA8=0,0,AC8/AA8)*100</f>
        <v>100</v>
      </c>
      <c r="AE8" s="122">
        <f>AA8-AC8</f>
        <v>0</v>
      </c>
      <c r="AF8" s="122">
        <f t="shared" si="5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6"/>
        <v>100</v>
      </c>
      <c r="R9" s="100">
        <f t="shared" si="7"/>
        <v>20412.350000000002</v>
      </c>
      <c r="S9" s="100">
        <f t="shared" si="8"/>
        <v>100</v>
      </c>
      <c r="T9" s="100">
        <v>0</v>
      </c>
      <c r="U9" s="100">
        <v>0</v>
      </c>
      <c r="V9" s="121">
        <v>4</v>
      </c>
      <c r="W9" s="121">
        <v>6</v>
      </c>
      <c r="X9" s="121">
        <v>3</v>
      </c>
      <c r="Y9" s="122">
        <f t="shared" si="2"/>
        <v>33.333333333333329</v>
      </c>
      <c r="Z9" s="123">
        <v>5025.8500000000004</v>
      </c>
      <c r="AA9" s="122">
        <v>5025.8500000000004</v>
      </c>
      <c r="AB9" s="122">
        <f t="shared" si="3"/>
        <v>100</v>
      </c>
      <c r="AC9" s="122">
        <f t="shared" si="4"/>
        <v>5025.8500000000004</v>
      </c>
      <c r="AD9" s="122">
        <f t="shared" si="9"/>
        <v>100</v>
      </c>
      <c r="AE9" s="122">
        <f t="shared" ref="AE9:AE72" si="10">AA9-AC9</f>
        <v>0</v>
      </c>
      <c r="AF9" s="122">
        <f t="shared" si="5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6"/>
        <v>100</v>
      </c>
      <c r="R10" s="100">
        <f t="shared" si="7"/>
        <v>58.36</v>
      </c>
      <c r="S10" s="100">
        <f t="shared" si="8"/>
        <v>100</v>
      </c>
      <c r="T10" s="100">
        <v>0</v>
      </c>
      <c r="U10" s="100">
        <v>0</v>
      </c>
      <c r="V10" s="121">
        <v>0</v>
      </c>
      <c r="W10" s="121">
        <v>0</v>
      </c>
      <c r="X10" s="121">
        <v>0</v>
      </c>
      <c r="Y10" s="122">
        <f t="shared" si="2"/>
        <v>0</v>
      </c>
      <c r="Z10" s="123">
        <v>0</v>
      </c>
      <c r="AA10" s="122">
        <v>0</v>
      </c>
      <c r="AB10" s="122">
        <f t="shared" si="3"/>
        <v>0</v>
      </c>
      <c r="AC10" s="122">
        <f t="shared" si="4"/>
        <v>0</v>
      </c>
      <c r="AD10" s="122">
        <f t="shared" si="9"/>
        <v>0</v>
      </c>
      <c r="AE10" s="122">
        <f t="shared" si="10"/>
        <v>0</v>
      </c>
      <c r="AF10" s="122">
        <f t="shared" si="5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6"/>
        <v>100</v>
      </c>
      <c r="R11" s="100">
        <f t="shared" si="7"/>
        <v>7226.18</v>
      </c>
      <c r="S11" s="100">
        <f t="shared" si="8"/>
        <v>100</v>
      </c>
      <c r="T11" s="100">
        <v>0</v>
      </c>
      <c r="U11" s="100">
        <v>0</v>
      </c>
      <c r="V11" s="121">
        <v>6</v>
      </c>
      <c r="W11" s="121">
        <v>7</v>
      </c>
      <c r="X11" s="121">
        <v>0</v>
      </c>
      <c r="Y11" s="122">
        <f t="shared" si="2"/>
        <v>35.294117647058826</v>
      </c>
      <c r="Z11" s="123">
        <v>11280.15</v>
      </c>
      <c r="AA11" s="122">
        <v>11280.15</v>
      </c>
      <c r="AB11" s="122">
        <f t="shared" si="3"/>
        <v>100</v>
      </c>
      <c r="AC11" s="122">
        <f t="shared" si="4"/>
        <v>11280.15</v>
      </c>
      <c r="AD11" s="122">
        <f t="shared" si="9"/>
        <v>100</v>
      </c>
      <c r="AE11" s="122">
        <f t="shared" si="10"/>
        <v>0</v>
      </c>
      <c r="AF11" s="122">
        <f t="shared" si="5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6"/>
        <v>100</v>
      </c>
      <c r="R12" s="100">
        <f t="shared" si="7"/>
        <v>10060.76</v>
      </c>
      <c r="S12" s="100">
        <f t="shared" si="8"/>
        <v>100</v>
      </c>
      <c r="T12" s="100">
        <v>0</v>
      </c>
      <c r="U12" s="100">
        <v>0</v>
      </c>
      <c r="V12" s="121">
        <v>3</v>
      </c>
      <c r="W12" s="121">
        <v>6</v>
      </c>
      <c r="X12" s="121">
        <v>1</v>
      </c>
      <c r="Y12" s="122">
        <f t="shared" si="2"/>
        <v>17.647058823529413</v>
      </c>
      <c r="Z12" s="123">
        <f>6504.44+3790.66</f>
        <v>10295.099999999999</v>
      </c>
      <c r="AA12" s="122">
        <v>6504.44</v>
      </c>
      <c r="AB12" s="122">
        <f t="shared" si="3"/>
        <v>63.179959398160292</v>
      </c>
      <c r="AC12" s="122">
        <f t="shared" si="4"/>
        <v>6504.44</v>
      </c>
      <c r="AD12" s="122">
        <f t="shared" si="9"/>
        <v>100</v>
      </c>
      <c r="AE12" s="122">
        <f t="shared" si="10"/>
        <v>0</v>
      </c>
      <c r="AF12" s="122">
        <f t="shared" si="5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6"/>
        <v>100</v>
      </c>
      <c r="R13" s="100">
        <f t="shared" si="7"/>
        <v>2679.6</v>
      </c>
      <c r="S13" s="100">
        <f t="shared" si="8"/>
        <v>100</v>
      </c>
      <c r="T13" s="100">
        <v>0</v>
      </c>
      <c r="U13" s="100">
        <v>0</v>
      </c>
      <c r="V13" s="121">
        <v>2</v>
      </c>
      <c r="W13" s="121">
        <v>2</v>
      </c>
      <c r="X13" s="121">
        <v>0</v>
      </c>
      <c r="Y13" s="122">
        <f t="shared" si="2"/>
        <v>66.666666666666657</v>
      </c>
      <c r="Z13" s="123">
        <v>10148.719999999999</v>
      </c>
      <c r="AA13" s="122">
        <v>10148.719999999999</v>
      </c>
      <c r="AB13" s="122">
        <f t="shared" si="3"/>
        <v>100</v>
      </c>
      <c r="AC13" s="122">
        <f t="shared" si="4"/>
        <v>10148.719999999999</v>
      </c>
      <c r="AD13" s="122">
        <f t="shared" si="9"/>
        <v>100</v>
      </c>
      <c r="AE13" s="122">
        <f t="shared" si="10"/>
        <v>0</v>
      </c>
      <c r="AF13" s="122">
        <f t="shared" si="5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7"/>
        <v>0</v>
      </c>
      <c r="S14" s="100">
        <v>0</v>
      </c>
      <c r="T14" s="100">
        <v>0</v>
      </c>
      <c r="U14" s="100">
        <v>0</v>
      </c>
      <c r="V14" s="121">
        <v>0</v>
      </c>
      <c r="W14" s="121">
        <v>0</v>
      </c>
      <c r="X14" s="121">
        <v>0</v>
      </c>
      <c r="Y14" s="122">
        <f t="shared" si="2"/>
        <v>0</v>
      </c>
      <c r="Z14" s="123">
        <v>0</v>
      </c>
      <c r="AA14" s="122">
        <v>0</v>
      </c>
      <c r="AB14" s="122">
        <f t="shared" si="3"/>
        <v>0</v>
      </c>
      <c r="AC14" s="122">
        <f t="shared" si="4"/>
        <v>0</v>
      </c>
      <c r="AD14" s="122">
        <f t="shared" si="9"/>
        <v>0</v>
      </c>
      <c r="AE14" s="122">
        <f t="shared" si="10"/>
        <v>0</v>
      </c>
      <c r="AF14" s="122">
        <f t="shared" si="5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1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7"/>
        <v>51732.32</v>
      </c>
      <c r="S15" s="100">
        <f t="shared" si="8"/>
        <v>100</v>
      </c>
      <c r="T15" s="100">
        <v>0</v>
      </c>
      <c r="U15" s="100">
        <v>0</v>
      </c>
      <c r="V15" s="121">
        <v>12</v>
      </c>
      <c r="W15" s="121">
        <v>15</v>
      </c>
      <c r="X15" s="121">
        <v>3</v>
      </c>
      <c r="Y15" s="122">
        <f t="shared" si="2"/>
        <v>14.457831325301203</v>
      </c>
      <c r="Z15" s="123">
        <v>16563.02</v>
      </c>
      <c r="AA15" s="122">
        <v>16563.02</v>
      </c>
      <c r="AB15" s="122">
        <f t="shared" si="3"/>
        <v>100</v>
      </c>
      <c r="AC15" s="122">
        <f t="shared" si="4"/>
        <v>16563.02</v>
      </c>
      <c r="AD15" s="122">
        <f t="shared" si="9"/>
        <v>100</v>
      </c>
      <c r="AE15" s="122">
        <f t="shared" si="10"/>
        <v>0</v>
      </c>
      <c r="AF15" s="122">
        <f t="shared" si="5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1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7"/>
        <v>12706.95</v>
      </c>
      <c r="S16" s="100">
        <f t="shared" si="8"/>
        <v>100</v>
      </c>
      <c r="T16" s="100">
        <v>0</v>
      </c>
      <c r="U16" s="100">
        <v>0</v>
      </c>
      <c r="V16" s="121">
        <v>21</v>
      </c>
      <c r="W16" s="121">
        <v>26</v>
      </c>
      <c r="X16" s="121">
        <v>12</v>
      </c>
      <c r="Y16" s="122">
        <f t="shared" si="2"/>
        <v>39.622641509433961</v>
      </c>
      <c r="Z16" s="123">
        <v>18483.36</v>
      </c>
      <c r="AA16" s="122">
        <v>18483.36</v>
      </c>
      <c r="AB16" s="122">
        <f t="shared" si="3"/>
        <v>100</v>
      </c>
      <c r="AC16" s="122">
        <f t="shared" si="4"/>
        <v>18483.36</v>
      </c>
      <c r="AD16" s="122">
        <f t="shared" si="9"/>
        <v>100</v>
      </c>
      <c r="AE16" s="122">
        <f t="shared" si="10"/>
        <v>0</v>
      </c>
      <c r="AF16" s="122">
        <f t="shared" si="5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1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7"/>
        <v>32504.67</v>
      </c>
      <c r="S17" s="100">
        <f t="shared" si="8"/>
        <v>100</v>
      </c>
      <c r="T17" s="100">
        <v>0</v>
      </c>
      <c r="U17" s="100">
        <v>0</v>
      </c>
      <c r="V17" s="121">
        <v>11</v>
      </c>
      <c r="W17" s="121">
        <v>18</v>
      </c>
      <c r="X17" s="121">
        <v>1</v>
      </c>
      <c r="Y17" s="122">
        <f t="shared" si="2"/>
        <v>22.448979591836736</v>
      </c>
      <c r="Z17" s="123">
        <v>37062.15</v>
      </c>
      <c r="AA17" s="122">
        <v>37062.15</v>
      </c>
      <c r="AB17" s="122">
        <f t="shared" si="3"/>
        <v>100</v>
      </c>
      <c r="AC17" s="122">
        <f t="shared" si="4"/>
        <v>37062.15</v>
      </c>
      <c r="AD17" s="122">
        <f t="shared" si="9"/>
        <v>100</v>
      </c>
      <c r="AE17" s="122">
        <f t="shared" si="10"/>
        <v>0</v>
      </c>
      <c r="AF17" s="122">
        <f t="shared" si="5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1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7"/>
        <v>15821.75</v>
      </c>
      <c r="S18" s="100">
        <f t="shared" si="8"/>
        <v>100</v>
      </c>
      <c r="T18" s="100">
        <v>0</v>
      </c>
      <c r="U18" s="100">
        <v>0</v>
      </c>
      <c r="V18" s="121">
        <v>17</v>
      </c>
      <c r="W18" s="121">
        <v>14</v>
      </c>
      <c r="X18" s="121">
        <v>13</v>
      </c>
      <c r="Y18" s="122">
        <f t="shared" si="2"/>
        <v>65.384615384615387</v>
      </c>
      <c r="Z18" s="123">
        <v>4410.1000000000004</v>
      </c>
      <c r="AA18" s="122">
        <v>4410.1000000000004</v>
      </c>
      <c r="AB18" s="122">
        <f t="shared" si="3"/>
        <v>100</v>
      </c>
      <c r="AC18" s="122">
        <f t="shared" si="4"/>
        <v>4410.1000000000004</v>
      </c>
      <c r="AD18" s="122">
        <f t="shared" si="9"/>
        <v>100</v>
      </c>
      <c r="AE18" s="122">
        <f t="shared" si="10"/>
        <v>0</v>
      </c>
      <c r="AF18" s="122">
        <f t="shared" si="5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1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7"/>
        <v>46398.919999999991</v>
      </c>
      <c r="S19" s="100">
        <f t="shared" si="8"/>
        <v>100</v>
      </c>
      <c r="T19" s="100">
        <v>0</v>
      </c>
      <c r="U19" s="100">
        <v>0</v>
      </c>
      <c r="V19" s="121">
        <v>17</v>
      </c>
      <c r="W19" s="121">
        <v>20</v>
      </c>
      <c r="X19" s="121">
        <v>4</v>
      </c>
      <c r="Y19" s="122">
        <f t="shared" si="2"/>
        <v>29.310344827586203</v>
      </c>
      <c r="Z19" s="123">
        <v>26889.25</v>
      </c>
      <c r="AA19" s="122">
        <v>26889.25</v>
      </c>
      <c r="AB19" s="122">
        <f t="shared" si="3"/>
        <v>100</v>
      </c>
      <c r="AC19" s="122">
        <f t="shared" si="4"/>
        <v>26889.25</v>
      </c>
      <c r="AD19" s="122">
        <f t="shared" si="9"/>
        <v>100</v>
      </c>
      <c r="AE19" s="122">
        <f t="shared" si="10"/>
        <v>0</v>
      </c>
      <c r="AF19" s="122">
        <f t="shared" si="5"/>
        <v>0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1"/>
        <v>0</v>
      </c>
      <c r="O20" s="100">
        <v>0</v>
      </c>
      <c r="P20" s="100">
        <v>0</v>
      </c>
      <c r="Q20" s="100">
        <v>0</v>
      </c>
      <c r="R20" s="100">
        <f t="shared" si="7"/>
        <v>0</v>
      </c>
      <c r="S20" s="100">
        <v>0</v>
      </c>
      <c r="T20" s="100">
        <v>0</v>
      </c>
      <c r="U20" s="100">
        <v>0</v>
      </c>
      <c r="V20" s="121">
        <v>0</v>
      </c>
      <c r="W20" s="121">
        <v>0</v>
      </c>
      <c r="X20" s="121">
        <v>0</v>
      </c>
      <c r="Y20" s="122">
        <f t="shared" si="2"/>
        <v>0</v>
      </c>
      <c r="Z20" s="123">
        <v>0</v>
      </c>
      <c r="AA20" s="122">
        <v>0</v>
      </c>
      <c r="AB20" s="122">
        <f t="shared" si="3"/>
        <v>0</v>
      </c>
      <c r="AC20" s="122">
        <f t="shared" si="4"/>
        <v>0</v>
      </c>
      <c r="AD20" s="122">
        <f t="shared" si="9"/>
        <v>0</v>
      </c>
      <c r="AE20" s="122">
        <f t="shared" si="10"/>
        <v>0</v>
      </c>
      <c r="AF20" s="122">
        <f t="shared" si="5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1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 t="shared" si="8"/>
        <v>100</v>
      </c>
      <c r="T21" s="100">
        <v>0</v>
      </c>
      <c r="U21" s="100">
        <v>0</v>
      </c>
      <c r="V21" s="121">
        <v>2</v>
      </c>
      <c r="W21" s="121">
        <v>3</v>
      </c>
      <c r="X21" s="121">
        <v>0</v>
      </c>
      <c r="Y21" s="122">
        <f t="shared" si="2"/>
        <v>22.222222222222221</v>
      </c>
      <c r="Z21" s="123">
        <v>10021.58</v>
      </c>
      <c r="AA21" s="122">
        <v>10021.58</v>
      </c>
      <c r="AB21" s="122">
        <f t="shared" si="3"/>
        <v>100</v>
      </c>
      <c r="AC21" s="122">
        <f t="shared" si="4"/>
        <v>10021.58</v>
      </c>
      <c r="AD21" s="122">
        <f t="shared" si="9"/>
        <v>100</v>
      </c>
      <c r="AE21" s="122">
        <f t="shared" si="10"/>
        <v>0</v>
      </c>
      <c r="AF21" s="122">
        <f t="shared" si="5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1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2">P22</f>
        <v>19091.53</v>
      </c>
      <c r="S22" s="100">
        <f t="shared" si="8"/>
        <v>100</v>
      </c>
      <c r="T22" s="100">
        <v>0</v>
      </c>
      <c r="U22" s="100">
        <v>0</v>
      </c>
      <c r="V22" s="121">
        <v>2</v>
      </c>
      <c r="W22" s="121">
        <v>3</v>
      </c>
      <c r="X22" s="121">
        <v>0</v>
      </c>
      <c r="Y22" s="122">
        <f t="shared" si="2"/>
        <v>4.8780487804878048</v>
      </c>
      <c r="Z22" s="123">
        <v>6177.02</v>
      </c>
      <c r="AA22" s="122">
        <v>6177.02</v>
      </c>
      <c r="AB22" s="122">
        <f t="shared" si="3"/>
        <v>100</v>
      </c>
      <c r="AC22" s="122">
        <f t="shared" si="4"/>
        <v>6177.02</v>
      </c>
      <c r="AD22" s="122">
        <f t="shared" si="9"/>
        <v>100</v>
      </c>
      <c r="AE22" s="122">
        <f t="shared" si="10"/>
        <v>0</v>
      </c>
      <c r="AF22" s="122">
        <f t="shared" si="5"/>
        <v>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1"/>
        <v>0</v>
      </c>
      <c r="O23" s="100">
        <v>0</v>
      </c>
      <c r="P23" s="100">
        <v>0</v>
      </c>
      <c r="Q23" s="100">
        <v>0</v>
      </c>
      <c r="R23" s="100">
        <f t="shared" si="12"/>
        <v>0</v>
      </c>
      <c r="S23" s="100">
        <v>0</v>
      </c>
      <c r="T23" s="100">
        <v>0</v>
      </c>
      <c r="U23" s="100">
        <v>0</v>
      </c>
      <c r="V23" s="121">
        <v>0</v>
      </c>
      <c r="W23" s="121">
        <v>0</v>
      </c>
      <c r="X23" s="121">
        <v>0</v>
      </c>
      <c r="Y23" s="122">
        <f t="shared" si="2"/>
        <v>0</v>
      </c>
      <c r="Z23" s="123">
        <v>0</v>
      </c>
      <c r="AA23" s="122">
        <v>0</v>
      </c>
      <c r="AB23" s="122">
        <f t="shared" si="3"/>
        <v>0</v>
      </c>
      <c r="AC23" s="122">
        <f t="shared" si="4"/>
        <v>0</v>
      </c>
      <c r="AD23" s="122">
        <f t="shared" si="9"/>
        <v>0</v>
      </c>
      <c r="AE23" s="122">
        <f t="shared" si="10"/>
        <v>0</v>
      </c>
      <c r="AF23" s="122">
        <f t="shared" si="5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1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2"/>
        <v>31605.72</v>
      </c>
      <c r="S24" s="100">
        <f t="shared" si="8"/>
        <v>100</v>
      </c>
      <c r="T24" s="100">
        <v>0</v>
      </c>
      <c r="U24" s="100">
        <v>0</v>
      </c>
      <c r="V24" s="121">
        <v>31</v>
      </c>
      <c r="W24" s="121">
        <v>42</v>
      </c>
      <c r="X24" s="121">
        <v>21</v>
      </c>
      <c r="Y24" s="122">
        <f t="shared" si="2"/>
        <v>43.661971830985912</v>
      </c>
      <c r="Z24" s="123">
        <v>29450.03</v>
      </c>
      <c r="AA24" s="122">
        <v>29450.03</v>
      </c>
      <c r="AB24" s="122">
        <f t="shared" si="3"/>
        <v>100</v>
      </c>
      <c r="AC24" s="122">
        <f t="shared" si="4"/>
        <v>29450.03</v>
      </c>
      <c r="AD24" s="122">
        <f t="shared" si="9"/>
        <v>100</v>
      </c>
      <c r="AE24" s="122">
        <f t="shared" si="10"/>
        <v>0</v>
      </c>
      <c r="AF24" s="122">
        <f t="shared" si="5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1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2"/>
        <v>43809.06</v>
      </c>
      <c r="S25" s="100">
        <f t="shared" si="8"/>
        <v>100</v>
      </c>
      <c r="T25" s="100">
        <v>0</v>
      </c>
      <c r="U25" s="100">
        <v>0</v>
      </c>
      <c r="V25" s="121">
        <v>25</v>
      </c>
      <c r="W25" s="121">
        <v>36</v>
      </c>
      <c r="X25" s="121">
        <v>8</v>
      </c>
      <c r="Y25" s="122">
        <f t="shared" si="2"/>
        <v>12.135922330097088</v>
      </c>
      <c r="Z25" s="123">
        <f>3668.08+27767.72+365.4</f>
        <v>31801.200000000004</v>
      </c>
      <c r="AA25" s="122">
        <v>31801.200000000004</v>
      </c>
      <c r="AB25" s="122">
        <f t="shared" si="3"/>
        <v>100</v>
      </c>
      <c r="AC25" s="122">
        <f t="shared" si="4"/>
        <v>31801.200000000004</v>
      </c>
      <c r="AD25" s="122">
        <f t="shared" si="9"/>
        <v>100</v>
      </c>
      <c r="AE25" s="122">
        <f t="shared" si="10"/>
        <v>0</v>
      </c>
      <c r="AF25" s="122">
        <f t="shared" si="5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1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2"/>
        <v>13200.15</v>
      </c>
      <c r="S26" s="100">
        <f t="shared" si="8"/>
        <v>100</v>
      </c>
      <c r="T26" s="100">
        <v>0</v>
      </c>
      <c r="U26" s="100">
        <v>0</v>
      </c>
      <c r="V26" s="121">
        <v>12</v>
      </c>
      <c r="W26" s="121">
        <v>15</v>
      </c>
      <c r="X26" s="121">
        <v>6</v>
      </c>
      <c r="Y26" s="122">
        <f t="shared" si="2"/>
        <v>50</v>
      </c>
      <c r="Z26" s="123">
        <v>11237.51</v>
      </c>
      <c r="AA26" s="122">
        <v>11237.51</v>
      </c>
      <c r="AB26" s="122">
        <f t="shared" si="3"/>
        <v>100</v>
      </c>
      <c r="AC26" s="122">
        <f t="shared" si="4"/>
        <v>11237.51</v>
      </c>
      <c r="AD26" s="122">
        <f t="shared" si="9"/>
        <v>100</v>
      </c>
      <c r="AE26" s="122">
        <f t="shared" si="10"/>
        <v>0</v>
      </c>
      <c r="AF26" s="122">
        <f t="shared" si="5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1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2"/>
        <v>12723.78</v>
      </c>
      <c r="S27" s="100">
        <f t="shared" si="8"/>
        <v>100</v>
      </c>
      <c r="T27" s="100">
        <v>0</v>
      </c>
      <c r="U27" s="100">
        <v>0</v>
      </c>
      <c r="V27" s="121">
        <v>4</v>
      </c>
      <c r="W27" s="121">
        <v>6</v>
      </c>
      <c r="X27" s="121">
        <v>1</v>
      </c>
      <c r="Y27" s="122">
        <f t="shared" si="2"/>
        <v>25</v>
      </c>
      <c r="Z27" s="123">
        <v>3466.92</v>
      </c>
      <c r="AA27" s="122">
        <v>3466.92</v>
      </c>
      <c r="AB27" s="122">
        <f t="shared" si="3"/>
        <v>100</v>
      </c>
      <c r="AC27" s="122">
        <f t="shared" si="4"/>
        <v>3466.92</v>
      </c>
      <c r="AD27" s="122">
        <f t="shared" si="9"/>
        <v>100</v>
      </c>
      <c r="AE27" s="122">
        <f t="shared" si="10"/>
        <v>0</v>
      </c>
      <c r="AF27" s="122">
        <f t="shared" si="5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1"/>
        <v>0</v>
      </c>
      <c r="O28" s="100">
        <v>0</v>
      </c>
      <c r="P28" s="100">
        <v>0</v>
      </c>
      <c r="Q28" s="100">
        <v>0</v>
      </c>
      <c r="R28" s="100">
        <f t="shared" si="12"/>
        <v>0</v>
      </c>
      <c r="S28" s="100">
        <v>0</v>
      </c>
      <c r="T28" s="100">
        <v>0</v>
      </c>
      <c r="U28" s="100">
        <v>0</v>
      </c>
      <c r="V28" s="121">
        <v>5</v>
      </c>
      <c r="W28" s="121">
        <v>6</v>
      </c>
      <c r="X28" s="121">
        <v>4</v>
      </c>
      <c r="Y28" s="122">
        <f t="shared" si="2"/>
        <v>55.555555555555557</v>
      </c>
      <c r="Z28" s="123">
        <v>3007.13</v>
      </c>
      <c r="AA28" s="122">
        <v>3007.13</v>
      </c>
      <c r="AB28" s="122">
        <f t="shared" si="3"/>
        <v>100</v>
      </c>
      <c r="AC28" s="122">
        <f t="shared" si="4"/>
        <v>3007.13</v>
      </c>
      <c r="AD28" s="122">
        <f t="shared" si="9"/>
        <v>100</v>
      </c>
      <c r="AE28" s="122">
        <f t="shared" si="10"/>
        <v>0</v>
      </c>
      <c r="AF28" s="122">
        <f t="shared" si="5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1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2"/>
        <v>5460.41</v>
      </c>
      <c r="S29" s="100">
        <f t="shared" si="8"/>
        <v>100</v>
      </c>
      <c r="T29" s="100">
        <v>0</v>
      </c>
      <c r="U29" s="100">
        <v>0</v>
      </c>
      <c r="V29" s="121">
        <v>3</v>
      </c>
      <c r="W29" s="121">
        <v>5</v>
      </c>
      <c r="X29" s="121">
        <v>0</v>
      </c>
      <c r="Y29" s="122">
        <f t="shared" si="2"/>
        <v>37.5</v>
      </c>
      <c r="Z29" s="123">
        <v>2108.6999999999998</v>
      </c>
      <c r="AA29" s="122">
        <v>2108.6999999999998</v>
      </c>
      <c r="AB29" s="122">
        <f t="shared" si="3"/>
        <v>100</v>
      </c>
      <c r="AC29" s="122">
        <f t="shared" si="4"/>
        <v>2108.6999999999998</v>
      </c>
      <c r="AD29" s="122">
        <f t="shared" si="9"/>
        <v>100</v>
      </c>
      <c r="AE29" s="122">
        <f t="shared" si="10"/>
        <v>0</v>
      </c>
      <c r="AF29" s="122">
        <f t="shared" si="5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2"/>
        <v>0</v>
      </c>
      <c r="S30" s="100">
        <v>0</v>
      </c>
      <c r="T30" s="100">
        <v>0</v>
      </c>
      <c r="U30" s="100">
        <v>0</v>
      </c>
      <c r="V30" s="121">
        <v>0</v>
      </c>
      <c r="W30" s="121">
        <v>0</v>
      </c>
      <c r="X30" s="121">
        <v>0</v>
      </c>
      <c r="Y30" s="122">
        <f t="shared" si="2"/>
        <v>0</v>
      </c>
      <c r="Z30" s="123">
        <v>0</v>
      </c>
      <c r="AA30" s="122">
        <v>0</v>
      </c>
      <c r="AB30" s="122">
        <f t="shared" si="3"/>
        <v>0</v>
      </c>
      <c r="AC30" s="122">
        <f t="shared" si="4"/>
        <v>0</v>
      </c>
      <c r="AD30" s="122">
        <f t="shared" si="9"/>
        <v>0</v>
      </c>
      <c r="AE30" s="122">
        <f t="shared" si="10"/>
        <v>0</v>
      </c>
      <c r="AF30" s="122">
        <f t="shared" si="5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3">K31/H31*100</f>
        <v>88.043478260869563</v>
      </c>
      <c r="O31" s="100">
        <v>84151.14</v>
      </c>
      <c r="P31" s="100">
        <v>84151.14</v>
      </c>
      <c r="Q31" s="100">
        <f t="shared" ref="Q31:Q38" si="14">P31/O31*100</f>
        <v>100</v>
      </c>
      <c r="R31" s="100">
        <f t="shared" si="12"/>
        <v>84151.14</v>
      </c>
      <c r="S31" s="100">
        <f t="shared" si="8"/>
        <v>100</v>
      </c>
      <c r="T31" s="100">
        <v>0</v>
      </c>
      <c r="U31" s="100">
        <v>0</v>
      </c>
      <c r="V31" s="121">
        <v>20</v>
      </c>
      <c r="W31" s="121">
        <v>32</v>
      </c>
      <c r="X31" s="121">
        <v>3</v>
      </c>
      <c r="Y31" s="122">
        <f t="shared" si="2"/>
        <v>21.739130434782609</v>
      </c>
      <c r="Z31" s="123">
        <v>48138.49</v>
      </c>
      <c r="AA31" s="122">
        <v>48138.49</v>
      </c>
      <c r="AB31" s="122">
        <f t="shared" si="3"/>
        <v>100</v>
      </c>
      <c r="AC31" s="122">
        <f t="shared" si="4"/>
        <v>48138.49</v>
      </c>
      <c r="AD31" s="122">
        <f t="shared" si="9"/>
        <v>100</v>
      </c>
      <c r="AE31" s="122">
        <f t="shared" si="10"/>
        <v>0</v>
      </c>
      <c r="AF31" s="122">
        <f t="shared" si="5"/>
        <v>0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3"/>
        <v>45</v>
      </c>
      <c r="O32" s="100">
        <v>3061.7499999999995</v>
      </c>
      <c r="P32" s="100">
        <v>3061.7499999999995</v>
      </c>
      <c r="Q32" s="100">
        <f t="shared" si="14"/>
        <v>100</v>
      </c>
      <c r="R32" s="100">
        <f t="shared" si="12"/>
        <v>3061.7499999999995</v>
      </c>
      <c r="S32" s="100">
        <f t="shared" si="8"/>
        <v>100</v>
      </c>
      <c r="T32" s="100">
        <v>0</v>
      </c>
      <c r="U32" s="100">
        <v>0</v>
      </c>
      <c r="V32" s="121">
        <v>1</v>
      </c>
      <c r="W32" s="121">
        <v>1</v>
      </c>
      <c r="X32" s="121">
        <v>1</v>
      </c>
      <c r="Y32" s="122">
        <f t="shared" si="2"/>
        <v>5</v>
      </c>
      <c r="Z32" s="123">
        <v>451.88</v>
      </c>
      <c r="AA32" s="122">
        <v>0</v>
      </c>
      <c r="AB32" s="122">
        <f t="shared" si="3"/>
        <v>0</v>
      </c>
      <c r="AC32" s="122">
        <f t="shared" si="4"/>
        <v>0</v>
      </c>
      <c r="AD32" s="122">
        <f t="shared" si="9"/>
        <v>0</v>
      </c>
      <c r="AE32" s="122">
        <f t="shared" si="10"/>
        <v>0</v>
      </c>
      <c r="AF32" s="122">
        <f t="shared" si="5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3"/>
        <v>50</v>
      </c>
      <c r="O33" s="100">
        <v>215.69</v>
      </c>
      <c r="P33" s="100">
        <v>215.69</v>
      </c>
      <c r="Q33" s="100">
        <f t="shared" si="14"/>
        <v>100</v>
      </c>
      <c r="R33" s="100">
        <f t="shared" si="12"/>
        <v>215.69</v>
      </c>
      <c r="S33" s="100">
        <f t="shared" si="8"/>
        <v>100</v>
      </c>
      <c r="T33" s="100">
        <v>0</v>
      </c>
      <c r="U33" s="100">
        <v>0</v>
      </c>
      <c r="V33" s="121">
        <v>2</v>
      </c>
      <c r="W33" s="121">
        <v>4</v>
      </c>
      <c r="X33" s="121">
        <v>0</v>
      </c>
      <c r="Y33" s="122">
        <f t="shared" si="2"/>
        <v>50</v>
      </c>
      <c r="Z33" s="123">
        <v>3317.11</v>
      </c>
      <c r="AA33" s="122">
        <v>3317.11</v>
      </c>
      <c r="AB33" s="122">
        <f t="shared" si="3"/>
        <v>100</v>
      </c>
      <c r="AC33" s="122">
        <f t="shared" si="4"/>
        <v>3317.11</v>
      </c>
      <c r="AD33" s="122">
        <f t="shared" si="9"/>
        <v>100</v>
      </c>
      <c r="AE33" s="122">
        <f t="shared" si="10"/>
        <v>0</v>
      </c>
      <c r="AF33" s="122">
        <f t="shared" si="5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3"/>
        <v>80.769230769230774</v>
      </c>
      <c r="O34" s="100">
        <v>17458.7</v>
      </c>
      <c r="P34" s="100">
        <v>17458.7</v>
      </c>
      <c r="Q34" s="100">
        <f t="shared" si="14"/>
        <v>100</v>
      </c>
      <c r="R34" s="100">
        <f t="shared" si="12"/>
        <v>17458.7</v>
      </c>
      <c r="S34" s="100">
        <f t="shared" si="8"/>
        <v>100</v>
      </c>
      <c r="T34" s="100">
        <v>0</v>
      </c>
      <c r="U34" s="100">
        <v>0</v>
      </c>
      <c r="V34" s="121">
        <v>8</v>
      </c>
      <c r="W34" s="121">
        <v>12</v>
      </c>
      <c r="X34" s="121">
        <v>3</v>
      </c>
      <c r="Y34" s="122">
        <f t="shared" si="2"/>
        <v>15.384615384615385</v>
      </c>
      <c r="Z34" s="123">
        <f>10964.24+4676.32</f>
        <v>15640.56</v>
      </c>
      <c r="AA34" s="122">
        <v>10964.24</v>
      </c>
      <c r="AB34" s="122">
        <f t="shared" si="3"/>
        <v>70.101326295222165</v>
      </c>
      <c r="AC34" s="122">
        <f t="shared" si="4"/>
        <v>10964.24</v>
      </c>
      <c r="AD34" s="122">
        <f t="shared" si="9"/>
        <v>100</v>
      </c>
      <c r="AE34" s="122">
        <f t="shared" si="10"/>
        <v>0</v>
      </c>
      <c r="AF34" s="122">
        <f t="shared" si="5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3"/>
        <v>75.862068965517238</v>
      </c>
      <c r="O35" s="100">
        <v>31182.29</v>
      </c>
      <c r="P35" s="100">
        <v>31182.29</v>
      </c>
      <c r="Q35" s="100">
        <f t="shared" si="14"/>
        <v>100</v>
      </c>
      <c r="R35" s="100">
        <f t="shared" si="12"/>
        <v>31182.29</v>
      </c>
      <c r="S35" s="100">
        <f t="shared" si="8"/>
        <v>100</v>
      </c>
      <c r="T35" s="100">
        <v>0</v>
      </c>
      <c r="U35" s="100">
        <v>0</v>
      </c>
      <c r="V35" s="121">
        <v>14</v>
      </c>
      <c r="W35" s="121">
        <v>21</v>
      </c>
      <c r="X35" s="121">
        <v>2</v>
      </c>
      <c r="Y35" s="122">
        <f t="shared" si="2"/>
        <v>24.137931034482758</v>
      </c>
      <c r="Z35" s="123">
        <v>20128.939999999999</v>
      </c>
      <c r="AA35" s="122">
        <v>20128.939999999999</v>
      </c>
      <c r="AB35" s="122">
        <f t="shared" si="3"/>
        <v>100</v>
      </c>
      <c r="AC35" s="122">
        <f t="shared" si="4"/>
        <v>20128.939999999999</v>
      </c>
      <c r="AD35" s="122">
        <f t="shared" si="9"/>
        <v>100</v>
      </c>
      <c r="AE35" s="122">
        <f t="shared" si="10"/>
        <v>0</v>
      </c>
      <c r="AF35" s="122">
        <f t="shared" si="5"/>
        <v>0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3"/>
        <v>63.636363636363633</v>
      </c>
      <c r="O36" s="100">
        <v>837.48</v>
      </c>
      <c r="P36" s="100">
        <v>837.48</v>
      </c>
      <c r="Q36" s="100">
        <f t="shared" si="14"/>
        <v>100</v>
      </c>
      <c r="R36" s="100">
        <f t="shared" si="12"/>
        <v>837.48</v>
      </c>
      <c r="S36" s="100">
        <f t="shared" si="8"/>
        <v>100</v>
      </c>
      <c r="T36" s="100">
        <v>0</v>
      </c>
      <c r="U36" s="100">
        <v>0</v>
      </c>
      <c r="V36" s="121">
        <v>0</v>
      </c>
      <c r="W36" s="121">
        <v>0</v>
      </c>
      <c r="X36" s="121">
        <v>0</v>
      </c>
      <c r="Y36" s="122">
        <f t="shared" si="2"/>
        <v>0</v>
      </c>
      <c r="Z36" s="123">
        <v>0</v>
      </c>
      <c r="AA36" s="122">
        <v>0</v>
      </c>
      <c r="AB36" s="122">
        <f t="shared" si="3"/>
        <v>0</v>
      </c>
      <c r="AC36" s="122">
        <f t="shared" si="4"/>
        <v>0</v>
      </c>
      <c r="AD36" s="122">
        <f t="shared" si="9"/>
        <v>0</v>
      </c>
      <c r="AE36" s="122">
        <f t="shared" si="10"/>
        <v>0</v>
      </c>
      <c r="AF36" s="122">
        <f t="shared" si="5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3"/>
        <v>93.333333333333329</v>
      </c>
      <c r="O37" s="100">
        <v>8820.61</v>
      </c>
      <c r="P37" s="100">
        <v>8820.61</v>
      </c>
      <c r="Q37" s="100">
        <f t="shared" si="14"/>
        <v>100</v>
      </c>
      <c r="R37" s="100">
        <f t="shared" si="12"/>
        <v>8820.61</v>
      </c>
      <c r="S37" s="100">
        <f t="shared" si="8"/>
        <v>100</v>
      </c>
      <c r="T37" s="100">
        <v>0</v>
      </c>
      <c r="U37" s="100">
        <v>0</v>
      </c>
      <c r="V37" s="121">
        <v>2</v>
      </c>
      <c r="W37" s="121">
        <v>2</v>
      </c>
      <c r="X37" s="121">
        <v>0</v>
      </c>
      <c r="Y37" s="122">
        <f t="shared" si="2"/>
        <v>13.333333333333334</v>
      </c>
      <c r="Z37" s="123">
        <v>2791.99</v>
      </c>
      <c r="AA37" s="122">
        <v>2791.99</v>
      </c>
      <c r="AB37" s="122">
        <f t="shared" si="3"/>
        <v>100</v>
      </c>
      <c r="AC37" s="122">
        <f t="shared" si="4"/>
        <v>2791.99</v>
      </c>
      <c r="AD37" s="122">
        <f t="shared" si="9"/>
        <v>100</v>
      </c>
      <c r="AE37" s="122">
        <f t="shared" si="10"/>
        <v>0</v>
      </c>
      <c r="AF37" s="122">
        <f t="shared" si="5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3"/>
        <v>44.827586206896555</v>
      </c>
      <c r="O38" s="100">
        <v>17539.870000000003</v>
      </c>
      <c r="P38" s="100">
        <v>17539.870000000003</v>
      </c>
      <c r="Q38" s="100">
        <f t="shared" si="14"/>
        <v>100</v>
      </c>
      <c r="R38" s="100">
        <f t="shared" si="12"/>
        <v>17539.870000000003</v>
      </c>
      <c r="S38" s="100">
        <f t="shared" si="8"/>
        <v>100</v>
      </c>
      <c r="T38" s="100">
        <v>0</v>
      </c>
      <c r="U38" s="100">
        <v>0</v>
      </c>
      <c r="V38" s="121">
        <v>23</v>
      </c>
      <c r="W38" s="121">
        <v>35</v>
      </c>
      <c r="X38" s="121">
        <v>4</v>
      </c>
      <c r="Y38" s="122">
        <f t="shared" si="2"/>
        <v>79.310344827586206</v>
      </c>
      <c r="Z38" s="123">
        <f>42527.27+502.43+3125.84</f>
        <v>46155.539999999994</v>
      </c>
      <c r="AA38" s="122">
        <v>42527.27</v>
      </c>
      <c r="AB38" s="122">
        <f t="shared" si="3"/>
        <v>92.139036830681647</v>
      </c>
      <c r="AC38" s="122">
        <f t="shared" si="4"/>
        <v>42527.27</v>
      </c>
      <c r="AD38" s="122">
        <f t="shared" si="9"/>
        <v>100</v>
      </c>
      <c r="AE38" s="122">
        <f t="shared" si="10"/>
        <v>0</v>
      </c>
      <c r="AF38" s="122">
        <f t="shared" si="5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3"/>
        <v>0</v>
      </c>
      <c r="O39" s="100">
        <v>0</v>
      </c>
      <c r="P39" s="100">
        <v>0</v>
      </c>
      <c r="Q39" s="100">
        <v>0</v>
      </c>
      <c r="R39" s="100">
        <f t="shared" si="12"/>
        <v>0</v>
      </c>
      <c r="S39" s="100">
        <v>0</v>
      </c>
      <c r="T39" s="100">
        <v>0</v>
      </c>
      <c r="U39" s="100">
        <v>0</v>
      </c>
      <c r="V39" s="121">
        <v>0</v>
      </c>
      <c r="W39" s="121">
        <v>0</v>
      </c>
      <c r="X39" s="121">
        <v>0</v>
      </c>
      <c r="Y39" s="122">
        <f t="shared" si="2"/>
        <v>0</v>
      </c>
      <c r="Z39" s="123">
        <v>0</v>
      </c>
      <c r="AA39" s="122">
        <v>0</v>
      </c>
      <c r="AB39" s="122">
        <f t="shared" si="3"/>
        <v>0</v>
      </c>
      <c r="AC39" s="122">
        <f t="shared" si="4"/>
        <v>0</v>
      </c>
      <c r="AD39" s="122">
        <f t="shared" si="9"/>
        <v>0</v>
      </c>
      <c r="AE39" s="122">
        <f t="shared" si="10"/>
        <v>0</v>
      </c>
      <c r="AF39" s="122">
        <f t="shared" si="5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3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2"/>
        <v>81.2</v>
      </c>
      <c r="S40" s="100">
        <f t="shared" si="8"/>
        <v>100</v>
      </c>
      <c r="T40" s="100">
        <v>0</v>
      </c>
      <c r="U40" s="100">
        <v>0</v>
      </c>
      <c r="V40" s="121">
        <v>3</v>
      </c>
      <c r="W40" s="121">
        <v>5</v>
      </c>
      <c r="X40" s="121">
        <v>2</v>
      </c>
      <c r="Y40" s="122">
        <f t="shared" si="2"/>
        <v>27.27272727272727</v>
      </c>
      <c r="Z40" s="123">
        <f>225.18+3252.69</f>
        <v>3477.87</v>
      </c>
      <c r="AA40" s="122">
        <v>0</v>
      </c>
      <c r="AB40" s="122">
        <f t="shared" si="3"/>
        <v>0</v>
      </c>
      <c r="AC40" s="122">
        <f t="shared" si="4"/>
        <v>0</v>
      </c>
      <c r="AD40" s="122">
        <f t="shared" si="9"/>
        <v>0</v>
      </c>
      <c r="AE40" s="122">
        <f t="shared" si="10"/>
        <v>0</v>
      </c>
      <c r="AF40" s="122">
        <f t="shared" si="5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3"/>
        <v>0</v>
      </c>
      <c r="O41" s="100">
        <v>0</v>
      </c>
      <c r="P41" s="100">
        <v>0</v>
      </c>
      <c r="Q41" s="100">
        <v>0</v>
      </c>
      <c r="R41" s="100">
        <f t="shared" si="12"/>
        <v>0</v>
      </c>
      <c r="S41" s="100">
        <v>0</v>
      </c>
      <c r="T41" s="100">
        <v>0</v>
      </c>
      <c r="U41" s="100">
        <v>0</v>
      </c>
      <c r="V41" s="121">
        <v>1</v>
      </c>
      <c r="W41" s="121">
        <v>1</v>
      </c>
      <c r="X41" s="121">
        <v>1</v>
      </c>
      <c r="Y41" s="122">
        <f t="shared" si="2"/>
        <v>50</v>
      </c>
      <c r="Z41" s="123">
        <v>570.94000000000005</v>
      </c>
      <c r="AA41" s="122">
        <v>570.94000000000005</v>
      </c>
      <c r="AB41" s="122">
        <f t="shared" si="3"/>
        <v>100</v>
      </c>
      <c r="AC41" s="122">
        <f t="shared" si="4"/>
        <v>570.94000000000005</v>
      </c>
      <c r="AD41" s="122">
        <f t="shared" si="9"/>
        <v>100</v>
      </c>
      <c r="AE41" s="122">
        <f t="shared" si="10"/>
        <v>0</v>
      </c>
      <c r="AF41" s="122">
        <f t="shared" si="5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3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2"/>
        <v>51486.1</v>
      </c>
      <c r="S42" s="100">
        <f t="shared" si="8"/>
        <v>100</v>
      </c>
      <c r="T42" s="100">
        <v>0</v>
      </c>
      <c r="U42" s="100">
        <v>0</v>
      </c>
      <c r="V42" s="121">
        <v>20</v>
      </c>
      <c r="W42" s="121">
        <v>37</v>
      </c>
      <c r="X42" s="121">
        <v>8</v>
      </c>
      <c r="Y42" s="122">
        <f t="shared" si="2"/>
        <v>37.735849056603776</v>
      </c>
      <c r="Z42" s="123">
        <v>44295.46</v>
      </c>
      <c r="AA42" s="122">
        <v>44295.46</v>
      </c>
      <c r="AB42" s="122">
        <f t="shared" si="3"/>
        <v>100</v>
      </c>
      <c r="AC42" s="122">
        <f t="shared" si="4"/>
        <v>44295.46</v>
      </c>
      <c r="AD42" s="122">
        <f t="shared" si="9"/>
        <v>100</v>
      </c>
      <c r="AE42" s="122">
        <f t="shared" si="10"/>
        <v>0</v>
      </c>
      <c r="AF42" s="122">
        <f t="shared" si="5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3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2"/>
        <v>16141.45</v>
      </c>
      <c r="S43" s="100">
        <f t="shared" si="8"/>
        <v>100</v>
      </c>
      <c r="T43" s="100">
        <v>0</v>
      </c>
      <c r="U43" s="100">
        <v>0</v>
      </c>
      <c r="V43" s="121">
        <v>8</v>
      </c>
      <c r="W43" s="121">
        <v>9</v>
      </c>
      <c r="X43" s="121">
        <v>3</v>
      </c>
      <c r="Y43" s="122">
        <f t="shared" si="2"/>
        <v>28.571428571428569</v>
      </c>
      <c r="Z43" s="123">
        <v>7515.68</v>
      </c>
      <c r="AA43" s="122">
        <v>7515.68</v>
      </c>
      <c r="AB43" s="122">
        <f t="shared" si="3"/>
        <v>100</v>
      </c>
      <c r="AC43" s="122">
        <f t="shared" si="4"/>
        <v>7515.68</v>
      </c>
      <c r="AD43" s="122">
        <f t="shared" si="9"/>
        <v>100</v>
      </c>
      <c r="AE43" s="122">
        <f t="shared" si="10"/>
        <v>0</v>
      </c>
      <c r="AF43" s="122">
        <f t="shared" si="5"/>
        <v>0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3"/>
        <v>0</v>
      </c>
      <c r="O44" s="100">
        <v>0</v>
      </c>
      <c r="P44" s="100">
        <v>0</v>
      </c>
      <c r="Q44" s="100">
        <v>0</v>
      </c>
      <c r="R44" s="100">
        <f t="shared" si="12"/>
        <v>0</v>
      </c>
      <c r="S44" s="100">
        <v>0</v>
      </c>
      <c r="T44" s="100">
        <v>0</v>
      </c>
      <c r="U44" s="100">
        <v>0</v>
      </c>
      <c r="V44" s="121">
        <v>0</v>
      </c>
      <c r="W44" s="121">
        <v>0</v>
      </c>
      <c r="X44" s="121">
        <v>0</v>
      </c>
      <c r="Y44" s="122">
        <f t="shared" si="2"/>
        <v>0</v>
      </c>
      <c r="Z44" s="123">
        <v>0</v>
      </c>
      <c r="AA44" s="122">
        <v>0</v>
      </c>
      <c r="AB44" s="122">
        <f t="shared" si="3"/>
        <v>0</v>
      </c>
      <c r="AC44" s="122">
        <f t="shared" si="4"/>
        <v>0</v>
      </c>
      <c r="AD44" s="122">
        <f t="shared" si="9"/>
        <v>0</v>
      </c>
      <c r="AE44" s="122">
        <f t="shared" si="10"/>
        <v>0</v>
      </c>
      <c r="AF44" s="122">
        <f t="shared" si="5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3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2"/>
        <v>18630.71</v>
      </c>
      <c r="S45" s="100">
        <f t="shared" si="8"/>
        <v>100</v>
      </c>
      <c r="T45" s="100">
        <v>0</v>
      </c>
      <c r="U45" s="100">
        <v>0</v>
      </c>
      <c r="V45" s="121">
        <v>9</v>
      </c>
      <c r="W45" s="121">
        <v>9</v>
      </c>
      <c r="X45" s="121">
        <v>9</v>
      </c>
      <c r="Y45" s="122">
        <f t="shared" si="2"/>
        <v>42.857142857142854</v>
      </c>
      <c r="Z45" s="123">
        <v>12540.16</v>
      </c>
      <c r="AA45" s="122">
        <v>12540.16</v>
      </c>
      <c r="AB45" s="122">
        <f t="shared" si="3"/>
        <v>100</v>
      </c>
      <c r="AC45" s="122">
        <f t="shared" si="4"/>
        <v>12540.16</v>
      </c>
      <c r="AD45" s="122">
        <f t="shared" si="9"/>
        <v>100</v>
      </c>
      <c r="AE45" s="122">
        <f t="shared" si="10"/>
        <v>0</v>
      </c>
      <c r="AF45" s="122">
        <f t="shared" si="5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3"/>
        <v>0</v>
      </c>
      <c r="O46" s="100">
        <v>0</v>
      </c>
      <c r="P46" s="100">
        <v>0</v>
      </c>
      <c r="Q46" s="100">
        <v>0</v>
      </c>
      <c r="R46" s="100">
        <f t="shared" si="12"/>
        <v>0</v>
      </c>
      <c r="S46" s="100">
        <v>0</v>
      </c>
      <c r="T46" s="100">
        <v>0</v>
      </c>
      <c r="U46" s="100">
        <v>0</v>
      </c>
      <c r="V46" s="121">
        <v>1</v>
      </c>
      <c r="W46" s="121">
        <v>1</v>
      </c>
      <c r="X46" s="121">
        <v>1</v>
      </c>
      <c r="Y46" s="122">
        <f t="shared" si="2"/>
        <v>100</v>
      </c>
      <c r="Z46" s="123">
        <v>121.8</v>
      </c>
      <c r="AA46" s="122">
        <v>121.8</v>
      </c>
      <c r="AB46" s="122">
        <f t="shared" si="3"/>
        <v>100</v>
      </c>
      <c r="AC46" s="122">
        <f t="shared" si="4"/>
        <v>121.8</v>
      </c>
      <c r="AD46" s="122">
        <f t="shared" si="9"/>
        <v>100</v>
      </c>
      <c r="AE46" s="122">
        <f t="shared" si="10"/>
        <v>0</v>
      </c>
      <c r="AF46" s="122">
        <f t="shared" si="5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3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2"/>
        <v>29395.079999999998</v>
      </c>
      <c r="S47" s="100">
        <f t="shared" si="8"/>
        <v>100</v>
      </c>
      <c r="T47" s="100">
        <v>0</v>
      </c>
      <c r="U47" s="100">
        <v>0</v>
      </c>
      <c r="V47" s="121">
        <v>9</v>
      </c>
      <c r="W47" s="121">
        <v>13</v>
      </c>
      <c r="X47" s="121">
        <v>5</v>
      </c>
      <c r="Y47" s="122">
        <f t="shared" si="2"/>
        <v>24.324324324324326</v>
      </c>
      <c r="Z47" s="123">
        <v>7644.4</v>
      </c>
      <c r="AA47" s="122">
        <v>7644.4</v>
      </c>
      <c r="AB47" s="122">
        <f t="shared" si="3"/>
        <v>100</v>
      </c>
      <c r="AC47" s="122">
        <f t="shared" si="4"/>
        <v>7644.4</v>
      </c>
      <c r="AD47" s="122">
        <f t="shared" si="9"/>
        <v>100</v>
      </c>
      <c r="AE47" s="122">
        <f t="shared" si="10"/>
        <v>0</v>
      </c>
      <c r="AF47" s="122">
        <f t="shared" si="5"/>
        <v>0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3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2"/>
        <v>13283.6</v>
      </c>
      <c r="S48" s="100">
        <f t="shared" si="8"/>
        <v>100</v>
      </c>
      <c r="T48" s="100">
        <v>0</v>
      </c>
      <c r="U48" s="100">
        <v>0</v>
      </c>
      <c r="V48" s="121">
        <v>24</v>
      </c>
      <c r="W48" s="121">
        <v>33</v>
      </c>
      <c r="X48" s="121">
        <v>16</v>
      </c>
      <c r="Y48" s="122">
        <f t="shared" si="2"/>
        <v>37.5</v>
      </c>
      <c r="Z48" s="123">
        <v>46978.09</v>
      </c>
      <c r="AA48" s="122">
        <v>46978.09</v>
      </c>
      <c r="AB48" s="122">
        <f t="shared" si="3"/>
        <v>100</v>
      </c>
      <c r="AC48" s="122">
        <f t="shared" si="4"/>
        <v>46978.09</v>
      </c>
      <c r="AD48" s="122">
        <f t="shared" si="9"/>
        <v>100</v>
      </c>
      <c r="AE48" s="122">
        <f t="shared" si="10"/>
        <v>0</v>
      </c>
      <c r="AF48" s="122">
        <f t="shared" si="5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3"/>
        <v>0</v>
      </c>
      <c r="O49" s="100">
        <v>0</v>
      </c>
      <c r="P49" s="100">
        <v>0</v>
      </c>
      <c r="Q49" s="100">
        <v>0</v>
      </c>
      <c r="R49" s="100">
        <f t="shared" si="12"/>
        <v>0</v>
      </c>
      <c r="S49" s="100">
        <v>0</v>
      </c>
      <c r="T49" s="100">
        <v>0</v>
      </c>
      <c r="U49" s="100">
        <v>0</v>
      </c>
      <c r="V49" s="121">
        <v>1</v>
      </c>
      <c r="W49" s="121">
        <v>1</v>
      </c>
      <c r="X49" s="121">
        <v>0</v>
      </c>
      <c r="Y49" s="122">
        <f t="shared" si="2"/>
        <v>33.333333333333329</v>
      </c>
      <c r="Z49" s="123">
        <v>1501.79</v>
      </c>
      <c r="AA49" s="122">
        <v>1501.79</v>
      </c>
      <c r="AB49" s="122">
        <f t="shared" si="3"/>
        <v>100</v>
      </c>
      <c r="AC49" s="122">
        <f t="shared" si="4"/>
        <v>1501.79</v>
      </c>
      <c r="AD49" s="122">
        <f t="shared" si="9"/>
        <v>100</v>
      </c>
      <c r="AE49" s="122">
        <f t="shared" si="10"/>
        <v>0</v>
      </c>
      <c r="AF49" s="122">
        <f t="shared" si="5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3"/>
        <v>93.333333333333329</v>
      </c>
      <c r="O50" s="100">
        <v>28019.85</v>
      </c>
      <c r="P50" s="100">
        <v>28019.85</v>
      </c>
      <c r="Q50" s="100">
        <f t="shared" ref="Q50:Q61" si="15">P50/O50*100</f>
        <v>100</v>
      </c>
      <c r="R50" s="100">
        <f t="shared" si="12"/>
        <v>28019.85</v>
      </c>
      <c r="S50" s="100">
        <f t="shared" si="8"/>
        <v>100</v>
      </c>
      <c r="T50" s="100">
        <v>0</v>
      </c>
      <c r="U50" s="100">
        <v>0</v>
      </c>
      <c r="V50" s="121">
        <v>5</v>
      </c>
      <c r="W50" s="121">
        <v>6</v>
      </c>
      <c r="X50" s="121">
        <v>0</v>
      </c>
      <c r="Y50" s="122">
        <f t="shared" si="2"/>
        <v>11.111111111111111</v>
      </c>
      <c r="Z50" s="123">
        <v>9696.89</v>
      </c>
      <c r="AA50" s="122">
        <v>9696.89</v>
      </c>
      <c r="AB50" s="122">
        <f t="shared" si="3"/>
        <v>100</v>
      </c>
      <c r="AC50" s="122">
        <f t="shared" si="4"/>
        <v>9696.89</v>
      </c>
      <c r="AD50" s="122">
        <f t="shared" si="9"/>
        <v>100</v>
      </c>
      <c r="AE50" s="122">
        <f t="shared" si="10"/>
        <v>0</v>
      </c>
      <c r="AF50" s="122">
        <f t="shared" si="5"/>
        <v>0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3"/>
        <v>74.285714285714292</v>
      </c>
      <c r="O51" s="100">
        <v>24374.81</v>
      </c>
      <c r="P51" s="100">
        <v>24374.81</v>
      </c>
      <c r="Q51" s="100">
        <f t="shared" si="15"/>
        <v>100</v>
      </c>
      <c r="R51" s="100">
        <f t="shared" si="12"/>
        <v>24374.81</v>
      </c>
      <c r="S51" s="100">
        <f t="shared" si="8"/>
        <v>100</v>
      </c>
      <c r="T51" s="100">
        <v>0</v>
      </c>
      <c r="U51" s="100">
        <v>0</v>
      </c>
      <c r="V51" s="121">
        <v>10</v>
      </c>
      <c r="W51" s="121">
        <v>15</v>
      </c>
      <c r="X51" s="121">
        <v>3</v>
      </c>
      <c r="Y51" s="122">
        <f t="shared" si="2"/>
        <v>28.571428571428569</v>
      </c>
      <c r="Z51" s="123">
        <v>10543.6</v>
      </c>
      <c r="AA51" s="122">
        <v>10543.6</v>
      </c>
      <c r="AB51" s="122">
        <f t="shared" si="3"/>
        <v>100</v>
      </c>
      <c r="AC51" s="122">
        <f t="shared" si="4"/>
        <v>10543.6</v>
      </c>
      <c r="AD51" s="122">
        <f t="shared" si="9"/>
        <v>100</v>
      </c>
      <c r="AE51" s="122">
        <f t="shared" si="10"/>
        <v>0</v>
      </c>
      <c r="AF51" s="122">
        <f t="shared" si="5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3"/>
        <v>80.952380952380949</v>
      </c>
      <c r="O52" s="100">
        <v>15413.759999999998</v>
      </c>
      <c r="P52" s="100">
        <v>15413.759999999998</v>
      </c>
      <c r="Q52" s="100">
        <f t="shared" si="15"/>
        <v>100</v>
      </c>
      <c r="R52" s="100">
        <f t="shared" si="12"/>
        <v>15413.759999999998</v>
      </c>
      <c r="S52" s="100">
        <f t="shared" si="8"/>
        <v>100</v>
      </c>
      <c r="T52" s="100">
        <v>0</v>
      </c>
      <c r="U52" s="100">
        <v>0</v>
      </c>
      <c r="V52" s="121">
        <v>4</v>
      </c>
      <c r="W52" s="121">
        <v>5</v>
      </c>
      <c r="X52" s="121">
        <v>1</v>
      </c>
      <c r="Y52" s="122">
        <f t="shared" si="2"/>
        <v>19.047619047619047</v>
      </c>
      <c r="Z52" s="123">
        <f>8087.98+352.78</f>
        <v>8440.76</v>
      </c>
      <c r="AA52" s="122">
        <v>8087.98</v>
      </c>
      <c r="AB52" s="122">
        <f t="shared" si="3"/>
        <v>95.820518531506636</v>
      </c>
      <c r="AC52" s="122">
        <f t="shared" si="4"/>
        <v>8087.98</v>
      </c>
      <c r="AD52" s="122">
        <f t="shared" si="9"/>
        <v>100</v>
      </c>
      <c r="AE52" s="122">
        <f t="shared" si="10"/>
        <v>0</v>
      </c>
      <c r="AF52" s="122">
        <f t="shared" si="5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3"/>
        <v>74.468085106382972</v>
      </c>
      <c r="O53" s="100">
        <v>42972.38</v>
      </c>
      <c r="P53" s="100">
        <v>42972.38</v>
      </c>
      <c r="Q53" s="100">
        <f t="shared" si="15"/>
        <v>100</v>
      </c>
      <c r="R53" s="100">
        <f t="shared" si="12"/>
        <v>42972.38</v>
      </c>
      <c r="S53" s="100">
        <f t="shared" si="8"/>
        <v>100</v>
      </c>
      <c r="T53" s="100">
        <v>0</v>
      </c>
      <c r="U53" s="100">
        <v>0</v>
      </c>
      <c r="V53" s="121">
        <v>10</v>
      </c>
      <c r="W53" s="121">
        <v>17</v>
      </c>
      <c r="X53" s="121">
        <v>2</v>
      </c>
      <c r="Y53" s="122">
        <f t="shared" si="2"/>
        <v>21.276595744680851</v>
      </c>
      <c r="Z53" s="123">
        <v>32996.230000000003</v>
      </c>
      <c r="AA53" s="122">
        <v>32996.230000000003</v>
      </c>
      <c r="AB53" s="122">
        <f t="shared" si="3"/>
        <v>100</v>
      </c>
      <c r="AC53" s="122">
        <f t="shared" si="4"/>
        <v>32996.230000000003</v>
      </c>
      <c r="AD53" s="122">
        <f t="shared" si="9"/>
        <v>100</v>
      </c>
      <c r="AE53" s="122">
        <f t="shared" si="10"/>
        <v>0</v>
      </c>
      <c r="AF53" s="122">
        <f t="shared" si="5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3"/>
        <v>87.5</v>
      </c>
      <c r="O54" s="100">
        <v>11942.29</v>
      </c>
      <c r="P54" s="100">
        <v>11942.29</v>
      </c>
      <c r="Q54" s="100">
        <f t="shared" si="15"/>
        <v>100</v>
      </c>
      <c r="R54" s="100">
        <f t="shared" si="12"/>
        <v>11942.29</v>
      </c>
      <c r="S54" s="100">
        <f t="shared" si="8"/>
        <v>100</v>
      </c>
      <c r="T54" s="100">
        <v>0</v>
      </c>
      <c r="U54" s="100">
        <v>0</v>
      </c>
      <c r="V54" s="121">
        <v>5</v>
      </c>
      <c r="W54" s="121">
        <v>7</v>
      </c>
      <c r="X54" s="121">
        <v>1</v>
      </c>
      <c r="Y54" s="122">
        <f t="shared" si="2"/>
        <v>31.25</v>
      </c>
      <c r="Z54" s="123">
        <v>5739.78</v>
      </c>
      <c r="AA54" s="122">
        <v>5739.78</v>
      </c>
      <c r="AB54" s="122">
        <f t="shared" si="3"/>
        <v>100</v>
      </c>
      <c r="AC54" s="122">
        <f t="shared" si="4"/>
        <v>5739.78</v>
      </c>
      <c r="AD54" s="122">
        <f t="shared" si="9"/>
        <v>100</v>
      </c>
      <c r="AE54" s="122">
        <f t="shared" si="10"/>
        <v>0</v>
      </c>
      <c r="AF54" s="122">
        <f t="shared" si="5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3"/>
        <v>50</v>
      </c>
      <c r="O55" s="100">
        <v>2319.79</v>
      </c>
      <c r="P55" s="100">
        <v>2319.79</v>
      </c>
      <c r="Q55" s="100">
        <f t="shared" si="15"/>
        <v>100</v>
      </c>
      <c r="R55" s="100">
        <f t="shared" si="12"/>
        <v>2319.79</v>
      </c>
      <c r="S55" s="100">
        <f t="shared" si="8"/>
        <v>100</v>
      </c>
      <c r="T55" s="100">
        <v>0</v>
      </c>
      <c r="U55" s="100">
        <v>0</v>
      </c>
      <c r="V55" s="121">
        <v>7</v>
      </c>
      <c r="W55" s="121">
        <v>11</v>
      </c>
      <c r="X55" s="121">
        <v>4</v>
      </c>
      <c r="Y55" s="122">
        <f t="shared" si="2"/>
        <v>50</v>
      </c>
      <c r="Z55" s="123">
        <v>28099.62</v>
      </c>
      <c r="AA55" s="122">
        <v>28099.62</v>
      </c>
      <c r="AB55" s="122">
        <f t="shared" si="3"/>
        <v>100</v>
      </c>
      <c r="AC55" s="122">
        <f t="shared" si="4"/>
        <v>28099.62</v>
      </c>
      <c r="AD55" s="122">
        <f t="shared" si="9"/>
        <v>100</v>
      </c>
      <c r="AE55" s="122">
        <f t="shared" si="10"/>
        <v>0</v>
      </c>
      <c r="AF55" s="122">
        <f t="shared" si="5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3"/>
        <v>69.642857142857139</v>
      </c>
      <c r="O56" s="100">
        <v>33646.5</v>
      </c>
      <c r="P56" s="100">
        <v>33646.5</v>
      </c>
      <c r="Q56" s="100">
        <f t="shared" si="15"/>
        <v>100</v>
      </c>
      <c r="R56" s="100">
        <f t="shared" si="12"/>
        <v>33646.5</v>
      </c>
      <c r="S56" s="100">
        <f t="shared" si="8"/>
        <v>100</v>
      </c>
      <c r="T56" s="100">
        <v>0</v>
      </c>
      <c r="U56" s="100">
        <v>0</v>
      </c>
      <c r="V56" s="121">
        <v>15</v>
      </c>
      <c r="W56" s="121">
        <v>23</v>
      </c>
      <c r="X56" s="121">
        <v>4</v>
      </c>
      <c r="Y56" s="122">
        <f t="shared" si="2"/>
        <v>26.785714285714285</v>
      </c>
      <c r="Z56" s="123">
        <v>15264.51</v>
      </c>
      <c r="AA56" s="122">
        <v>15264.51</v>
      </c>
      <c r="AB56" s="122">
        <f t="shared" si="3"/>
        <v>100</v>
      </c>
      <c r="AC56" s="122">
        <f t="shared" si="4"/>
        <v>15264.51</v>
      </c>
      <c r="AD56" s="122">
        <f t="shared" si="9"/>
        <v>100</v>
      </c>
      <c r="AE56" s="122">
        <f t="shared" si="10"/>
        <v>0</v>
      </c>
      <c r="AF56" s="122">
        <f t="shared" si="5"/>
        <v>0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3"/>
        <v>94.117647058823522</v>
      </c>
      <c r="O57" s="100">
        <v>5389.26</v>
      </c>
      <c r="P57" s="100">
        <v>5389.26</v>
      </c>
      <c r="Q57" s="100">
        <f t="shared" si="15"/>
        <v>100</v>
      </c>
      <c r="R57" s="100">
        <f t="shared" si="12"/>
        <v>5389.26</v>
      </c>
      <c r="S57" s="100">
        <f t="shared" si="8"/>
        <v>100</v>
      </c>
      <c r="T57" s="100">
        <v>0</v>
      </c>
      <c r="U57" s="100">
        <v>0</v>
      </c>
      <c r="V57" s="121">
        <v>3</v>
      </c>
      <c r="W57" s="121">
        <v>3</v>
      </c>
      <c r="X57" s="121">
        <v>0</v>
      </c>
      <c r="Y57" s="122">
        <f t="shared" si="2"/>
        <v>17.647058823529413</v>
      </c>
      <c r="Z57" s="123">
        <v>4047.15</v>
      </c>
      <c r="AA57" s="122">
        <v>4047.15</v>
      </c>
      <c r="AB57" s="122">
        <f t="shared" si="3"/>
        <v>100</v>
      </c>
      <c r="AC57" s="122">
        <f t="shared" si="4"/>
        <v>4047.15</v>
      </c>
      <c r="AD57" s="122">
        <f t="shared" si="9"/>
        <v>100</v>
      </c>
      <c r="AE57" s="122">
        <f t="shared" si="10"/>
        <v>0</v>
      </c>
      <c r="AF57" s="122">
        <f t="shared" si="5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3"/>
        <v>76.271186440677965</v>
      </c>
      <c r="O58" s="100">
        <v>51157.919999999998</v>
      </c>
      <c r="P58" s="100">
        <v>51157.919999999998</v>
      </c>
      <c r="Q58" s="100">
        <f t="shared" si="15"/>
        <v>100</v>
      </c>
      <c r="R58" s="100">
        <f t="shared" si="12"/>
        <v>51157.919999999998</v>
      </c>
      <c r="S58" s="100">
        <f t="shared" si="8"/>
        <v>100</v>
      </c>
      <c r="T58" s="100">
        <v>0</v>
      </c>
      <c r="U58" s="100">
        <v>0</v>
      </c>
      <c r="V58" s="121">
        <v>19</v>
      </c>
      <c r="W58" s="121">
        <v>24</v>
      </c>
      <c r="X58" s="121">
        <v>12</v>
      </c>
      <c r="Y58" s="122">
        <f t="shared" si="2"/>
        <v>32.20338983050847</v>
      </c>
      <c r="Z58" s="123">
        <v>36532.639999999999</v>
      </c>
      <c r="AA58" s="122">
        <v>36532.639999999999</v>
      </c>
      <c r="AB58" s="122">
        <f t="shared" si="3"/>
        <v>100</v>
      </c>
      <c r="AC58" s="122">
        <f t="shared" si="4"/>
        <v>36532.639999999999</v>
      </c>
      <c r="AD58" s="122">
        <f t="shared" si="9"/>
        <v>100</v>
      </c>
      <c r="AE58" s="122">
        <f t="shared" si="10"/>
        <v>0</v>
      </c>
      <c r="AF58" s="122">
        <f t="shared" si="5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3"/>
        <v>51.724137931034484</v>
      </c>
      <c r="O59" s="100">
        <v>2869.51</v>
      </c>
      <c r="P59" s="100">
        <v>2869.51</v>
      </c>
      <c r="Q59" s="100">
        <f t="shared" si="15"/>
        <v>100</v>
      </c>
      <c r="R59" s="100">
        <f t="shared" si="12"/>
        <v>2869.51</v>
      </c>
      <c r="S59" s="100">
        <f t="shared" si="8"/>
        <v>100</v>
      </c>
      <c r="T59" s="100">
        <v>0</v>
      </c>
      <c r="U59" s="100">
        <v>0</v>
      </c>
      <c r="V59" s="121">
        <v>8</v>
      </c>
      <c r="W59" s="121">
        <v>12</v>
      </c>
      <c r="X59" s="121">
        <v>3</v>
      </c>
      <c r="Y59" s="122">
        <f t="shared" si="2"/>
        <v>27.586206896551722</v>
      </c>
      <c r="Z59" s="123">
        <v>9392.68</v>
      </c>
      <c r="AA59" s="122">
        <v>9392.68</v>
      </c>
      <c r="AB59" s="122">
        <f t="shared" si="3"/>
        <v>100</v>
      </c>
      <c r="AC59" s="122">
        <f t="shared" si="4"/>
        <v>9392.68</v>
      </c>
      <c r="AD59" s="122">
        <f t="shared" si="9"/>
        <v>100</v>
      </c>
      <c r="AE59" s="122">
        <f t="shared" si="10"/>
        <v>0</v>
      </c>
      <c r="AF59" s="122">
        <f t="shared" si="5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3"/>
        <v>91.525423728813564</v>
      </c>
      <c r="O60" s="100">
        <v>15158.790000000003</v>
      </c>
      <c r="P60" s="100">
        <v>15158.790000000003</v>
      </c>
      <c r="Q60" s="100">
        <f t="shared" si="15"/>
        <v>100</v>
      </c>
      <c r="R60" s="100">
        <f t="shared" si="12"/>
        <v>15158.790000000003</v>
      </c>
      <c r="S60" s="100">
        <f t="shared" si="8"/>
        <v>100</v>
      </c>
      <c r="T60" s="100">
        <v>0</v>
      </c>
      <c r="U60" s="100">
        <v>0</v>
      </c>
      <c r="V60" s="121">
        <v>0</v>
      </c>
      <c r="W60" s="121">
        <v>0</v>
      </c>
      <c r="X60" s="121">
        <v>0</v>
      </c>
      <c r="Y60" s="122">
        <f t="shared" si="2"/>
        <v>0</v>
      </c>
      <c r="Z60" s="123">
        <v>0</v>
      </c>
      <c r="AA60" s="122">
        <v>0</v>
      </c>
      <c r="AB60" s="122">
        <f t="shared" si="3"/>
        <v>0</v>
      </c>
      <c r="AC60" s="122">
        <f t="shared" si="4"/>
        <v>0</v>
      </c>
      <c r="AD60" s="122">
        <f t="shared" si="9"/>
        <v>0</v>
      </c>
      <c r="AE60" s="122">
        <f t="shared" si="10"/>
        <v>0</v>
      </c>
      <c r="AF60" s="122">
        <f t="shared" si="5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3"/>
        <v>67.901234567901241</v>
      </c>
      <c r="O61" s="100">
        <v>71249.460000000036</v>
      </c>
      <c r="P61" s="100">
        <v>71249.460000000036</v>
      </c>
      <c r="Q61" s="100">
        <f t="shared" si="15"/>
        <v>100</v>
      </c>
      <c r="R61" s="100">
        <f t="shared" si="12"/>
        <v>71249.460000000036</v>
      </c>
      <c r="S61" s="100">
        <f t="shared" si="8"/>
        <v>100</v>
      </c>
      <c r="T61" s="100">
        <v>0</v>
      </c>
      <c r="U61" s="100">
        <v>0</v>
      </c>
      <c r="V61" s="121">
        <v>36</v>
      </c>
      <c r="W61" s="121">
        <v>50</v>
      </c>
      <c r="X61" s="121">
        <v>20</v>
      </c>
      <c r="Y61" s="122">
        <f t="shared" si="2"/>
        <v>22.222222222222221</v>
      </c>
      <c r="Z61" s="123">
        <v>30945.16</v>
      </c>
      <c r="AA61" s="122">
        <v>30945.16</v>
      </c>
      <c r="AB61" s="122">
        <f t="shared" si="3"/>
        <v>100</v>
      </c>
      <c r="AC61" s="122">
        <f t="shared" si="4"/>
        <v>30945.16</v>
      </c>
      <c r="AD61" s="122">
        <f t="shared" si="9"/>
        <v>100</v>
      </c>
      <c r="AE61" s="122">
        <f t="shared" si="10"/>
        <v>0</v>
      </c>
      <c r="AF61" s="122">
        <f t="shared" si="5"/>
        <v>0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2"/>
        <v>0</v>
      </c>
      <c r="S62" s="100">
        <v>0</v>
      </c>
      <c r="T62" s="100">
        <v>0</v>
      </c>
      <c r="U62" s="100">
        <v>0</v>
      </c>
      <c r="V62" s="121">
        <v>0</v>
      </c>
      <c r="W62" s="121">
        <v>0</v>
      </c>
      <c r="X62" s="121">
        <v>0</v>
      </c>
      <c r="Y62" s="122">
        <f t="shared" si="2"/>
        <v>0</v>
      </c>
      <c r="Z62" s="123">
        <v>0</v>
      </c>
      <c r="AA62" s="122">
        <v>0</v>
      </c>
      <c r="AB62" s="122">
        <f t="shared" si="3"/>
        <v>0</v>
      </c>
      <c r="AC62" s="122">
        <f t="shared" si="4"/>
        <v>0</v>
      </c>
      <c r="AD62" s="122">
        <f t="shared" si="9"/>
        <v>0</v>
      </c>
      <c r="AE62" s="122">
        <f t="shared" si="10"/>
        <v>0</v>
      </c>
      <c r="AF62" s="122">
        <f t="shared" si="5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6">K63/H63*100</f>
        <v>0</v>
      </c>
      <c r="O63" s="100">
        <v>0</v>
      </c>
      <c r="P63" s="100">
        <v>0</v>
      </c>
      <c r="Q63" s="100">
        <v>0</v>
      </c>
      <c r="R63" s="100">
        <f t="shared" si="12"/>
        <v>0</v>
      </c>
      <c r="S63" s="100">
        <v>0</v>
      </c>
      <c r="T63" s="100">
        <v>0</v>
      </c>
      <c r="U63" s="100">
        <v>0</v>
      </c>
      <c r="V63" s="121">
        <v>1</v>
      </c>
      <c r="W63" s="121">
        <v>2</v>
      </c>
      <c r="X63" s="121">
        <v>0</v>
      </c>
      <c r="Y63" s="122">
        <f t="shared" si="2"/>
        <v>3.5714285714285712</v>
      </c>
      <c r="Z63" s="123">
        <v>6711.8899999999994</v>
      </c>
      <c r="AA63" s="122">
        <v>6711.8899999999994</v>
      </c>
      <c r="AB63" s="122">
        <f t="shared" si="3"/>
        <v>100</v>
      </c>
      <c r="AC63" s="122">
        <f t="shared" si="4"/>
        <v>6711.8899999999994</v>
      </c>
      <c r="AD63" s="122">
        <f t="shared" si="9"/>
        <v>100</v>
      </c>
      <c r="AE63" s="122">
        <f t="shared" si="10"/>
        <v>0</v>
      </c>
      <c r="AF63" s="122">
        <f t="shared" si="5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6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2"/>
        <v>8254.4500000000007</v>
      </c>
      <c r="S64" s="100">
        <f t="shared" si="8"/>
        <v>100</v>
      </c>
      <c r="T64" s="100">
        <v>0</v>
      </c>
      <c r="U64" s="100">
        <v>0</v>
      </c>
      <c r="V64" s="121">
        <v>0</v>
      </c>
      <c r="W64" s="121">
        <v>0</v>
      </c>
      <c r="X64" s="121">
        <v>0</v>
      </c>
      <c r="Y64" s="122">
        <f t="shared" si="2"/>
        <v>0</v>
      </c>
      <c r="Z64" s="123">
        <v>0</v>
      </c>
      <c r="AA64" s="122">
        <v>0</v>
      </c>
      <c r="AB64" s="122">
        <f t="shared" si="3"/>
        <v>0</v>
      </c>
      <c r="AC64" s="122">
        <f t="shared" si="4"/>
        <v>0</v>
      </c>
      <c r="AD64" s="122">
        <f t="shared" si="9"/>
        <v>0</v>
      </c>
      <c r="AE64" s="122">
        <f t="shared" si="10"/>
        <v>0</v>
      </c>
      <c r="AF64" s="122">
        <f t="shared" si="5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6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2"/>
        <v>16142.51</v>
      </c>
      <c r="S65" s="100">
        <f t="shared" si="8"/>
        <v>100</v>
      </c>
      <c r="T65" s="100">
        <v>0</v>
      </c>
      <c r="U65" s="100">
        <v>0</v>
      </c>
      <c r="V65" s="121">
        <v>10</v>
      </c>
      <c r="W65" s="121">
        <v>12</v>
      </c>
      <c r="X65" s="121">
        <v>2</v>
      </c>
      <c r="Y65" s="122">
        <f t="shared" si="2"/>
        <v>28.571428571428569</v>
      </c>
      <c r="Z65" s="123">
        <f>9973.38+673.25</f>
        <v>10646.63</v>
      </c>
      <c r="AA65" s="122">
        <v>9973.3799999999992</v>
      </c>
      <c r="AB65" s="122">
        <f t="shared" si="3"/>
        <v>93.676402767824186</v>
      </c>
      <c r="AC65" s="122">
        <f t="shared" si="4"/>
        <v>9973.3799999999992</v>
      </c>
      <c r="AD65" s="122">
        <f t="shared" si="9"/>
        <v>100</v>
      </c>
      <c r="AE65" s="122">
        <f t="shared" si="10"/>
        <v>0</v>
      </c>
      <c r="AF65" s="122">
        <f t="shared" si="5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6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2"/>
        <v>94844.19</v>
      </c>
      <c r="S66" s="100">
        <f t="shared" si="8"/>
        <v>100</v>
      </c>
      <c r="T66" s="100">
        <v>0</v>
      </c>
      <c r="U66" s="100">
        <v>0</v>
      </c>
      <c r="V66" s="121">
        <v>17</v>
      </c>
      <c r="W66" s="121">
        <v>25</v>
      </c>
      <c r="X66" s="121">
        <v>5</v>
      </c>
      <c r="Y66" s="122">
        <f t="shared" si="2"/>
        <v>19.318181818181817</v>
      </c>
      <c r="Z66" s="123">
        <v>23417.77</v>
      </c>
      <c r="AA66" s="122">
        <v>23417.77</v>
      </c>
      <c r="AB66" s="122">
        <f t="shared" si="3"/>
        <v>100</v>
      </c>
      <c r="AC66" s="122">
        <f t="shared" si="4"/>
        <v>23417.77</v>
      </c>
      <c r="AD66" s="122">
        <f t="shared" si="9"/>
        <v>100</v>
      </c>
      <c r="AE66" s="122">
        <f t="shared" si="10"/>
        <v>0</v>
      </c>
      <c r="AF66" s="122">
        <f t="shared" si="5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6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2"/>
        <v>1370.25</v>
      </c>
      <c r="S67" s="100">
        <f t="shared" si="8"/>
        <v>100</v>
      </c>
      <c r="T67" s="100">
        <v>0</v>
      </c>
      <c r="U67" s="100">
        <v>0</v>
      </c>
      <c r="V67" s="121">
        <v>0</v>
      </c>
      <c r="W67" s="121">
        <v>0</v>
      </c>
      <c r="X67" s="121">
        <v>0</v>
      </c>
      <c r="Y67" s="122">
        <f t="shared" si="2"/>
        <v>0</v>
      </c>
      <c r="Z67" s="123">
        <v>0</v>
      </c>
      <c r="AA67" s="122">
        <v>0</v>
      </c>
      <c r="AB67" s="122">
        <f t="shared" si="3"/>
        <v>0</v>
      </c>
      <c r="AC67" s="122">
        <f t="shared" si="4"/>
        <v>0</v>
      </c>
      <c r="AD67" s="122">
        <f t="shared" si="9"/>
        <v>0</v>
      </c>
      <c r="AE67" s="122">
        <f t="shared" si="10"/>
        <v>0</v>
      </c>
      <c r="AF67" s="122">
        <f t="shared" si="5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6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2"/>
        <v>62158.37</v>
      </c>
      <c r="S68" s="100">
        <f t="shared" si="8"/>
        <v>100</v>
      </c>
      <c r="T68" s="100">
        <v>0</v>
      </c>
      <c r="U68" s="100">
        <v>0</v>
      </c>
      <c r="V68" s="121">
        <v>14</v>
      </c>
      <c r="W68" s="121">
        <v>15</v>
      </c>
      <c r="X68" s="121">
        <v>2</v>
      </c>
      <c r="Y68" s="122">
        <f t="shared" si="2"/>
        <v>29.787234042553191</v>
      </c>
      <c r="Z68" s="123">
        <v>29432.28</v>
      </c>
      <c r="AA68" s="122">
        <v>29432.28</v>
      </c>
      <c r="AB68" s="122">
        <f t="shared" si="3"/>
        <v>100</v>
      </c>
      <c r="AC68" s="122">
        <f t="shared" si="4"/>
        <v>29432.28</v>
      </c>
      <c r="AD68" s="122">
        <f t="shared" si="9"/>
        <v>100</v>
      </c>
      <c r="AE68" s="122">
        <f t="shared" si="10"/>
        <v>0</v>
      </c>
      <c r="AF68" s="122">
        <f t="shared" si="5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6"/>
        <v>0</v>
      </c>
      <c r="O69" s="100">
        <v>0</v>
      </c>
      <c r="P69" s="100">
        <v>0</v>
      </c>
      <c r="Q69" s="100">
        <v>0</v>
      </c>
      <c r="R69" s="100">
        <f t="shared" si="12"/>
        <v>0</v>
      </c>
      <c r="S69" s="100">
        <v>0</v>
      </c>
      <c r="T69" s="100">
        <v>0</v>
      </c>
      <c r="U69" s="100">
        <v>0</v>
      </c>
      <c r="V69" s="121">
        <v>0</v>
      </c>
      <c r="W69" s="121">
        <v>0</v>
      </c>
      <c r="X69" s="121">
        <v>0</v>
      </c>
      <c r="Y69" s="122">
        <f t="shared" si="2"/>
        <v>0</v>
      </c>
      <c r="Z69" s="123">
        <v>0</v>
      </c>
      <c r="AA69" s="122">
        <v>0</v>
      </c>
      <c r="AB69" s="122">
        <f t="shared" si="3"/>
        <v>0</v>
      </c>
      <c r="AC69" s="122">
        <f t="shared" si="4"/>
        <v>0</v>
      </c>
      <c r="AD69" s="122">
        <f t="shared" si="9"/>
        <v>0</v>
      </c>
      <c r="AE69" s="122">
        <f t="shared" si="10"/>
        <v>0</v>
      </c>
      <c r="AF69" s="122">
        <f t="shared" si="5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6"/>
        <v>79.411764705882348</v>
      </c>
      <c r="O70" s="100">
        <v>27386.58</v>
      </c>
      <c r="P70" s="100">
        <v>27386.58</v>
      </c>
      <c r="Q70" s="100">
        <f t="shared" ref="Q70:Q75" si="17">P70/O70*100</f>
        <v>100</v>
      </c>
      <c r="R70" s="100">
        <f t="shared" si="12"/>
        <v>27386.58</v>
      </c>
      <c r="S70" s="100">
        <f t="shared" si="8"/>
        <v>100</v>
      </c>
      <c r="T70" s="100">
        <v>0</v>
      </c>
      <c r="U70" s="100">
        <v>0</v>
      </c>
      <c r="V70" s="121">
        <v>12</v>
      </c>
      <c r="W70" s="121">
        <v>15</v>
      </c>
      <c r="X70" s="121">
        <v>3</v>
      </c>
      <c r="Y70" s="122">
        <f t="shared" si="2"/>
        <v>35.294117647058826</v>
      </c>
      <c r="Z70" s="123">
        <v>10973.2</v>
      </c>
      <c r="AA70" s="122">
        <v>10973.2</v>
      </c>
      <c r="AB70" s="122">
        <f t="shared" si="3"/>
        <v>100</v>
      </c>
      <c r="AC70" s="122">
        <f t="shared" si="4"/>
        <v>10973.2</v>
      </c>
      <c r="AD70" s="122">
        <f t="shared" si="9"/>
        <v>100</v>
      </c>
      <c r="AE70" s="122">
        <f t="shared" si="10"/>
        <v>0</v>
      </c>
      <c r="AF70" s="122">
        <f t="shared" si="5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6"/>
        <v>61.904761904761905</v>
      </c>
      <c r="O71" s="100">
        <v>7195.07</v>
      </c>
      <c r="P71" s="100">
        <v>7195.07</v>
      </c>
      <c r="Q71" s="100">
        <f t="shared" si="17"/>
        <v>100</v>
      </c>
      <c r="R71" s="100">
        <f t="shared" si="12"/>
        <v>7195.07</v>
      </c>
      <c r="S71" s="100">
        <f t="shared" si="8"/>
        <v>100</v>
      </c>
      <c r="T71" s="100">
        <v>0</v>
      </c>
      <c r="U71" s="100">
        <v>0</v>
      </c>
      <c r="V71" s="121">
        <v>7</v>
      </c>
      <c r="W71" s="121">
        <v>11</v>
      </c>
      <c r="X71" s="121">
        <v>2</v>
      </c>
      <c r="Y71" s="122">
        <f t="shared" ref="Y71:Y102" si="18">IF(H71=0,0,V71/H71)*100</f>
        <v>33.333333333333329</v>
      </c>
      <c r="Z71" s="123">
        <v>13028.06</v>
      </c>
      <c r="AA71" s="122">
        <v>13028.06</v>
      </c>
      <c r="AB71" s="122">
        <f t="shared" ref="AB71:AB102" si="19">IF((Z71+T71)=0,0,AA71/(Z71+T71)*100)</f>
        <v>100</v>
      </c>
      <c r="AC71" s="122">
        <f t="shared" ref="AC71:AC102" si="20">AA71</f>
        <v>13028.06</v>
      </c>
      <c r="AD71" s="122">
        <f t="shared" si="9"/>
        <v>100</v>
      </c>
      <c r="AE71" s="122">
        <f t="shared" si="10"/>
        <v>0</v>
      </c>
      <c r="AF71" s="122">
        <f t="shared" ref="AF71:AF102" si="21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6"/>
        <v>77.89473684210526</v>
      </c>
      <c r="O72" s="100">
        <v>52440.76</v>
      </c>
      <c r="P72" s="100">
        <v>52440.76</v>
      </c>
      <c r="Q72" s="100">
        <f t="shared" si="17"/>
        <v>100</v>
      </c>
      <c r="R72" s="100">
        <f t="shared" si="12"/>
        <v>52440.76</v>
      </c>
      <c r="S72" s="100">
        <f t="shared" ref="S72:S102" si="22">R72/P72*100</f>
        <v>100</v>
      </c>
      <c r="T72" s="100">
        <v>0</v>
      </c>
      <c r="U72" s="100">
        <v>0</v>
      </c>
      <c r="V72" s="121">
        <v>24</v>
      </c>
      <c r="W72" s="121">
        <v>42</v>
      </c>
      <c r="X72" s="121">
        <v>5</v>
      </c>
      <c r="Y72" s="122">
        <f t="shared" si="18"/>
        <v>25.263157894736842</v>
      </c>
      <c r="Z72" s="123">
        <v>62142.06</v>
      </c>
      <c r="AA72" s="122">
        <v>62142.06</v>
      </c>
      <c r="AB72" s="122">
        <f t="shared" si="19"/>
        <v>100</v>
      </c>
      <c r="AC72" s="122">
        <f t="shared" si="20"/>
        <v>62142.06</v>
      </c>
      <c r="AD72" s="122">
        <f t="shared" ref="AD72:AD102" si="23">IF(AA72=0,0,AC72/AA72)*100</f>
        <v>100</v>
      </c>
      <c r="AE72" s="122">
        <f t="shared" si="10"/>
        <v>0</v>
      </c>
      <c r="AF72" s="122">
        <f t="shared" si="21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6"/>
        <v>78.94736842105263</v>
      </c>
      <c r="O73" s="100">
        <v>26374.26</v>
      </c>
      <c r="P73" s="100">
        <v>26374.26</v>
      </c>
      <c r="Q73" s="100">
        <f t="shared" si="17"/>
        <v>100</v>
      </c>
      <c r="R73" s="100">
        <f t="shared" si="12"/>
        <v>26374.26</v>
      </c>
      <c r="S73" s="100">
        <f t="shared" si="22"/>
        <v>100</v>
      </c>
      <c r="T73" s="100">
        <v>0</v>
      </c>
      <c r="U73" s="100">
        <v>0</v>
      </c>
      <c r="V73" s="121">
        <v>8</v>
      </c>
      <c r="W73" s="121">
        <v>13</v>
      </c>
      <c r="X73" s="121">
        <v>2</v>
      </c>
      <c r="Y73" s="122">
        <f t="shared" si="18"/>
        <v>21.052631578947366</v>
      </c>
      <c r="Z73" s="123">
        <v>8263.24</v>
      </c>
      <c r="AA73" s="122">
        <v>8263.24</v>
      </c>
      <c r="AB73" s="122">
        <f t="shared" si="19"/>
        <v>100</v>
      </c>
      <c r="AC73" s="122">
        <f t="shared" si="20"/>
        <v>8263.24</v>
      </c>
      <c r="AD73" s="122">
        <f t="shared" si="23"/>
        <v>100</v>
      </c>
      <c r="AE73" s="122">
        <f t="shared" ref="AE73:AE102" si="24">AA73-AC73</f>
        <v>0</v>
      </c>
      <c r="AF73" s="122">
        <f t="shared" si="21"/>
        <v>0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6"/>
        <v>96.875</v>
      </c>
      <c r="O74" s="100">
        <v>28592.3</v>
      </c>
      <c r="P74" s="100">
        <v>28592.3</v>
      </c>
      <c r="Q74" s="100">
        <f t="shared" si="17"/>
        <v>100</v>
      </c>
      <c r="R74" s="100">
        <f t="shared" si="12"/>
        <v>28592.3</v>
      </c>
      <c r="S74" s="100">
        <f t="shared" si="22"/>
        <v>100</v>
      </c>
      <c r="T74" s="100">
        <v>0</v>
      </c>
      <c r="U74" s="100">
        <v>0</v>
      </c>
      <c r="V74" s="121">
        <v>6</v>
      </c>
      <c r="W74" s="121">
        <v>8</v>
      </c>
      <c r="X74" s="121">
        <v>1</v>
      </c>
      <c r="Y74" s="122">
        <f t="shared" si="18"/>
        <v>18.75</v>
      </c>
      <c r="Z74" s="123">
        <v>12418.06</v>
      </c>
      <c r="AA74" s="122">
        <v>12418.06</v>
      </c>
      <c r="AB74" s="122">
        <f t="shared" si="19"/>
        <v>100</v>
      </c>
      <c r="AC74" s="122">
        <f t="shared" si="20"/>
        <v>12418.06</v>
      </c>
      <c r="AD74" s="122">
        <f t="shared" si="23"/>
        <v>100</v>
      </c>
      <c r="AE74" s="122">
        <f t="shared" si="24"/>
        <v>0</v>
      </c>
      <c r="AF74" s="122">
        <f t="shared" si="21"/>
        <v>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6"/>
        <v>66.666666666666657</v>
      </c>
      <c r="O75" s="100">
        <v>1981.3</v>
      </c>
      <c r="P75" s="100">
        <v>1981.3</v>
      </c>
      <c r="Q75" s="100">
        <f t="shared" si="17"/>
        <v>100</v>
      </c>
      <c r="R75" s="100">
        <f t="shared" si="12"/>
        <v>1981.3</v>
      </c>
      <c r="S75" s="100">
        <f t="shared" si="22"/>
        <v>100</v>
      </c>
      <c r="T75" s="100">
        <v>0</v>
      </c>
      <c r="U75" s="100">
        <v>0</v>
      </c>
      <c r="V75" s="121">
        <v>0</v>
      </c>
      <c r="W75" s="121">
        <v>0</v>
      </c>
      <c r="X75" s="121">
        <v>0</v>
      </c>
      <c r="Y75" s="122">
        <f t="shared" si="18"/>
        <v>0</v>
      </c>
      <c r="Z75" s="123">
        <v>0</v>
      </c>
      <c r="AA75" s="122">
        <v>0</v>
      </c>
      <c r="AB75" s="122">
        <f t="shared" si="19"/>
        <v>0</v>
      </c>
      <c r="AC75" s="122">
        <f t="shared" si="20"/>
        <v>0</v>
      </c>
      <c r="AD75" s="122">
        <f t="shared" si="23"/>
        <v>0</v>
      </c>
      <c r="AE75" s="122">
        <f t="shared" si="24"/>
        <v>0</v>
      </c>
      <c r="AF75" s="122">
        <f t="shared" si="21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6"/>
        <v>0</v>
      </c>
      <c r="O76" s="100">
        <v>0</v>
      </c>
      <c r="P76" s="100">
        <v>0</v>
      </c>
      <c r="Q76" s="100">
        <v>0</v>
      </c>
      <c r="R76" s="100">
        <f t="shared" si="12"/>
        <v>0</v>
      </c>
      <c r="S76" s="100">
        <v>0</v>
      </c>
      <c r="T76" s="100">
        <v>0</v>
      </c>
      <c r="U76" s="100">
        <v>0</v>
      </c>
      <c r="V76" s="121">
        <v>2</v>
      </c>
      <c r="W76" s="121">
        <v>3</v>
      </c>
      <c r="X76" s="121">
        <v>1</v>
      </c>
      <c r="Y76" s="122">
        <f t="shared" si="18"/>
        <v>66.666666666666657</v>
      </c>
      <c r="Z76" s="123">
        <v>916.43000000000006</v>
      </c>
      <c r="AA76" s="122">
        <v>916.43000000000006</v>
      </c>
      <c r="AB76" s="122">
        <f t="shared" si="19"/>
        <v>100</v>
      </c>
      <c r="AC76" s="122">
        <f t="shared" si="20"/>
        <v>916.43000000000006</v>
      </c>
      <c r="AD76" s="122">
        <f t="shared" si="23"/>
        <v>100</v>
      </c>
      <c r="AE76" s="122">
        <f t="shared" si="24"/>
        <v>0</v>
      </c>
      <c r="AF76" s="122">
        <f t="shared" si="21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6"/>
        <v>0</v>
      </c>
      <c r="O77" s="100">
        <v>0</v>
      </c>
      <c r="P77" s="100">
        <v>0</v>
      </c>
      <c r="Q77" s="100">
        <v>0</v>
      </c>
      <c r="R77" s="100">
        <f t="shared" si="12"/>
        <v>0</v>
      </c>
      <c r="S77" s="100">
        <v>0</v>
      </c>
      <c r="T77" s="100">
        <v>0</v>
      </c>
      <c r="U77" s="100">
        <v>0</v>
      </c>
      <c r="V77" s="121">
        <v>0</v>
      </c>
      <c r="W77" s="121">
        <v>0</v>
      </c>
      <c r="X77" s="121">
        <v>0</v>
      </c>
      <c r="Y77" s="122">
        <f t="shared" si="18"/>
        <v>0</v>
      </c>
      <c r="Z77" s="123">
        <v>0</v>
      </c>
      <c r="AA77" s="122">
        <v>0</v>
      </c>
      <c r="AB77" s="122">
        <f t="shared" si="19"/>
        <v>0</v>
      </c>
      <c r="AC77" s="122">
        <f t="shared" si="20"/>
        <v>0</v>
      </c>
      <c r="AD77" s="122">
        <f t="shared" si="23"/>
        <v>0</v>
      </c>
      <c r="AE77" s="122">
        <f t="shared" si="24"/>
        <v>0</v>
      </c>
      <c r="AF77" s="122">
        <f t="shared" si="21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6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2"/>
        <v>3715.8299999999995</v>
      </c>
      <c r="S78" s="100">
        <f t="shared" si="22"/>
        <v>100</v>
      </c>
      <c r="T78" s="100">
        <v>0</v>
      </c>
      <c r="U78" s="100">
        <v>0</v>
      </c>
      <c r="V78" s="121">
        <v>4</v>
      </c>
      <c r="W78" s="121">
        <v>6</v>
      </c>
      <c r="X78" s="121">
        <v>2</v>
      </c>
      <c r="Y78" s="122">
        <f t="shared" si="18"/>
        <v>30.76923076923077</v>
      </c>
      <c r="Z78" s="123">
        <v>7352.29</v>
      </c>
      <c r="AA78" s="122">
        <v>7352.29</v>
      </c>
      <c r="AB78" s="122">
        <f t="shared" si="19"/>
        <v>100</v>
      </c>
      <c r="AC78" s="122">
        <f t="shared" si="20"/>
        <v>7352.29</v>
      </c>
      <c r="AD78" s="122">
        <f t="shared" si="23"/>
        <v>100</v>
      </c>
      <c r="AE78" s="122">
        <f t="shared" si="24"/>
        <v>0</v>
      </c>
      <c r="AF78" s="122">
        <f t="shared" si="21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2"/>
        <v>0</v>
      </c>
      <c r="S79" s="100">
        <v>0</v>
      </c>
      <c r="T79" s="100">
        <v>0</v>
      </c>
      <c r="U79" s="100">
        <v>0</v>
      </c>
      <c r="V79" s="121">
        <v>0</v>
      </c>
      <c r="W79" s="121">
        <v>0</v>
      </c>
      <c r="X79" s="121">
        <v>0</v>
      </c>
      <c r="Y79" s="122">
        <f t="shared" si="18"/>
        <v>0</v>
      </c>
      <c r="Z79" s="123">
        <v>0</v>
      </c>
      <c r="AA79" s="122">
        <v>0</v>
      </c>
      <c r="AB79" s="122">
        <f t="shared" si="19"/>
        <v>0</v>
      </c>
      <c r="AC79" s="122">
        <f t="shared" si="20"/>
        <v>0</v>
      </c>
      <c r="AD79" s="122">
        <f t="shared" si="23"/>
        <v>0</v>
      </c>
      <c r="AE79" s="122">
        <f t="shared" si="24"/>
        <v>0</v>
      </c>
      <c r="AF79" s="122">
        <f t="shared" si="21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5">K80/H80*100</f>
        <v>0</v>
      </c>
      <c r="O80" s="100">
        <v>0</v>
      </c>
      <c r="P80" s="100">
        <v>0</v>
      </c>
      <c r="Q80" s="100">
        <v>0</v>
      </c>
      <c r="R80" s="100">
        <f t="shared" si="12"/>
        <v>0</v>
      </c>
      <c r="S80" s="100">
        <v>0</v>
      </c>
      <c r="T80" s="100">
        <v>0</v>
      </c>
      <c r="U80" s="100">
        <v>0</v>
      </c>
      <c r="V80" s="121">
        <v>0</v>
      </c>
      <c r="W80" s="121">
        <v>0</v>
      </c>
      <c r="X80" s="121">
        <v>0</v>
      </c>
      <c r="Y80" s="122">
        <f t="shared" si="18"/>
        <v>0</v>
      </c>
      <c r="Z80" s="123">
        <v>0</v>
      </c>
      <c r="AA80" s="122">
        <v>0</v>
      </c>
      <c r="AB80" s="122">
        <f t="shared" si="19"/>
        <v>0</v>
      </c>
      <c r="AC80" s="122">
        <f t="shared" si="20"/>
        <v>0</v>
      </c>
      <c r="AD80" s="122">
        <f t="shared" si="23"/>
        <v>0</v>
      </c>
      <c r="AE80" s="122">
        <f t="shared" si="24"/>
        <v>0</v>
      </c>
      <c r="AF80" s="122">
        <f t="shared" si="21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5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2"/>
        <v>2194.65</v>
      </c>
      <c r="S81" s="100">
        <f t="shared" si="22"/>
        <v>100</v>
      </c>
      <c r="T81" s="100">
        <v>0</v>
      </c>
      <c r="U81" s="100">
        <v>0</v>
      </c>
      <c r="V81" s="121">
        <v>10</v>
      </c>
      <c r="W81" s="121">
        <v>15</v>
      </c>
      <c r="X81" s="121">
        <v>5</v>
      </c>
      <c r="Y81" s="122">
        <f t="shared" si="18"/>
        <v>71.428571428571431</v>
      </c>
      <c r="Z81" s="123">
        <v>12274.16</v>
      </c>
      <c r="AA81" s="122">
        <v>12274.16</v>
      </c>
      <c r="AB81" s="122">
        <f t="shared" si="19"/>
        <v>100</v>
      </c>
      <c r="AC81" s="122">
        <f t="shared" si="20"/>
        <v>12274.16</v>
      </c>
      <c r="AD81" s="122">
        <f t="shared" si="23"/>
        <v>100</v>
      </c>
      <c r="AE81" s="122">
        <f t="shared" si="24"/>
        <v>0</v>
      </c>
      <c r="AF81" s="122">
        <f t="shared" si="21"/>
        <v>0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5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2"/>
        <v>2991.8400000000006</v>
      </c>
      <c r="S82" s="100">
        <f t="shared" si="22"/>
        <v>100</v>
      </c>
      <c r="T82" s="100">
        <v>0</v>
      </c>
      <c r="U82" s="100">
        <v>0</v>
      </c>
      <c r="V82" s="121">
        <v>0</v>
      </c>
      <c r="W82" s="121">
        <v>0</v>
      </c>
      <c r="X82" s="121">
        <v>0</v>
      </c>
      <c r="Y82" s="122">
        <f t="shared" si="18"/>
        <v>0</v>
      </c>
      <c r="Z82" s="123">
        <v>0</v>
      </c>
      <c r="AA82" s="122">
        <v>0</v>
      </c>
      <c r="AB82" s="122">
        <f t="shared" si="19"/>
        <v>0</v>
      </c>
      <c r="AC82" s="122">
        <f t="shared" si="20"/>
        <v>0</v>
      </c>
      <c r="AD82" s="122">
        <f t="shared" si="23"/>
        <v>0</v>
      </c>
      <c r="AE82" s="122">
        <f t="shared" si="24"/>
        <v>0</v>
      </c>
      <c r="AF82" s="122">
        <f t="shared" si="21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5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2"/>
        <v>2291.38</v>
      </c>
      <c r="S83" s="100">
        <f t="shared" si="22"/>
        <v>100</v>
      </c>
      <c r="T83" s="100">
        <v>0</v>
      </c>
      <c r="U83" s="100">
        <v>0</v>
      </c>
      <c r="V83" s="121">
        <v>4</v>
      </c>
      <c r="W83" s="121">
        <v>5</v>
      </c>
      <c r="X83" s="121">
        <v>2</v>
      </c>
      <c r="Y83" s="122">
        <f t="shared" si="18"/>
        <v>33.333333333333329</v>
      </c>
      <c r="Z83" s="123">
        <v>2361.4</v>
      </c>
      <c r="AA83" s="122">
        <v>2361.4</v>
      </c>
      <c r="AB83" s="122">
        <f t="shared" si="19"/>
        <v>100</v>
      </c>
      <c r="AC83" s="122">
        <f t="shared" si="20"/>
        <v>2361.4</v>
      </c>
      <c r="AD83" s="122">
        <f t="shared" si="23"/>
        <v>100</v>
      </c>
      <c r="AE83" s="122">
        <f t="shared" si="24"/>
        <v>0</v>
      </c>
      <c r="AF83" s="122">
        <f t="shared" si="21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5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2"/>
        <v>48671.73</v>
      </c>
      <c r="S84" s="100">
        <f t="shared" si="22"/>
        <v>100</v>
      </c>
      <c r="T84" s="100">
        <v>0</v>
      </c>
      <c r="U84" s="100">
        <v>0</v>
      </c>
      <c r="V84" s="121">
        <v>11</v>
      </c>
      <c r="W84" s="121">
        <v>18</v>
      </c>
      <c r="X84" s="121">
        <v>1</v>
      </c>
      <c r="Y84" s="122">
        <f t="shared" si="18"/>
        <v>16.417910447761194</v>
      </c>
      <c r="Z84" s="123">
        <v>33559.72</v>
      </c>
      <c r="AA84" s="122">
        <v>33559.72</v>
      </c>
      <c r="AB84" s="122">
        <f t="shared" si="19"/>
        <v>100</v>
      </c>
      <c r="AC84" s="122">
        <f t="shared" si="20"/>
        <v>33559.72</v>
      </c>
      <c r="AD84" s="122">
        <f t="shared" si="23"/>
        <v>100</v>
      </c>
      <c r="AE84" s="122">
        <f t="shared" si="24"/>
        <v>0</v>
      </c>
      <c r="AF84" s="122">
        <f t="shared" si="21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5"/>
        <v>0</v>
      </c>
      <c r="O85" s="100">
        <v>0</v>
      </c>
      <c r="P85" s="100">
        <v>0</v>
      </c>
      <c r="Q85" s="100">
        <v>0</v>
      </c>
      <c r="R85" s="100">
        <f t="shared" si="12"/>
        <v>0</v>
      </c>
      <c r="S85" s="100">
        <v>0</v>
      </c>
      <c r="T85" s="100">
        <v>0</v>
      </c>
      <c r="U85" s="100">
        <v>0</v>
      </c>
      <c r="V85" s="121">
        <v>0</v>
      </c>
      <c r="W85" s="121">
        <v>0</v>
      </c>
      <c r="X85" s="121">
        <v>0</v>
      </c>
      <c r="Y85" s="122">
        <f t="shared" si="18"/>
        <v>0</v>
      </c>
      <c r="Z85" s="123">
        <v>0</v>
      </c>
      <c r="AA85" s="122">
        <v>0</v>
      </c>
      <c r="AB85" s="122">
        <f t="shared" si="19"/>
        <v>0</v>
      </c>
      <c r="AC85" s="122">
        <f t="shared" si="20"/>
        <v>0</v>
      </c>
      <c r="AD85" s="122">
        <f t="shared" si="23"/>
        <v>0</v>
      </c>
      <c r="AE85" s="122">
        <f t="shared" si="24"/>
        <v>0</v>
      </c>
      <c r="AF85" s="122">
        <f t="shared" si="21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5"/>
        <v>0</v>
      </c>
      <c r="O86" s="100">
        <v>0</v>
      </c>
      <c r="P86" s="100">
        <v>0</v>
      </c>
      <c r="Q86" s="100">
        <v>0</v>
      </c>
      <c r="R86" s="100">
        <f t="shared" ref="R86:R102" si="26">P86</f>
        <v>0</v>
      </c>
      <c r="S86" s="100">
        <v>0</v>
      </c>
      <c r="T86" s="100">
        <v>0</v>
      </c>
      <c r="U86" s="100">
        <v>0</v>
      </c>
      <c r="V86" s="121">
        <v>0</v>
      </c>
      <c r="W86" s="121">
        <v>0</v>
      </c>
      <c r="X86" s="121">
        <v>0</v>
      </c>
      <c r="Y86" s="122">
        <f t="shared" si="18"/>
        <v>0</v>
      </c>
      <c r="Z86" s="123">
        <v>0</v>
      </c>
      <c r="AA86" s="122">
        <v>0</v>
      </c>
      <c r="AB86" s="122">
        <f t="shared" si="19"/>
        <v>0</v>
      </c>
      <c r="AC86" s="122">
        <f t="shared" si="20"/>
        <v>0</v>
      </c>
      <c r="AD86" s="122">
        <f t="shared" si="23"/>
        <v>0</v>
      </c>
      <c r="AE86" s="122">
        <f t="shared" si="24"/>
        <v>0</v>
      </c>
      <c r="AF86" s="122">
        <f t="shared" si="21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5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26"/>
        <v>27394.17</v>
      </c>
      <c r="S87" s="100">
        <f t="shared" si="22"/>
        <v>100</v>
      </c>
      <c r="T87" s="100">
        <v>0</v>
      </c>
      <c r="U87" s="100">
        <v>0</v>
      </c>
      <c r="V87" s="121">
        <v>13</v>
      </c>
      <c r="W87" s="121">
        <v>13</v>
      </c>
      <c r="X87" s="121">
        <v>5</v>
      </c>
      <c r="Y87" s="122">
        <f t="shared" si="18"/>
        <v>39.393939393939391</v>
      </c>
      <c r="Z87" s="123">
        <v>7789.75</v>
      </c>
      <c r="AA87" s="122">
        <v>7789.75</v>
      </c>
      <c r="AB87" s="122">
        <f t="shared" si="19"/>
        <v>100</v>
      </c>
      <c r="AC87" s="122">
        <f t="shared" si="20"/>
        <v>7789.75</v>
      </c>
      <c r="AD87" s="122">
        <f t="shared" si="23"/>
        <v>100</v>
      </c>
      <c r="AE87" s="122">
        <f t="shared" si="24"/>
        <v>0</v>
      </c>
      <c r="AF87" s="122">
        <f t="shared" si="21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5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26"/>
        <v>7948</v>
      </c>
      <c r="S88" s="100">
        <f t="shared" si="22"/>
        <v>100</v>
      </c>
      <c r="T88" s="100">
        <v>0</v>
      </c>
      <c r="U88" s="100">
        <v>0</v>
      </c>
      <c r="V88" s="121">
        <v>3</v>
      </c>
      <c r="W88" s="121">
        <v>3</v>
      </c>
      <c r="X88" s="121">
        <v>0</v>
      </c>
      <c r="Y88" s="122">
        <f t="shared" si="18"/>
        <v>25</v>
      </c>
      <c r="Z88" s="123">
        <v>1033.47</v>
      </c>
      <c r="AA88" s="122">
        <v>1033.47</v>
      </c>
      <c r="AB88" s="122">
        <f t="shared" si="19"/>
        <v>100</v>
      </c>
      <c r="AC88" s="122">
        <f t="shared" si="20"/>
        <v>1033.47</v>
      </c>
      <c r="AD88" s="122">
        <f t="shared" si="23"/>
        <v>100</v>
      </c>
      <c r="AE88" s="122">
        <f t="shared" si="24"/>
        <v>0</v>
      </c>
      <c r="AF88" s="122">
        <f t="shared" si="21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5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26"/>
        <v>25249.41</v>
      </c>
      <c r="S89" s="100">
        <f t="shared" si="22"/>
        <v>100</v>
      </c>
      <c r="T89" s="100">
        <v>0</v>
      </c>
      <c r="U89" s="100">
        <v>0</v>
      </c>
      <c r="V89" s="121">
        <v>12</v>
      </c>
      <c r="W89" s="121">
        <v>15</v>
      </c>
      <c r="X89" s="121">
        <v>5</v>
      </c>
      <c r="Y89" s="122">
        <f t="shared" si="18"/>
        <v>24</v>
      </c>
      <c r="Z89" s="123">
        <f>934.51+8956.71</f>
        <v>9891.2199999999993</v>
      </c>
      <c r="AA89" s="122">
        <v>9891.2199999999993</v>
      </c>
      <c r="AB89" s="122">
        <f t="shared" si="19"/>
        <v>100</v>
      </c>
      <c r="AC89" s="122">
        <f t="shared" si="20"/>
        <v>9891.2199999999993</v>
      </c>
      <c r="AD89" s="122">
        <f t="shared" si="23"/>
        <v>100</v>
      </c>
      <c r="AE89" s="122">
        <f t="shared" si="24"/>
        <v>0</v>
      </c>
      <c r="AF89" s="122">
        <f t="shared" si="21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5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26"/>
        <v>16467.23</v>
      </c>
      <c r="S90" s="100">
        <f t="shared" si="22"/>
        <v>100</v>
      </c>
      <c r="T90" s="100">
        <v>0</v>
      </c>
      <c r="U90" s="100">
        <v>0</v>
      </c>
      <c r="V90" s="121">
        <v>12</v>
      </c>
      <c r="W90" s="121">
        <v>16</v>
      </c>
      <c r="X90" s="121">
        <v>6</v>
      </c>
      <c r="Y90" s="122">
        <f t="shared" si="18"/>
        <v>50</v>
      </c>
      <c r="Z90" s="123">
        <v>14882.6</v>
      </c>
      <c r="AA90" s="122">
        <v>14882.6</v>
      </c>
      <c r="AB90" s="122">
        <f t="shared" si="19"/>
        <v>100</v>
      </c>
      <c r="AC90" s="122">
        <f t="shared" si="20"/>
        <v>14882.6</v>
      </c>
      <c r="AD90" s="122">
        <f t="shared" si="23"/>
        <v>100</v>
      </c>
      <c r="AE90" s="122">
        <f t="shared" si="24"/>
        <v>0</v>
      </c>
      <c r="AF90" s="122">
        <f t="shared" si="21"/>
        <v>0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5"/>
        <v>0</v>
      </c>
      <c r="O91" s="100">
        <v>0</v>
      </c>
      <c r="P91" s="100">
        <v>0</v>
      </c>
      <c r="Q91" s="100">
        <v>0</v>
      </c>
      <c r="R91" s="100">
        <f t="shared" si="26"/>
        <v>0</v>
      </c>
      <c r="S91" s="100">
        <v>0</v>
      </c>
      <c r="T91" s="100">
        <v>0</v>
      </c>
      <c r="U91" s="100">
        <v>0</v>
      </c>
      <c r="V91" s="121">
        <v>4</v>
      </c>
      <c r="W91" s="121">
        <v>5</v>
      </c>
      <c r="X91" s="121">
        <v>3</v>
      </c>
      <c r="Y91" s="122">
        <f t="shared" si="18"/>
        <v>100</v>
      </c>
      <c r="Z91" s="123">
        <f>1302.43+839.08</f>
        <v>2141.5100000000002</v>
      </c>
      <c r="AA91" s="122">
        <v>2141.5100000000002</v>
      </c>
      <c r="AB91" s="122">
        <f t="shared" si="19"/>
        <v>100</v>
      </c>
      <c r="AC91" s="122">
        <f t="shared" si="20"/>
        <v>2141.5100000000002</v>
      </c>
      <c r="AD91" s="122">
        <f t="shared" si="23"/>
        <v>100</v>
      </c>
      <c r="AE91" s="122">
        <f t="shared" si="24"/>
        <v>0</v>
      </c>
      <c r="AF91" s="122">
        <f t="shared" si="21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5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26"/>
        <v>9389.1600000000017</v>
      </c>
      <c r="S92" s="100">
        <f t="shared" si="22"/>
        <v>100</v>
      </c>
      <c r="T92" s="100">
        <v>0</v>
      </c>
      <c r="U92" s="100">
        <v>0</v>
      </c>
      <c r="V92" s="121">
        <v>16</v>
      </c>
      <c r="W92" s="121">
        <v>20</v>
      </c>
      <c r="X92" s="121">
        <v>15</v>
      </c>
      <c r="Y92" s="122">
        <f t="shared" si="18"/>
        <v>33.333333333333329</v>
      </c>
      <c r="Z92" s="123">
        <v>13059.37</v>
      </c>
      <c r="AA92" s="122">
        <v>13059.37</v>
      </c>
      <c r="AB92" s="122">
        <f t="shared" si="19"/>
        <v>100</v>
      </c>
      <c r="AC92" s="122">
        <f t="shared" si="20"/>
        <v>13059.37</v>
      </c>
      <c r="AD92" s="122">
        <f t="shared" si="23"/>
        <v>100</v>
      </c>
      <c r="AE92" s="122">
        <f t="shared" si="24"/>
        <v>0</v>
      </c>
      <c r="AF92" s="122">
        <f t="shared" si="21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5"/>
        <v>0</v>
      </c>
      <c r="O93" s="100">
        <v>0</v>
      </c>
      <c r="P93" s="100">
        <v>0</v>
      </c>
      <c r="Q93" s="100">
        <v>0</v>
      </c>
      <c r="R93" s="100">
        <f t="shared" si="26"/>
        <v>0</v>
      </c>
      <c r="S93" s="100">
        <v>0</v>
      </c>
      <c r="T93" s="100">
        <v>0</v>
      </c>
      <c r="U93" s="100">
        <v>0</v>
      </c>
      <c r="V93" s="121">
        <v>0</v>
      </c>
      <c r="W93" s="121">
        <v>0</v>
      </c>
      <c r="X93" s="121">
        <v>0</v>
      </c>
      <c r="Y93" s="122">
        <f t="shared" si="18"/>
        <v>0</v>
      </c>
      <c r="Z93" s="123">
        <v>0</v>
      </c>
      <c r="AA93" s="122">
        <v>0</v>
      </c>
      <c r="AB93" s="122">
        <f t="shared" si="19"/>
        <v>0</v>
      </c>
      <c r="AC93" s="122">
        <f t="shared" si="20"/>
        <v>0</v>
      </c>
      <c r="AD93" s="122">
        <f t="shared" si="23"/>
        <v>0</v>
      </c>
      <c r="AE93" s="122">
        <f t="shared" si="24"/>
        <v>0</v>
      </c>
      <c r="AF93" s="122">
        <f t="shared" si="21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5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26"/>
        <v>12376.46</v>
      </c>
      <c r="S94" s="100">
        <f t="shared" si="22"/>
        <v>100</v>
      </c>
      <c r="T94" s="100">
        <v>0</v>
      </c>
      <c r="U94" s="100">
        <v>0</v>
      </c>
      <c r="V94" s="121">
        <v>5</v>
      </c>
      <c r="W94" s="121">
        <v>7</v>
      </c>
      <c r="X94" s="121">
        <v>1</v>
      </c>
      <c r="Y94" s="122">
        <f t="shared" si="18"/>
        <v>25</v>
      </c>
      <c r="Z94" s="123">
        <v>6937.44</v>
      </c>
      <c r="AA94" s="122">
        <v>6937.44</v>
      </c>
      <c r="AB94" s="122">
        <f t="shared" si="19"/>
        <v>100</v>
      </c>
      <c r="AC94" s="122">
        <f t="shared" si="20"/>
        <v>6937.44</v>
      </c>
      <c r="AD94" s="122">
        <f t="shared" si="23"/>
        <v>100</v>
      </c>
      <c r="AE94" s="122">
        <f t="shared" si="24"/>
        <v>0</v>
      </c>
      <c r="AF94" s="122">
        <f t="shared" si="21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5"/>
        <v>0</v>
      </c>
      <c r="O95" s="100">
        <v>0</v>
      </c>
      <c r="P95" s="100">
        <v>0</v>
      </c>
      <c r="Q95" s="100">
        <v>0</v>
      </c>
      <c r="R95" s="100">
        <f t="shared" si="26"/>
        <v>0</v>
      </c>
      <c r="S95" s="100">
        <v>0</v>
      </c>
      <c r="T95" s="100">
        <v>0</v>
      </c>
      <c r="U95" s="100">
        <v>0</v>
      </c>
      <c r="V95" s="121">
        <v>0</v>
      </c>
      <c r="W95" s="121">
        <v>0</v>
      </c>
      <c r="X95" s="121">
        <v>0</v>
      </c>
      <c r="Y95" s="122">
        <f t="shared" si="18"/>
        <v>0</v>
      </c>
      <c r="Z95" s="123">
        <v>0</v>
      </c>
      <c r="AA95" s="122">
        <v>0</v>
      </c>
      <c r="AB95" s="122">
        <f t="shared" si="19"/>
        <v>0</v>
      </c>
      <c r="AC95" s="122">
        <f t="shared" si="20"/>
        <v>0</v>
      </c>
      <c r="AD95" s="122">
        <f t="shared" si="23"/>
        <v>0</v>
      </c>
      <c r="AE95" s="122">
        <f t="shared" si="24"/>
        <v>0</v>
      </c>
      <c r="AF95" s="122">
        <f t="shared" si="21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5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26"/>
        <v>24507.16</v>
      </c>
      <c r="S96" s="100">
        <f t="shared" si="22"/>
        <v>100</v>
      </c>
      <c r="T96" s="100">
        <v>0</v>
      </c>
      <c r="U96" s="100">
        <v>0</v>
      </c>
      <c r="V96" s="121">
        <v>1</v>
      </c>
      <c r="W96" s="121">
        <v>1</v>
      </c>
      <c r="X96" s="121">
        <v>0</v>
      </c>
      <c r="Y96" s="122">
        <f t="shared" si="18"/>
        <v>3.125</v>
      </c>
      <c r="Z96" s="123">
        <v>1322.02</v>
      </c>
      <c r="AA96" s="122">
        <v>1322.02</v>
      </c>
      <c r="AB96" s="122">
        <f t="shared" si="19"/>
        <v>100</v>
      </c>
      <c r="AC96" s="122">
        <f t="shared" si="20"/>
        <v>1322.02</v>
      </c>
      <c r="AD96" s="122">
        <f t="shared" si="23"/>
        <v>100</v>
      </c>
      <c r="AE96" s="122">
        <f t="shared" si="24"/>
        <v>0</v>
      </c>
      <c r="AF96" s="122">
        <f t="shared" si="21"/>
        <v>0</v>
      </c>
    </row>
    <row r="97" spans="1:37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5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26"/>
        <v>5946.55</v>
      </c>
      <c r="S97" s="100">
        <f t="shared" si="22"/>
        <v>100</v>
      </c>
      <c r="T97" s="100">
        <v>0</v>
      </c>
      <c r="U97" s="100">
        <v>0</v>
      </c>
      <c r="V97" s="121">
        <v>2</v>
      </c>
      <c r="W97" s="121">
        <v>2</v>
      </c>
      <c r="X97" s="121">
        <v>0</v>
      </c>
      <c r="Y97" s="122">
        <f t="shared" si="18"/>
        <v>22.222222222222221</v>
      </c>
      <c r="Z97" s="123">
        <v>1930.88</v>
      </c>
      <c r="AA97" s="122">
        <v>1930.88</v>
      </c>
      <c r="AB97" s="122">
        <f t="shared" si="19"/>
        <v>100</v>
      </c>
      <c r="AC97" s="122">
        <f t="shared" si="20"/>
        <v>1930.88</v>
      </c>
      <c r="AD97" s="122">
        <f t="shared" si="23"/>
        <v>100</v>
      </c>
      <c r="AE97" s="122">
        <f t="shared" si="24"/>
        <v>0</v>
      </c>
      <c r="AF97" s="122">
        <f t="shared" si="21"/>
        <v>0</v>
      </c>
    </row>
    <row r="98" spans="1:37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5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26"/>
        <v>3487.89</v>
      </c>
      <c r="S98" s="100">
        <f t="shared" si="22"/>
        <v>100</v>
      </c>
      <c r="T98" s="100">
        <v>0</v>
      </c>
      <c r="U98" s="100">
        <v>0</v>
      </c>
      <c r="V98" s="121">
        <v>0</v>
      </c>
      <c r="W98" s="121">
        <v>0</v>
      </c>
      <c r="X98" s="121">
        <v>0</v>
      </c>
      <c r="Y98" s="122">
        <f t="shared" si="18"/>
        <v>0</v>
      </c>
      <c r="Z98" s="123">
        <v>0</v>
      </c>
      <c r="AA98" s="122">
        <v>0</v>
      </c>
      <c r="AB98" s="122">
        <f t="shared" si="19"/>
        <v>0</v>
      </c>
      <c r="AC98" s="122">
        <f t="shared" si="20"/>
        <v>0</v>
      </c>
      <c r="AD98" s="122">
        <f t="shared" si="23"/>
        <v>0</v>
      </c>
      <c r="AE98" s="122">
        <f t="shared" si="24"/>
        <v>0</v>
      </c>
      <c r="AF98" s="122">
        <f t="shared" si="21"/>
        <v>0</v>
      </c>
    </row>
    <row r="99" spans="1:37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5"/>
        <v>0</v>
      </c>
      <c r="O99" s="100">
        <v>0</v>
      </c>
      <c r="P99" s="100">
        <v>0</v>
      </c>
      <c r="Q99" s="100">
        <v>0</v>
      </c>
      <c r="R99" s="100">
        <f t="shared" si="26"/>
        <v>0</v>
      </c>
      <c r="S99" s="100">
        <v>0</v>
      </c>
      <c r="T99" s="100">
        <v>0</v>
      </c>
      <c r="U99" s="100">
        <v>0</v>
      </c>
      <c r="V99" s="121">
        <v>3</v>
      </c>
      <c r="W99" s="121">
        <v>3</v>
      </c>
      <c r="X99" s="121">
        <v>2</v>
      </c>
      <c r="Y99" s="122">
        <f t="shared" si="18"/>
        <v>100</v>
      </c>
      <c r="Z99" s="123">
        <v>4662.01</v>
      </c>
      <c r="AA99" s="122">
        <v>4662.01</v>
      </c>
      <c r="AB99" s="122">
        <f t="shared" si="19"/>
        <v>100</v>
      </c>
      <c r="AC99" s="122">
        <f t="shared" si="20"/>
        <v>4662.01</v>
      </c>
      <c r="AD99" s="122">
        <f t="shared" si="23"/>
        <v>100</v>
      </c>
      <c r="AE99" s="122">
        <f t="shared" si="24"/>
        <v>0</v>
      </c>
      <c r="AF99" s="122">
        <f t="shared" si="21"/>
        <v>0</v>
      </c>
    </row>
    <row r="100" spans="1:37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5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26"/>
        <v>18749.07</v>
      </c>
      <c r="S100" s="100">
        <f t="shared" si="22"/>
        <v>100</v>
      </c>
      <c r="T100" s="100">
        <v>0</v>
      </c>
      <c r="U100" s="100">
        <v>0</v>
      </c>
      <c r="V100" s="121">
        <v>13</v>
      </c>
      <c r="W100" s="121">
        <v>18</v>
      </c>
      <c r="X100" s="121">
        <v>8</v>
      </c>
      <c r="Y100" s="122">
        <f t="shared" si="18"/>
        <v>34.210526315789473</v>
      </c>
      <c r="Z100" s="123">
        <v>13065.46</v>
      </c>
      <c r="AA100" s="122">
        <v>13065.46</v>
      </c>
      <c r="AB100" s="122">
        <f t="shared" si="19"/>
        <v>100</v>
      </c>
      <c r="AC100" s="122">
        <f t="shared" si="20"/>
        <v>13065.46</v>
      </c>
      <c r="AD100" s="122">
        <f t="shared" si="23"/>
        <v>100</v>
      </c>
      <c r="AE100" s="122">
        <f t="shared" si="24"/>
        <v>0</v>
      </c>
      <c r="AF100" s="122">
        <f t="shared" si="21"/>
        <v>0</v>
      </c>
    </row>
    <row r="101" spans="1:37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5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26"/>
        <v>336.17</v>
      </c>
      <c r="S101" s="100">
        <f t="shared" si="22"/>
        <v>100</v>
      </c>
      <c r="T101" s="100">
        <v>0</v>
      </c>
      <c r="U101" s="100">
        <v>0</v>
      </c>
      <c r="V101" s="121">
        <v>2</v>
      </c>
      <c r="W101" s="121">
        <v>2</v>
      </c>
      <c r="X101" s="121">
        <v>1</v>
      </c>
      <c r="Y101" s="122">
        <f t="shared" si="18"/>
        <v>25</v>
      </c>
      <c r="Z101" s="123">
        <v>4147.71</v>
      </c>
      <c r="AA101" s="122">
        <v>4147.71</v>
      </c>
      <c r="AB101" s="122">
        <f t="shared" si="19"/>
        <v>100</v>
      </c>
      <c r="AC101" s="122">
        <f t="shared" si="20"/>
        <v>4147.71</v>
      </c>
      <c r="AD101" s="122">
        <f t="shared" si="23"/>
        <v>100</v>
      </c>
      <c r="AE101" s="122">
        <f t="shared" si="24"/>
        <v>0</v>
      </c>
      <c r="AF101" s="122">
        <f t="shared" si="21"/>
        <v>0</v>
      </c>
    </row>
    <row r="102" spans="1:37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5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26"/>
        <v>19670.13</v>
      </c>
      <c r="S102" s="100">
        <f t="shared" si="22"/>
        <v>100</v>
      </c>
      <c r="T102" s="100">
        <v>0</v>
      </c>
      <c r="U102" s="100">
        <v>0</v>
      </c>
      <c r="V102" s="121">
        <v>0</v>
      </c>
      <c r="W102" s="121">
        <v>0</v>
      </c>
      <c r="X102" s="121">
        <v>0</v>
      </c>
      <c r="Y102" s="122">
        <f t="shared" si="18"/>
        <v>0</v>
      </c>
      <c r="Z102" s="123">
        <v>0</v>
      </c>
      <c r="AA102" s="122">
        <v>0</v>
      </c>
      <c r="AB102" s="122">
        <f t="shared" si="19"/>
        <v>0</v>
      </c>
      <c r="AC102" s="122">
        <f t="shared" si="20"/>
        <v>0</v>
      </c>
      <c r="AD102" s="122">
        <f t="shared" si="23"/>
        <v>0</v>
      </c>
      <c r="AE102" s="122">
        <f t="shared" si="24"/>
        <v>0</v>
      </c>
      <c r="AF102" s="122">
        <f t="shared" si="21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5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27">T103/P103*100</f>
        <v>0</v>
      </c>
      <c r="V103" s="89">
        <f t="shared" ref="V103:AC103" si="28">SUM(V7:V102)</f>
        <v>669</v>
      </c>
      <c r="W103" s="89">
        <f t="shared" si="28"/>
        <v>924</v>
      </c>
      <c r="X103" s="89">
        <f>SUM(X7:X102)</f>
        <v>266</v>
      </c>
      <c r="Y103" s="91">
        <f>X103/H103*100</f>
        <v>9.3104655232761644</v>
      </c>
      <c r="Z103" s="91">
        <f>SUM(Z7:Z102)</f>
        <v>1013251.5100000002</v>
      </c>
      <c r="AA103" s="91">
        <f t="shared" si="28"/>
        <v>996200.48000000021</v>
      </c>
      <c r="AB103" s="90">
        <f t="shared" ref="AB103" si="29">IF((Z103+T103)=0,0,AA103/(Z103+T103)*100)</f>
        <v>98.317196684957324</v>
      </c>
      <c r="AC103" s="91">
        <f t="shared" si="28"/>
        <v>996200.48000000021</v>
      </c>
      <c r="AD103" s="90">
        <f t="shared" ref="AD103" si="30">IF(AA103=0,0,AC103/AA103)*100</f>
        <v>100</v>
      </c>
      <c r="AE103" s="91">
        <f>SUM(AE7:AE102)</f>
        <v>0</v>
      </c>
      <c r="AF103" s="90">
        <f>IF(AA103=0,0,AE103/AA103)*100</f>
        <v>0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V3:Z3"/>
    <mergeCell ref="AA3:AF3"/>
    <mergeCell ref="AC4:AD4"/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J4:J5"/>
    <mergeCell ref="K4:K5"/>
    <mergeCell ref="L4:L5"/>
    <mergeCell ref="AE4:AF4"/>
    <mergeCell ref="Z4:Z5"/>
    <mergeCell ref="AA4:AB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10"/>
  <sheetViews>
    <sheetView zoomScale="90" zoomScaleNormal="90" workbookViewId="0">
      <selection activeCell="E2" sqref="E2:E5"/>
    </sheetView>
  </sheetViews>
  <sheetFormatPr defaultColWidth="9.7109375" defaultRowHeight="12.75" x14ac:dyDescent="0.25"/>
  <cols>
    <col min="1" max="1" width="6" style="9" bestFit="1" customWidth="1"/>
    <col min="2" max="2" width="13.42578125" style="9" customWidth="1"/>
    <col min="3" max="3" width="12.28515625" style="9" customWidth="1"/>
    <col min="4" max="4" width="35.140625" style="9" customWidth="1"/>
    <col min="5" max="5" width="14.42578125" style="18" customWidth="1"/>
    <col min="6" max="6" width="10.7109375" style="9" customWidth="1"/>
    <col min="7" max="7" width="11.28515625" style="9" customWidth="1"/>
    <col min="8" max="8" width="12" style="9" customWidth="1"/>
    <col min="9" max="9" width="13.5703125" style="28" customWidth="1"/>
    <col min="10" max="10" width="16.5703125" style="28" customWidth="1"/>
    <col min="11" max="11" width="9.85546875" style="34" customWidth="1"/>
    <col min="12" max="12" width="7.7109375" style="34" customWidth="1"/>
    <col min="13" max="13" width="9" style="34" customWidth="1"/>
    <col min="14" max="14" width="11.5703125" style="34" customWidth="1"/>
    <col min="15" max="15" width="15.7109375" style="43" customWidth="1"/>
    <col min="16" max="16" width="12.42578125" style="43" bestFit="1" customWidth="1"/>
    <col min="17" max="17" width="9.85546875" style="43" bestFit="1" customWidth="1"/>
    <col min="18" max="18" width="12.42578125" style="43" bestFit="1" customWidth="1"/>
    <col min="19" max="19" width="11" style="43" customWidth="1"/>
    <col min="20" max="20" width="10.85546875" style="43" bestFit="1" customWidth="1"/>
    <col min="21" max="21" width="11.28515625" style="43" customWidth="1"/>
    <col min="22" max="26" width="9.7109375" style="51"/>
    <col min="27" max="28" width="9.7109375" style="34"/>
    <col min="29" max="29" width="9.7109375" style="34" customWidth="1"/>
    <col min="30" max="30" width="11" style="34" customWidth="1"/>
    <col min="31" max="31" width="9.7109375" style="34"/>
    <col min="32" max="32" width="11.42578125" style="34" customWidth="1"/>
    <col min="33" max="37" width="9.7109375" style="34"/>
    <col min="38" max="16384" width="9.7109375" style="9"/>
  </cols>
  <sheetData>
    <row r="1" spans="1:37" s="8" customFormat="1" ht="82.5" customHeight="1" x14ac:dyDescent="0.25">
      <c r="A1" s="155" t="s">
        <v>240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33"/>
      <c r="AH1" s="33"/>
      <c r="AI1" s="33"/>
      <c r="AJ1" s="33"/>
      <c r="AK1" s="33"/>
    </row>
    <row r="2" spans="1:37" s="8" customFormat="1" ht="15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28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  <c r="AG2" s="33"/>
      <c r="AH2" s="33"/>
      <c r="AI2" s="33"/>
      <c r="AJ2" s="33"/>
      <c r="AK2" s="33"/>
    </row>
    <row r="3" spans="1:37" ht="53.25" customHeight="1" x14ac:dyDescent="0.25">
      <c r="A3" s="129"/>
      <c r="B3" s="129"/>
      <c r="C3" s="129"/>
      <c r="D3" s="129"/>
      <c r="E3" s="129"/>
      <c r="F3" s="129"/>
      <c r="G3" s="129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59" t="s">
        <v>17</v>
      </c>
      <c r="W3" s="160"/>
      <c r="X3" s="160"/>
      <c r="Y3" s="160"/>
      <c r="Z3" s="161"/>
      <c r="AA3" s="126" t="s">
        <v>26</v>
      </c>
      <c r="AB3" s="140"/>
      <c r="AC3" s="140"/>
      <c r="AD3" s="140"/>
      <c r="AE3" s="140"/>
      <c r="AF3" s="127"/>
    </row>
    <row r="4" spans="1:37" ht="104.25" customHeight="1" x14ac:dyDescent="0.25">
      <c r="A4" s="129"/>
      <c r="B4" s="129"/>
      <c r="C4" s="129"/>
      <c r="D4" s="129"/>
      <c r="E4" s="129"/>
      <c r="F4" s="129"/>
      <c r="G4" s="129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53" t="s">
        <v>9</v>
      </c>
      <c r="W4" s="153" t="s">
        <v>24</v>
      </c>
      <c r="X4" s="153" t="s">
        <v>23</v>
      </c>
      <c r="Y4" s="153" t="str">
        <f>"відсоток  до загальної кількості виданих доручень (гр."&amp;V6&amp;"/гр."&amp;'[1]05.01.2015'!H6&amp;"*100)"</f>
        <v>відсоток  до загальної кількості виданих доручень (гр.22/гр.8*100)</v>
      </c>
      <c r="Z4" s="157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ht="90" customHeight="1" x14ac:dyDescent="0.25">
      <c r="A5" s="130"/>
      <c r="B5" s="130"/>
      <c r="C5" s="130"/>
      <c r="D5" s="130"/>
      <c r="E5" s="130"/>
      <c r="F5" s="130"/>
      <c r="G5" s="130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54"/>
      <c r="W5" s="154"/>
      <c r="X5" s="154"/>
      <c r="Y5" s="154"/>
      <c r="Z5" s="158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.75" customHeight="1" x14ac:dyDescent="0.25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17">
        <f t="shared" si="0"/>
        <v>5</v>
      </c>
      <c r="F6" s="6">
        <f t="shared" si="0"/>
        <v>6</v>
      </c>
      <c r="G6" s="6">
        <f t="shared" si="0"/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6">
        <f t="shared" si="0"/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6">
        <v>31</v>
      </c>
      <c r="AF6" s="6">
        <v>32</v>
      </c>
      <c r="AG6" s="35"/>
      <c r="AH6" s="35"/>
      <c r="AI6" s="35"/>
      <c r="AJ6" s="35"/>
      <c r="AK6" s="35"/>
    </row>
    <row r="7" spans="1:37" ht="12.75" customHeight="1" x14ac:dyDescent="0.2">
      <c r="A7" s="73">
        <v>1</v>
      </c>
      <c r="B7" s="74" t="s">
        <v>114</v>
      </c>
      <c r="C7" s="14"/>
      <c r="D7" s="14" t="s">
        <v>27</v>
      </c>
      <c r="E7" s="75" t="s">
        <v>118</v>
      </c>
      <c r="F7" s="76" t="s">
        <v>229</v>
      </c>
      <c r="G7" s="77"/>
      <c r="H7" s="78">
        <v>1</v>
      </c>
      <c r="I7" s="76">
        <v>0</v>
      </c>
      <c r="J7" s="76">
        <v>1</v>
      </c>
      <c r="K7" s="79">
        <v>0</v>
      </c>
      <c r="L7" s="80">
        <v>0</v>
      </c>
      <c r="M7" s="80">
        <v>0</v>
      </c>
      <c r="N7" s="81">
        <f t="shared" ref="N7:N13" si="1">K7/H7*100</f>
        <v>0</v>
      </c>
      <c r="O7" s="81">
        <v>0</v>
      </c>
      <c r="P7" s="81">
        <f t="shared" ref="P7:P71" si="2">O7</f>
        <v>0</v>
      </c>
      <c r="Q7" s="81">
        <v>0</v>
      </c>
      <c r="R7" s="81">
        <v>0</v>
      </c>
      <c r="S7" s="81">
        <v>0</v>
      </c>
      <c r="T7" s="81">
        <f>O7-R7</f>
        <v>0</v>
      </c>
      <c r="U7" s="81">
        <v>0</v>
      </c>
      <c r="V7" s="80">
        <v>0</v>
      </c>
      <c r="W7" s="80">
        <v>0</v>
      </c>
      <c r="X7" s="80">
        <v>0</v>
      </c>
      <c r="Y7" s="81">
        <f>IF(H7=0,0,V7/H7)*100</f>
        <v>0</v>
      </c>
      <c r="Z7" s="81">
        <v>0</v>
      </c>
      <c r="AA7" s="59">
        <v>0</v>
      </c>
      <c r="AB7" s="59">
        <f t="shared" ref="AB7:AB70" si="3">IF(Z7=0,0,AA7/Z7)*100</f>
        <v>0</v>
      </c>
      <c r="AC7" s="59">
        <v>0</v>
      </c>
      <c r="AD7" s="59">
        <f t="shared" ref="AD7:AD70" si="4">IF(AA7=0,0,AC7/AA7)*100</f>
        <v>0</v>
      </c>
      <c r="AE7" s="59">
        <v>0</v>
      </c>
      <c r="AF7" s="59">
        <f t="shared" ref="AF7:AF70" si="5">IF(AA7=0,0,AE7/AA7)*100</f>
        <v>0</v>
      </c>
      <c r="AG7" s="60"/>
    </row>
    <row r="8" spans="1:37" ht="12.75" customHeight="1" x14ac:dyDescent="0.2">
      <c r="A8" s="73">
        <v>2</v>
      </c>
      <c r="B8" s="74" t="s">
        <v>114</v>
      </c>
      <c r="C8" s="14"/>
      <c r="D8" s="14" t="s">
        <v>28</v>
      </c>
      <c r="E8" s="75" t="s">
        <v>118</v>
      </c>
      <c r="F8" s="82">
        <v>84</v>
      </c>
      <c r="G8" s="77">
        <v>30.45</v>
      </c>
      <c r="H8" s="80">
        <v>20</v>
      </c>
      <c r="I8" s="83">
        <v>9</v>
      </c>
      <c r="J8" s="83">
        <v>8</v>
      </c>
      <c r="K8" s="79">
        <v>17</v>
      </c>
      <c r="L8" s="80">
        <v>19</v>
      </c>
      <c r="M8" s="80">
        <v>10</v>
      </c>
      <c r="N8" s="81">
        <f t="shared" si="1"/>
        <v>85</v>
      </c>
      <c r="O8" s="81">
        <v>8664.0299999999988</v>
      </c>
      <c r="P8" s="81">
        <f t="shared" si="2"/>
        <v>8664.0299999999988</v>
      </c>
      <c r="Q8" s="81">
        <f t="shared" ref="Q8:Q72" si="6">P8/O8*100</f>
        <v>100</v>
      </c>
      <c r="R8" s="81">
        <v>6757.5299999999988</v>
      </c>
      <c r="S8" s="81">
        <f>R8/P8*100</f>
        <v>77.995228548377611</v>
      </c>
      <c r="T8" s="81">
        <f>O8-R8</f>
        <v>1906.5</v>
      </c>
      <c r="U8" s="81">
        <f t="shared" ref="U8:U72" si="7">T8/P8*100</f>
        <v>22.0047714516224</v>
      </c>
      <c r="V8" s="80">
        <v>0</v>
      </c>
      <c r="W8" s="80">
        <v>0</v>
      </c>
      <c r="X8" s="80">
        <v>0</v>
      </c>
      <c r="Y8" s="81">
        <f t="shared" ref="Y8:Y71" si="8">IF(H8=0,0,V8/H8)*100</f>
        <v>0</v>
      </c>
      <c r="Z8" s="81">
        <v>0</v>
      </c>
      <c r="AA8" s="59">
        <v>0</v>
      </c>
      <c r="AB8" s="59">
        <f t="shared" si="3"/>
        <v>0</v>
      </c>
      <c r="AC8" s="59">
        <v>0</v>
      </c>
      <c r="AD8" s="59">
        <f t="shared" si="4"/>
        <v>0</v>
      </c>
      <c r="AE8" s="59">
        <v>0</v>
      </c>
      <c r="AF8" s="59">
        <f t="shared" si="5"/>
        <v>0</v>
      </c>
      <c r="AG8" s="60"/>
    </row>
    <row r="9" spans="1:37" ht="12.75" customHeight="1" x14ac:dyDescent="0.2">
      <c r="A9" s="73">
        <v>3</v>
      </c>
      <c r="B9" s="74" t="s">
        <v>114</v>
      </c>
      <c r="C9" s="14"/>
      <c r="D9" s="14" t="s">
        <v>29</v>
      </c>
      <c r="E9" s="75" t="s">
        <v>118</v>
      </c>
      <c r="F9" s="82" t="s">
        <v>119</v>
      </c>
      <c r="G9" s="77">
        <v>30.45</v>
      </c>
      <c r="H9" s="80">
        <v>12</v>
      </c>
      <c r="I9" s="83">
        <v>4</v>
      </c>
      <c r="J9" s="83">
        <v>6</v>
      </c>
      <c r="K9" s="79">
        <v>9</v>
      </c>
      <c r="L9" s="80">
        <v>6</v>
      </c>
      <c r="M9" s="80">
        <v>2</v>
      </c>
      <c r="N9" s="81">
        <f t="shared" si="1"/>
        <v>75</v>
      </c>
      <c r="O9" s="81">
        <v>20412.350000000002</v>
      </c>
      <c r="P9" s="81">
        <f t="shared" si="2"/>
        <v>20412.350000000002</v>
      </c>
      <c r="Q9" s="81">
        <f t="shared" si="6"/>
        <v>100</v>
      </c>
      <c r="R9" s="81">
        <v>20412.350000000002</v>
      </c>
      <c r="S9" s="81">
        <f t="shared" ref="S9:S73" si="9">R9/P9*100</f>
        <v>100</v>
      </c>
      <c r="T9" s="81">
        <f t="shared" ref="T9:T73" si="10">O9-R9</f>
        <v>0</v>
      </c>
      <c r="U9" s="81">
        <f t="shared" si="7"/>
        <v>0</v>
      </c>
      <c r="V9" s="80">
        <v>0</v>
      </c>
      <c r="W9" s="80">
        <v>0</v>
      </c>
      <c r="X9" s="80">
        <v>0</v>
      </c>
      <c r="Y9" s="81">
        <f t="shared" si="8"/>
        <v>0</v>
      </c>
      <c r="Z9" s="81">
        <v>0</v>
      </c>
      <c r="AA9" s="59">
        <v>0</v>
      </c>
      <c r="AB9" s="59">
        <f t="shared" si="3"/>
        <v>0</v>
      </c>
      <c r="AC9" s="59">
        <v>0</v>
      </c>
      <c r="AD9" s="59">
        <f t="shared" si="4"/>
        <v>0</v>
      </c>
      <c r="AE9" s="59">
        <v>0</v>
      </c>
      <c r="AF9" s="59">
        <f t="shared" si="5"/>
        <v>0</v>
      </c>
      <c r="AG9" s="60"/>
    </row>
    <row r="10" spans="1:37" ht="12.75" customHeight="1" x14ac:dyDescent="0.2">
      <c r="A10" s="73">
        <v>4</v>
      </c>
      <c r="B10" s="74" t="s">
        <v>114</v>
      </c>
      <c r="C10" s="14"/>
      <c r="D10" s="14" t="s">
        <v>30</v>
      </c>
      <c r="E10" s="75" t="s">
        <v>120</v>
      </c>
      <c r="F10" s="82">
        <v>103</v>
      </c>
      <c r="G10" s="77">
        <v>30.45</v>
      </c>
      <c r="H10" s="80">
        <v>75</v>
      </c>
      <c r="I10" s="83">
        <v>26</v>
      </c>
      <c r="J10" s="83">
        <v>23</v>
      </c>
      <c r="K10" s="79">
        <v>1</v>
      </c>
      <c r="L10" s="80">
        <v>1</v>
      </c>
      <c r="M10" s="80">
        <v>1</v>
      </c>
      <c r="N10" s="81">
        <f t="shared" si="1"/>
        <v>1.3333333333333335</v>
      </c>
      <c r="O10" s="81">
        <v>58.36</v>
      </c>
      <c r="P10" s="81">
        <f t="shared" si="2"/>
        <v>58.36</v>
      </c>
      <c r="Q10" s="81">
        <f t="shared" si="6"/>
        <v>100</v>
      </c>
      <c r="R10" s="81">
        <v>58.36</v>
      </c>
      <c r="S10" s="81">
        <f t="shared" si="9"/>
        <v>100</v>
      </c>
      <c r="T10" s="81">
        <f t="shared" si="10"/>
        <v>0</v>
      </c>
      <c r="U10" s="81">
        <f t="shared" si="7"/>
        <v>0</v>
      </c>
      <c r="V10" s="80">
        <v>0</v>
      </c>
      <c r="W10" s="80">
        <v>0</v>
      </c>
      <c r="X10" s="80">
        <v>0</v>
      </c>
      <c r="Y10" s="81">
        <f t="shared" si="8"/>
        <v>0</v>
      </c>
      <c r="Z10" s="81">
        <v>0</v>
      </c>
      <c r="AA10" s="59">
        <v>0</v>
      </c>
      <c r="AB10" s="59">
        <f t="shared" si="3"/>
        <v>0</v>
      </c>
      <c r="AC10" s="59">
        <v>0</v>
      </c>
      <c r="AD10" s="59">
        <f t="shared" si="4"/>
        <v>0</v>
      </c>
      <c r="AE10" s="59">
        <v>0</v>
      </c>
      <c r="AF10" s="59">
        <f t="shared" si="5"/>
        <v>0</v>
      </c>
      <c r="AG10" s="60"/>
    </row>
    <row r="11" spans="1:37" ht="12.75" customHeight="1" x14ac:dyDescent="0.2">
      <c r="A11" s="73">
        <v>5</v>
      </c>
      <c r="B11" s="74" t="s">
        <v>114</v>
      </c>
      <c r="C11" s="14"/>
      <c r="D11" s="14" t="s">
        <v>31</v>
      </c>
      <c r="E11" s="75" t="s">
        <v>118</v>
      </c>
      <c r="F11" s="82" t="s">
        <v>121</v>
      </c>
      <c r="G11" s="77">
        <v>30.45</v>
      </c>
      <c r="H11" s="80">
        <v>17</v>
      </c>
      <c r="I11" s="83">
        <v>5</v>
      </c>
      <c r="J11" s="83">
        <v>9</v>
      </c>
      <c r="K11" s="79">
        <v>10</v>
      </c>
      <c r="L11" s="80">
        <v>11</v>
      </c>
      <c r="M11" s="80">
        <v>7</v>
      </c>
      <c r="N11" s="81">
        <f t="shared" si="1"/>
        <v>58.82352941176471</v>
      </c>
      <c r="O11" s="81">
        <v>7226.18</v>
      </c>
      <c r="P11" s="81">
        <f t="shared" si="2"/>
        <v>7226.18</v>
      </c>
      <c r="Q11" s="81">
        <f t="shared" si="6"/>
        <v>100</v>
      </c>
      <c r="R11" s="81">
        <v>3356.46</v>
      </c>
      <c r="S11" s="81">
        <f t="shared" si="9"/>
        <v>46.448607701441148</v>
      </c>
      <c r="T11" s="81">
        <f t="shared" si="10"/>
        <v>3869.7200000000003</v>
      </c>
      <c r="U11" s="81">
        <f t="shared" si="7"/>
        <v>53.551392298558852</v>
      </c>
      <c r="V11" s="80">
        <v>0</v>
      </c>
      <c r="W11" s="80">
        <v>0</v>
      </c>
      <c r="X11" s="80">
        <v>0</v>
      </c>
      <c r="Y11" s="81">
        <f t="shared" si="8"/>
        <v>0</v>
      </c>
      <c r="Z11" s="81">
        <v>0</v>
      </c>
      <c r="AA11" s="59">
        <v>0</v>
      </c>
      <c r="AB11" s="59">
        <f t="shared" si="3"/>
        <v>0</v>
      </c>
      <c r="AC11" s="59">
        <v>0</v>
      </c>
      <c r="AD11" s="59">
        <f t="shared" si="4"/>
        <v>0</v>
      </c>
      <c r="AE11" s="59">
        <v>0</v>
      </c>
      <c r="AF11" s="59">
        <f t="shared" si="5"/>
        <v>0</v>
      </c>
      <c r="AG11" s="60"/>
    </row>
    <row r="12" spans="1:37" ht="12.75" customHeight="1" x14ac:dyDescent="0.2">
      <c r="A12" s="73">
        <v>6</v>
      </c>
      <c r="B12" s="74" t="s">
        <v>114</v>
      </c>
      <c r="C12" s="14"/>
      <c r="D12" s="14" t="s">
        <v>32</v>
      </c>
      <c r="E12" s="75" t="s">
        <v>118</v>
      </c>
      <c r="F12" s="82" t="s">
        <v>122</v>
      </c>
      <c r="G12" s="77">
        <v>30.45</v>
      </c>
      <c r="H12" s="80">
        <v>17</v>
      </c>
      <c r="I12" s="83">
        <v>3</v>
      </c>
      <c r="J12" s="83">
        <v>14</v>
      </c>
      <c r="K12" s="79">
        <v>15</v>
      </c>
      <c r="L12" s="80">
        <v>20</v>
      </c>
      <c r="M12" s="80">
        <v>3</v>
      </c>
      <c r="N12" s="81">
        <f t="shared" si="1"/>
        <v>88.235294117647058</v>
      </c>
      <c r="O12" s="81">
        <v>10060.76</v>
      </c>
      <c r="P12" s="81">
        <f t="shared" si="2"/>
        <v>10060.76</v>
      </c>
      <c r="Q12" s="81">
        <f t="shared" si="6"/>
        <v>100</v>
      </c>
      <c r="R12" s="81">
        <v>7866.78</v>
      </c>
      <c r="S12" s="81">
        <f t="shared" si="9"/>
        <v>78.192701147825801</v>
      </c>
      <c r="T12" s="81">
        <f t="shared" si="10"/>
        <v>2193.9800000000005</v>
      </c>
      <c r="U12" s="81">
        <f t="shared" si="7"/>
        <v>21.807298852174196</v>
      </c>
      <c r="V12" s="80">
        <v>0</v>
      </c>
      <c r="W12" s="80">
        <v>0</v>
      </c>
      <c r="X12" s="80">
        <v>0</v>
      </c>
      <c r="Y12" s="81">
        <f t="shared" si="8"/>
        <v>0</v>
      </c>
      <c r="Z12" s="81">
        <v>0</v>
      </c>
      <c r="AA12" s="59">
        <v>0</v>
      </c>
      <c r="AB12" s="59">
        <f t="shared" si="3"/>
        <v>0</v>
      </c>
      <c r="AC12" s="59">
        <v>0</v>
      </c>
      <c r="AD12" s="59">
        <f t="shared" si="4"/>
        <v>0</v>
      </c>
      <c r="AE12" s="59">
        <v>0</v>
      </c>
      <c r="AF12" s="59">
        <f t="shared" si="5"/>
        <v>0</v>
      </c>
      <c r="AG12" s="60"/>
    </row>
    <row r="13" spans="1:37" ht="12.75" customHeight="1" x14ac:dyDescent="0.2">
      <c r="A13" s="73">
        <v>7</v>
      </c>
      <c r="B13" s="74" t="s">
        <v>114</v>
      </c>
      <c r="C13" s="14"/>
      <c r="D13" s="14" t="s">
        <v>33</v>
      </c>
      <c r="E13" s="75" t="s">
        <v>118</v>
      </c>
      <c r="F13" s="82" t="s">
        <v>123</v>
      </c>
      <c r="G13" s="77">
        <v>30.45</v>
      </c>
      <c r="H13" s="80">
        <v>3</v>
      </c>
      <c r="I13" s="83">
        <v>0</v>
      </c>
      <c r="J13" s="83">
        <v>3</v>
      </c>
      <c r="K13" s="79">
        <v>1</v>
      </c>
      <c r="L13" s="80">
        <v>1</v>
      </c>
      <c r="M13" s="80">
        <v>0</v>
      </c>
      <c r="N13" s="81">
        <f t="shared" si="1"/>
        <v>33.333333333333329</v>
      </c>
      <c r="O13" s="81">
        <v>2679.6</v>
      </c>
      <c r="P13" s="81">
        <f t="shared" si="2"/>
        <v>2679.6</v>
      </c>
      <c r="Q13" s="81">
        <f t="shared" si="6"/>
        <v>100</v>
      </c>
      <c r="R13" s="81">
        <v>0</v>
      </c>
      <c r="S13" s="81">
        <f t="shared" si="9"/>
        <v>0</v>
      </c>
      <c r="T13" s="81">
        <f t="shared" si="10"/>
        <v>2679.6</v>
      </c>
      <c r="U13" s="81">
        <v>0</v>
      </c>
      <c r="V13" s="80">
        <v>0</v>
      </c>
      <c r="W13" s="80">
        <v>0</v>
      </c>
      <c r="X13" s="80">
        <v>0</v>
      </c>
      <c r="Y13" s="81">
        <f t="shared" si="8"/>
        <v>0</v>
      </c>
      <c r="Z13" s="81">
        <v>0</v>
      </c>
      <c r="AA13" s="59">
        <v>0</v>
      </c>
      <c r="AB13" s="59">
        <f t="shared" si="3"/>
        <v>0</v>
      </c>
      <c r="AC13" s="59">
        <v>0</v>
      </c>
      <c r="AD13" s="59">
        <f t="shared" si="4"/>
        <v>0</v>
      </c>
      <c r="AE13" s="59">
        <v>0</v>
      </c>
      <c r="AF13" s="59">
        <f t="shared" si="5"/>
        <v>0</v>
      </c>
      <c r="AG13" s="60"/>
    </row>
    <row r="14" spans="1:37" ht="12.75" customHeight="1" x14ac:dyDescent="0.2">
      <c r="A14" s="73">
        <v>8</v>
      </c>
      <c r="B14" s="74" t="s">
        <v>114</v>
      </c>
      <c r="C14" s="14"/>
      <c r="D14" s="14" t="s">
        <v>34</v>
      </c>
      <c r="E14" s="75" t="s">
        <v>118</v>
      </c>
      <c r="F14" s="82">
        <v>89</v>
      </c>
      <c r="G14" s="77">
        <v>30.45</v>
      </c>
      <c r="H14" s="80">
        <v>1</v>
      </c>
      <c r="I14" s="83">
        <v>0</v>
      </c>
      <c r="J14" s="83">
        <v>0</v>
      </c>
      <c r="K14" s="79">
        <v>0</v>
      </c>
      <c r="L14" s="80">
        <v>0</v>
      </c>
      <c r="M14" s="80">
        <v>0</v>
      </c>
      <c r="N14" s="81">
        <v>0</v>
      </c>
      <c r="O14" s="81">
        <v>0</v>
      </c>
      <c r="P14" s="81">
        <f t="shared" si="2"/>
        <v>0</v>
      </c>
      <c r="Q14" s="81">
        <v>0</v>
      </c>
      <c r="R14" s="81">
        <v>0</v>
      </c>
      <c r="S14" s="81">
        <v>0</v>
      </c>
      <c r="T14" s="81">
        <f t="shared" si="10"/>
        <v>0</v>
      </c>
      <c r="U14" s="81">
        <v>0</v>
      </c>
      <c r="V14" s="80">
        <v>0</v>
      </c>
      <c r="W14" s="80">
        <v>0</v>
      </c>
      <c r="X14" s="80">
        <v>0</v>
      </c>
      <c r="Y14" s="81">
        <f t="shared" si="8"/>
        <v>0</v>
      </c>
      <c r="Z14" s="81">
        <v>0</v>
      </c>
      <c r="AA14" s="59">
        <v>0</v>
      </c>
      <c r="AB14" s="59">
        <f t="shared" si="3"/>
        <v>0</v>
      </c>
      <c r="AC14" s="59">
        <v>0</v>
      </c>
      <c r="AD14" s="59">
        <f t="shared" si="4"/>
        <v>0</v>
      </c>
      <c r="AE14" s="59">
        <v>0</v>
      </c>
      <c r="AF14" s="59">
        <f t="shared" si="5"/>
        <v>0</v>
      </c>
      <c r="AG14" s="60"/>
    </row>
    <row r="15" spans="1:37" ht="12.75" customHeight="1" x14ac:dyDescent="0.2">
      <c r="A15" s="73">
        <v>9</v>
      </c>
      <c r="B15" s="74" t="s">
        <v>114</v>
      </c>
      <c r="C15" s="14"/>
      <c r="D15" s="14" t="s">
        <v>35</v>
      </c>
      <c r="E15" s="75" t="s">
        <v>118</v>
      </c>
      <c r="F15" s="82" t="s">
        <v>124</v>
      </c>
      <c r="G15" s="77">
        <v>30.45</v>
      </c>
      <c r="H15" s="80">
        <v>83</v>
      </c>
      <c r="I15" s="83">
        <v>19</v>
      </c>
      <c r="J15" s="83">
        <v>29</v>
      </c>
      <c r="K15" s="79">
        <v>76</v>
      </c>
      <c r="L15" s="80">
        <v>97</v>
      </c>
      <c r="M15" s="80">
        <v>50</v>
      </c>
      <c r="N15" s="81">
        <f t="shared" ref="N15:N29" si="11">K15/H15*100</f>
        <v>91.566265060240966</v>
      </c>
      <c r="O15" s="81">
        <v>51732.32</v>
      </c>
      <c r="P15" s="81">
        <f t="shared" si="2"/>
        <v>51732.32</v>
      </c>
      <c r="Q15" s="81">
        <f t="shared" si="6"/>
        <v>100</v>
      </c>
      <c r="R15" s="81">
        <v>42661.44999999999</v>
      </c>
      <c r="S15" s="81">
        <f t="shared" si="9"/>
        <v>82.465758349905798</v>
      </c>
      <c r="T15" s="81">
        <f t="shared" si="10"/>
        <v>9070.8700000000099</v>
      </c>
      <c r="U15" s="81">
        <f t="shared" si="7"/>
        <v>17.534241650094195</v>
      </c>
      <c r="V15" s="80">
        <v>7</v>
      </c>
      <c r="W15" s="80">
        <v>7</v>
      </c>
      <c r="X15" s="80">
        <v>3</v>
      </c>
      <c r="Y15" s="81">
        <f t="shared" si="8"/>
        <v>8.4337349397590362</v>
      </c>
      <c r="Z15" s="81">
        <v>7719.87</v>
      </c>
      <c r="AA15" s="59">
        <v>0</v>
      </c>
      <c r="AB15" s="59">
        <f t="shared" si="3"/>
        <v>0</v>
      </c>
      <c r="AC15" s="59">
        <v>0</v>
      </c>
      <c r="AD15" s="59">
        <f t="shared" si="4"/>
        <v>0</v>
      </c>
      <c r="AE15" s="59">
        <v>0</v>
      </c>
      <c r="AF15" s="59">
        <f t="shared" si="5"/>
        <v>0</v>
      </c>
      <c r="AG15" s="60"/>
    </row>
    <row r="16" spans="1:37" ht="12.75" customHeight="1" x14ac:dyDescent="0.2">
      <c r="A16" s="73">
        <v>10</v>
      </c>
      <c r="B16" s="74" t="s">
        <v>114</v>
      </c>
      <c r="C16" s="14"/>
      <c r="D16" s="14" t="s">
        <v>36</v>
      </c>
      <c r="E16" s="75" t="s">
        <v>120</v>
      </c>
      <c r="F16" s="82" t="s">
        <v>125</v>
      </c>
      <c r="G16" s="77">
        <v>30.45</v>
      </c>
      <c r="H16" s="80">
        <v>53</v>
      </c>
      <c r="I16" s="83">
        <v>20</v>
      </c>
      <c r="J16" s="83">
        <v>18</v>
      </c>
      <c r="K16" s="79">
        <v>39</v>
      </c>
      <c r="L16" s="80">
        <v>25</v>
      </c>
      <c r="M16" s="80">
        <v>11</v>
      </c>
      <c r="N16" s="81">
        <f t="shared" si="11"/>
        <v>73.584905660377359</v>
      </c>
      <c r="O16" s="81">
        <v>12706.95</v>
      </c>
      <c r="P16" s="81">
        <f t="shared" si="2"/>
        <v>12706.95</v>
      </c>
      <c r="Q16" s="81">
        <f t="shared" si="6"/>
        <v>100</v>
      </c>
      <c r="R16" s="81">
        <v>12706.95</v>
      </c>
      <c r="S16" s="81">
        <f t="shared" si="9"/>
        <v>100</v>
      </c>
      <c r="T16" s="81">
        <f t="shared" si="10"/>
        <v>0</v>
      </c>
      <c r="U16" s="81">
        <f t="shared" si="7"/>
        <v>0</v>
      </c>
      <c r="V16" s="80">
        <v>0</v>
      </c>
      <c r="W16" s="80">
        <v>0</v>
      </c>
      <c r="X16" s="80">
        <v>0</v>
      </c>
      <c r="Y16" s="81">
        <f t="shared" si="8"/>
        <v>0</v>
      </c>
      <c r="Z16" s="81">
        <v>0</v>
      </c>
      <c r="AA16" s="59">
        <v>0</v>
      </c>
      <c r="AB16" s="59">
        <f t="shared" si="3"/>
        <v>0</v>
      </c>
      <c r="AC16" s="59">
        <v>0</v>
      </c>
      <c r="AD16" s="59">
        <f t="shared" si="4"/>
        <v>0</v>
      </c>
      <c r="AE16" s="59">
        <v>0</v>
      </c>
      <c r="AF16" s="59">
        <f t="shared" si="5"/>
        <v>0</v>
      </c>
      <c r="AG16" s="60"/>
    </row>
    <row r="17" spans="1:33" s="9" customFormat="1" ht="12.75" customHeight="1" x14ac:dyDescent="0.2">
      <c r="A17" s="73">
        <v>11</v>
      </c>
      <c r="B17" s="74" t="s">
        <v>114</v>
      </c>
      <c r="C17" s="14"/>
      <c r="D17" s="14" t="s">
        <v>37</v>
      </c>
      <c r="E17" s="75" t="s">
        <v>118</v>
      </c>
      <c r="F17" s="82" t="s">
        <v>126</v>
      </c>
      <c r="G17" s="77">
        <v>30.45</v>
      </c>
      <c r="H17" s="80">
        <v>49</v>
      </c>
      <c r="I17" s="83">
        <v>12</v>
      </c>
      <c r="J17" s="83">
        <v>25</v>
      </c>
      <c r="K17" s="79">
        <v>43</v>
      </c>
      <c r="L17" s="80">
        <v>55</v>
      </c>
      <c r="M17" s="80">
        <v>24</v>
      </c>
      <c r="N17" s="81">
        <f t="shared" si="11"/>
        <v>87.755102040816325</v>
      </c>
      <c r="O17" s="81">
        <v>32504.67</v>
      </c>
      <c r="P17" s="81">
        <f t="shared" si="2"/>
        <v>32504.67</v>
      </c>
      <c r="Q17" s="81">
        <f t="shared" si="6"/>
        <v>100</v>
      </c>
      <c r="R17" s="81">
        <v>25384.409999999996</v>
      </c>
      <c r="S17" s="81">
        <f t="shared" si="9"/>
        <v>78.094655321835276</v>
      </c>
      <c r="T17" s="81">
        <f t="shared" si="10"/>
        <v>7120.260000000002</v>
      </c>
      <c r="U17" s="81">
        <f t="shared" si="7"/>
        <v>21.905344678164713</v>
      </c>
      <c r="V17" s="80">
        <v>4</v>
      </c>
      <c r="W17" s="80">
        <v>4</v>
      </c>
      <c r="X17" s="80">
        <v>0</v>
      </c>
      <c r="Y17" s="81">
        <f t="shared" si="8"/>
        <v>8.1632653061224492</v>
      </c>
      <c r="Z17" s="81">
        <v>1716.94</v>
      </c>
      <c r="AA17" s="59">
        <v>0</v>
      </c>
      <c r="AB17" s="59">
        <f t="shared" si="3"/>
        <v>0</v>
      </c>
      <c r="AC17" s="59">
        <v>0</v>
      </c>
      <c r="AD17" s="59">
        <f t="shared" si="4"/>
        <v>0</v>
      </c>
      <c r="AE17" s="59">
        <v>0</v>
      </c>
      <c r="AF17" s="59">
        <f t="shared" si="5"/>
        <v>0</v>
      </c>
      <c r="AG17" s="60"/>
    </row>
    <row r="18" spans="1:33" s="9" customFormat="1" ht="12.75" customHeight="1" x14ac:dyDescent="0.2">
      <c r="A18" s="73">
        <v>12</v>
      </c>
      <c r="B18" s="74" t="s">
        <v>114</v>
      </c>
      <c r="C18" s="14"/>
      <c r="D18" s="14" t="s">
        <v>38</v>
      </c>
      <c r="E18" s="75" t="s">
        <v>127</v>
      </c>
      <c r="F18" s="82" t="s">
        <v>128</v>
      </c>
      <c r="G18" s="77">
        <v>30.45</v>
      </c>
      <c r="H18" s="80">
        <v>26</v>
      </c>
      <c r="I18" s="83">
        <v>15</v>
      </c>
      <c r="J18" s="83">
        <v>10</v>
      </c>
      <c r="K18" s="79">
        <v>13</v>
      </c>
      <c r="L18" s="80">
        <v>19</v>
      </c>
      <c r="M18" s="80">
        <v>3</v>
      </c>
      <c r="N18" s="81">
        <f t="shared" si="11"/>
        <v>50</v>
      </c>
      <c r="O18" s="81">
        <v>15821.75</v>
      </c>
      <c r="P18" s="81">
        <f t="shared" si="2"/>
        <v>15821.75</v>
      </c>
      <c r="Q18" s="81">
        <f t="shared" si="6"/>
        <v>100</v>
      </c>
      <c r="R18" s="81">
        <v>7352.0499999999993</v>
      </c>
      <c r="S18" s="81">
        <f t="shared" si="9"/>
        <v>46.467995006873444</v>
      </c>
      <c r="T18" s="81">
        <f t="shared" si="10"/>
        <v>8469.7000000000007</v>
      </c>
      <c r="U18" s="81">
        <f t="shared" si="7"/>
        <v>53.532004993126556</v>
      </c>
      <c r="V18" s="80">
        <v>0</v>
      </c>
      <c r="W18" s="80">
        <v>0</v>
      </c>
      <c r="X18" s="80">
        <v>0</v>
      </c>
      <c r="Y18" s="81">
        <f t="shared" si="8"/>
        <v>0</v>
      </c>
      <c r="Z18" s="81">
        <v>0</v>
      </c>
      <c r="AA18" s="59">
        <v>0</v>
      </c>
      <c r="AB18" s="59">
        <f t="shared" si="3"/>
        <v>0</v>
      </c>
      <c r="AC18" s="59">
        <v>0</v>
      </c>
      <c r="AD18" s="59">
        <f t="shared" si="4"/>
        <v>0</v>
      </c>
      <c r="AE18" s="59">
        <v>0</v>
      </c>
      <c r="AF18" s="59">
        <f t="shared" si="5"/>
        <v>0</v>
      </c>
      <c r="AG18" s="60"/>
    </row>
    <row r="19" spans="1:33" s="9" customFormat="1" ht="12.75" customHeight="1" x14ac:dyDescent="0.2">
      <c r="A19" s="73">
        <v>13</v>
      </c>
      <c r="B19" s="74" t="s">
        <v>114</v>
      </c>
      <c r="C19" s="14"/>
      <c r="D19" s="14" t="s">
        <v>39</v>
      </c>
      <c r="E19" s="75" t="s">
        <v>118</v>
      </c>
      <c r="F19" s="82" t="s">
        <v>129</v>
      </c>
      <c r="G19" s="77">
        <v>30.45</v>
      </c>
      <c r="H19" s="80">
        <v>58</v>
      </c>
      <c r="I19" s="83">
        <v>6</v>
      </c>
      <c r="J19" s="83">
        <v>44</v>
      </c>
      <c r="K19" s="79">
        <v>47</v>
      </c>
      <c r="L19" s="80">
        <v>60</v>
      </c>
      <c r="M19" s="80">
        <v>13</v>
      </c>
      <c r="N19" s="81">
        <f t="shared" si="11"/>
        <v>81.034482758620683</v>
      </c>
      <c r="O19" s="81">
        <v>46398.919999999991</v>
      </c>
      <c r="P19" s="81">
        <f t="shared" si="2"/>
        <v>46398.919999999991</v>
      </c>
      <c r="Q19" s="81">
        <f t="shared" si="6"/>
        <v>100</v>
      </c>
      <c r="R19" s="81">
        <v>30533.749999999993</v>
      </c>
      <c r="S19" s="81">
        <f t="shared" si="9"/>
        <v>65.807027404948215</v>
      </c>
      <c r="T19" s="81">
        <f t="shared" si="10"/>
        <v>15865.169999999998</v>
      </c>
      <c r="U19" s="81">
        <f t="shared" si="7"/>
        <v>34.192972595051785</v>
      </c>
      <c r="V19" s="80">
        <v>5</v>
      </c>
      <c r="W19" s="80">
        <v>6</v>
      </c>
      <c r="X19" s="80">
        <v>0</v>
      </c>
      <c r="Y19" s="81">
        <f t="shared" si="8"/>
        <v>8.6206896551724146</v>
      </c>
      <c r="Z19" s="81">
        <v>7994.03</v>
      </c>
      <c r="AA19" s="59">
        <v>0</v>
      </c>
      <c r="AB19" s="59">
        <f t="shared" si="3"/>
        <v>0</v>
      </c>
      <c r="AC19" s="59">
        <v>0</v>
      </c>
      <c r="AD19" s="59">
        <f t="shared" si="4"/>
        <v>0</v>
      </c>
      <c r="AE19" s="59">
        <v>0</v>
      </c>
      <c r="AF19" s="59">
        <f t="shared" si="5"/>
        <v>0</v>
      </c>
      <c r="AG19" s="60"/>
    </row>
    <row r="20" spans="1:33" s="9" customFormat="1" ht="12.75" customHeight="1" x14ac:dyDescent="0.2">
      <c r="A20" s="73">
        <v>14</v>
      </c>
      <c r="B20" s="74" t="s">
        <v>114</v>
      </c>
      <c r="C20" s="14"/>
      <c r="D20" s="14" t="s">
        <v>40</v>
      </c>
      <c r="E20" s="75" t="s">
        <v>130</v>
      </c>
      <c r="F20" s="82" t="s">
        <v>131</v>
      </c>
      <c r="G20" s="77">
        <v>30.45</v>
      </c>
      <c r="H20" s="80">
        <v>3</v>
      </c>
      <c r="I20" s="83">
        <v>2</v>
      </c>
      <c r="J20" s="83">
        <v>0</v>
      </c>
      <c r="K20" s="79">
        <v>0</v>
      </c>
      <c r="L20" s="80">
        <v>0</v>
      </c>
      <c r="M20" s="80">
        <v>0</v>
      </c>
      <c r="N20" s="81">
        <f t="shared" si="11"/>
        <v>0</v>
      </c>
      <c r="O20" s="81">
        <v>0</v>
      </c>
      <c r="P20" s="81">
        <f t="shared" si="2"/>
        <v>0</v>
      </c>
      <c r="Q20" s="81">
        <v>0</v>
      </c>
      <c r="R20" s="81">
        <v>0</v>
      </c>
      <c r="S20" s="81">
        <v>0</v>
      </c>
      <c r="T20" s="81">
        <f t="shared" si="10"/>
        <v>0</v>
      </c>
      <c r="U20" s="81">
        <v>0</v>
      </c>
      <c r="V20" s="80">
        <v>0</v>
      </c>
      <c r="W20" s="80">
        <v>0</v>
      </c>
      <c r="X20" s="80">
        <v>0</v>
      </c>
      <c r="Y20" s="81">
        <f t="shared" si="8"/>
        <v>0</v>
      </c>
      <c r="Z20" s="81">
        <v>0</v>
      </c>
      <c r="AA20" s="59">
        <v>0</v>
      </c>
      <c r="AB20" s="59">
        <f t="shared" si="3"/>
        <v>0</v>
      </c>
      <c r="AC20" s="59">
        <v>0</v>
      </c>
      <c r="AD20" s="59">
        <f t="shared" si="4"/>
        <v>0</v>
      </c>
      <c r="AE20" s="59">
        <v>0</v>
      </c>
      <c r="AF20" s="59">
        <f t="shared" si="5"/>
        <v>0</v>
      </c>
      <c r="AG20" s="60"/>
    </row>
    <row r="21" spans="1:33" s="9" customFormat="1" ht="12.75" customHeight="1" x14ac:dyDescent="0.2">
      <c r="A21" s="73">
        <v>15</v>
      </c>
      <c r="B21" s="84" t="s">
        <v>115</v>
      </c>
      <c r="C21" s="84" t="s">
        <v>117</v>
      </c>
      <c r="D21" s="14" t="s">
        <v>41</v>
      </c>
      <c r="E21" s="75" t="s">
        <v>118</v>
      </c>
      <c r="F21" s="82" t="s">
        <v>132</v>
      </c>
      <c r="G21" s="77">
        <v>30.45</v>
      </c>
      <c r="H21" s="80">
        <v>9</v>
      </c>
      <c r="I21" s="83">
        <v>4</v>
      </c>
      <c r="J21" s="83">
        <v>4</v>
      </c>
      <c r="K21" s="79">
        <v>8</v>
      </c>
      <c r="L21" s="80">
        <v>10</v>
      </c>
      <c r="M21" s="80">
        <v>5</v>
      </c>
      <c r="N21" s="81">
        <f t="shared" si="11"/>
        <v>88.888888888888886</v>
      </c>
      <c r="O21" s="81">
        <v>4799.1099999999997</v>
      </c>
      <c r="P21" s="81">
        <f t="shared" si="2"/>
        <v>4799.1099999999997</v>
      </c>
      <c r="Q21" s="81">
        <f t="shared" si="6"/>
        <v>100</v>
      </c>
      <c r="R21" s="81">
        <v>0</v>
      </c>
      <c r="S21" s="81">
        <v>0</v>
      </c>
      <c r="T21" s="81">
        <f t="shared" si="10"/>
        <v>4799.1099999999997</v>
      </c>
      <c r="U21" s="81">
        <v>0</v>
      </c>
      <c r="V21" s="80">
        <v>0</v>
      </c>
      <c r="W21" s="80">
        <v>0</v>
      </c>
      <c r="X21" s="80">
        <v>0</v>
      </c>
      <c r="Y21" s="81">
        <f t="shared" si="8"/>
        <v>0</v>
      </c>
      <c r="Z21" s="81">
        <v>0</v>
      </c>
      <c r="AA21" s="59">
        <v>0</v>
      </c>
      <c r="AB21" s="59">
        <f t="shared" si="3"/>
        <v>0</v>
      </c>
      <c r="AC21" s="59">
        <v>0</v>
      </c>
      <c r="AD21" s="59">
        <f t="shared" si="4"/>
        <v>0</v>
      </c>
      <c r="AE21" s="59">
        <v>0</v>
      </c>
      <c r="AF21" s="59">
        <f t="shared" si="5"/>
        <v>0</v>
      </c>
      <c r="AG21" s="60"/>
    </row>
    <row r="22" spans="1:33" s="9" customFormat="1" ht="12.75" customHeight="1" x14ac:dyDescent="0.2">
      <c r="A22" s="73">
        <v>16</v>
      </c>
      <c r="B22" s="74" t="s">
        <v>114</v>
      </c>
      <c r="C22" s="14"/>
      <c r="D22" s="14" t="s">
        <v>42</v>
      </c>
      <c r="E22" s="75" t="s">
        <v>133</v>
      </c>
      <c r="F22" s="82" t="s">
        <v>134</v>
      </c>
      <c r="G22" s="77">
        <v>30.45</v>
      </c>
      <c r="H22" s="80">
        <v>41</v>
      </c>
      <c r="I22" s="83">
        <v>10</v>
      </c>
      <c r="J22" s="83">
        <v>18</v>
      </c>
      <c r="K22" s="79">
        <v>35</v>
      </c>
      <c r="L22" s="80">
        <v>40</v>
      </c>
      <c r="M22" s="80">
        <v>20</v>
      </c>
      <c r="N22" s="81">
        <f t="shared" si="11"/>
        <v>85.365853658536579</v>
      </c>
      <c r="O22" s="81">
        <v>19091.53</v>
      </c>
      <c r="P22" s="81">
        <f t="shared" si="2"/>
        <v>19091.53</v>
      </c>
      <c r="Q22" s="81">
        <f t="shared" si="6"/>
        <v>100</v>
      </c>
      <c r="R22" s="81">
        <v>11002.24</v>
      </c>
      <c r="S22" s="81">
        <f t="shared" si="9"/>
        <v>57.628906640798306</v>
      </c>
      <c r="T22" s="81">
        <f t="shared" si="10"/>
        <v>8089.2899999999991</v>
      </c>
      <c r="U22" s="81">
        <f t="shared" si="7"/>
        <v>42.371093359201694</v>
      </c>
      <c r="V22" s="80">
        <v>0</v>
      </c>
      <c r="W22" s="80">
        <v>0</v>
      </c>
      <c r="X22" s="80">
        <v>0</v>
      </c>
      <c r="Y22" s="81">
        <f t="shared" si="8"/>
        <v>0</v>
      </c>
      <c r="Z22" s="81">
        <v>0</v>
      </c>
      <c r="AA22" s="59">
        <v>0</v>
      </c>
      <c r="AB22" s="59">
        <f t="shared" si="3"/>
        <v>0</v>
      </c>
      <c r="AC22" s="59">
        <v>0</v>
      </c>
      <c r="AD22" s="59">
        <f t="shared" si="4"/>
        <v>0</v>
      </c>
      <c r="AE22" s="59">
        <v>0</v>
      </c>
      <c r="AF22" s="59">
        <f t="shared" si="5"/>
        <v>0</v>
      </c>
      <c r="AG22" s="60"/>
    </row>
    <row r="23" spans="1:33" s="9" customFormat="1" ht="12.75" customHeight="1" x14ac:dyDescent="0.2">
      <c r="A23" s="73">
        <v>17</v>
      </c>
      <c r="B23" s="74" t="s">
        <v>114</v>
      </c>
      <c r="C23" s="14"/>
      <c r="D23" s="14" t="s">
        <v>43</v>
      </c>
      <c r="E23" s="75" t="s">
        <v>118</v>
      </c>
      <c r="F23" s="82" t="s">
        <v>135</v>
      </c>
      <c r="G23" s="77">
        <v>30.45</v>
      </c>
      <c r="H23" s="80">
        <v>3</v>
      </c>
      <c r="I23" s="83">
        <v>1</v>
      </c>
      <c r="J23" s="83">
        <v>2</v>
      </c>
      <c r="K23" s="79">
        <v>0</v>
      </c>
      <c r="L23" s="80">
        <v>0</v>
      </c>
      <c r="M23" s="80">
        <v>0</v>
      </c>
      <c r="N23" s="81">
        <f t="shared" si="11"/>
        <v>0</v>
      </c>
      <c r="O23" s="81">
        <v>0</v>
      </c>
      <c r="P23" s="81">
        <f t="shared" si="2"/>
        <v>0</v>
      </c>
      <c r="Q23" s="81">
        <v>0</v>
      </c>
      <c r="R23" s="81">
        <v>0</v>
      </c>
      <c r="S23" s="81">
        <v>0</v>
      </c>
      <c r="T23" s="81">
        <f t="shared" si="10"/>
        <v>0</v>
      </c>
      <c r="U23" s="81">
        <v>0</v>
      </c>
      <c r="V23" s="80">
        <v>0</v>
      </c>
      <c r="W23" s="80">
        <v>0</v>
      </c>
      <c r="X23" s="80">
        <v>0</v>
      </c>
      <c r="Y23" s="81">
        <f t="shared" si="8"/>
        <v>0</v>
      </c>
      <c r="Z23" s="81">
        <v>0</v>
      </c>
      <c r="AA23" s="59">
        <v>0</v>
      </c>
      <c r="AB23" s="59">
        <f t="shared" si="3"/>
        <v>0</v>
      </c>
      <c r="AC23" s="59">
        <v>0</v>
      </c>
      <c r="AD23" s="59">
        <f t="shared" si="4"/>
        <v>0</v>
      </c>
      <c r="AE23" s="59">
        <v>0</v>
      </c>
      <c r="AF23" s="59">
        <f t="shared" si="5"/>
        <v>0</v>
      </c>
      <c r="AG23" s="60"/>
    </row>
    <row r="24" spans="1:33" s="9" customFormat="1" ht="12.75" customHeight="1" x14ac:dyDescent="0.2">
      <c r="A24" s="73">
        <v>18</v>
      </c>
      <c r="B24" s="74" t="s">
        <v>114</v>
      </c>
      <c r="C24" s="14"/>
      <c r="D24" s="14" t="s">
        <v>44</v>
      </c>
      <c r="E24" s="75" t="s">
        <v>130</v>
      </c>
      <c r="F24" s="82" t="s">
        <v>136</v>
      </c>
      <c r="G24" s="77">
        <v>30.45</v>
      </c>
      <c r="H24" s="80">
        <v>71</v>
      </c>
      <c r="I24" s="83">
        <v>27</v>
      </c>
      <c r="J24" s="83">
        <v>28</v>
      </c>
      <c r="K24" s="79">
        <v>58</v>
      </c>
      <c r="L24" s="80">
        <v>49</v>
      </c>
      <c r="M24" s="80">
        <v>24</v>
      </c>
      <c r="N24" s="81">
        <f t="shared" si="11"/>
        <v>81.690140845070431</v>
      </c>
      <c r="O24" s="81">
        <v>31605.72</v>
      </c>
      <c r="P24" s="81">
        <f t="shared" si="2"/>
        <v>31605.72</v>
      </c>
      <c r="Q24" s="81">
        <f t="shared" si="6"/>
        <v>100</v>
      </c>
      <c r="R24" s="81">
        <v>16741.59</v>
      </c>
      <c r="S24" s="81">
        <f t="shared" si="9"/>
        <v>52.970126926391799</v>
      </c>
      <c r="T24" s="81">
        <f t="shared" si="10"/>
        <v>14864.130000000001</v>
      </c>
      <c r="U24" s="81">
        <f t="shared" si="7"/>
        <v>47.029873073608201</v>
      </c>
      <c r="V24" s="80">
        <v>23</v>
      </c>
      <c r="W24" s="80">
        <v>30</v>
      </c>
      <c r="X24" s="80">
        <v>15</v>
      </c>
      <c r="Y24" s="81">
        <f t="shared" si="8"/>
        <v>32.394366197183103</v>
      </c>
      <c r="Z24" s="81">
        <v>19407.59</v>
      </c>
      <c r="AA24" s="59">
        <v>0</v>
      </c>
      <c r="AB24" s="59">
        <f t="shared" si="3"/>
        <v>0</v>
      </c>
      <c r="AC24" s="59">
        <v>0</v>
      </c>
      <c r="AD24" s="59">
        <f t="shared" si="4"/>
        <v>0</v>
      </c>
      <c r="AE24" s="59">
        <v>0</v>
      </c>
      <c r="AF24" s="59">
        <f t="shared" si="5"/>
        <v>0</v>
      </c>
      <c r="AG24" s="60"/>
    </row>
    <row r="25" spans="1:33" s="9" customFormat="1" ht="12.75" customHeight="1" x14ac:dyDescent="0.2">
      <c r="A25" s="73">
        <v>19</v>
      </c>
      <c r="B25" s="74" t="s">
        <v>114</v>
      </c>
      <c r="C25" s="14"/>
      <c r="D25" s="14" t="s">
        <v>45</v>
      </c>
      <c r="E25" s="75" t="s">
        <v>137</v>
      </c>
      <c r="F25" s="82">
        <v>17</v>
      </c>
      <c r="G25" s="77">
        <v>30.45</v>
      </c>
      <c r="H25" s="80">
        <v>206</v>
      </c>
      <c r="I25" s="83">
        <v>16</v>
      </c>
      <c r="J25" s="83">
        <v>29</v>
      </c>
      <c r="K25" s="79">
        <v>190</v>
      </c>
      <c r="L25" s="80">
        <v>189</v>
      </c>
      <c r="M25" s="80">
        <v>168</v>
      </c>
      <c r="N25" s="81">
        <f t="shared" si="11"/>
        <v>92.233009708737868</v>
      </c>
      <c r="O25" s="81">
        <v>43809.06</v>
      </c>
      <c r="P25" s="81">
        <f t="shared" si="2"/>
        <v>43809.06</v>
      </c>
      <c r="Q25" s="81">
        <f t="shared" si="6"/>
        <v>100</v>
      </c>
      <c r="R25" s="81">
        <v>28259.139999999992</v>
      </c>
      <c r="S25" s="81">
        <f t="shared" si="9"/>
        <v>64.505241609840496</v>
      </c>
      <c r="T25" s="81">
        <f t="shared" si="10"/>
        <v>15549.920000000006</v>
      </c>
      <c r="U25" s="81">
        <f t="shared" si="7"/>
        <v>35.49475839015949</v>
      </c>
      <c r="V25" s="80">
        <v>0</v>
      </c>
      <c r="W25" s="80">
        <v>0</v>
      </c>
      <c r="X25" s="80">
        <v>0</v>
      </c>
      <c r="Y25" s="81">
        <f t="shared" si="8"/>
        <v>0</v>
      </c>
      <c r="Z25" s="81">
        <v>0</v>
      </c>
      <c r="AA25" s="59">
        <v>0</v>
      </c>
      <c r="AB25" s="59">
        <f t="shared" si="3"/>
        <v>0</v>
      </c>
      <c r="AC25" s="59">
        <v>0</v>
      </c>
      <c r="AD25" s="59">
        <f t="shared" si="4"/>
        <v>0</v>
      </c>
      <c r="AE25" s="59">
        <v>0</v>
      </c>
      <c r="AF25" s="59">
        <f t="shared" si="5"/>
        <v>0</v>
      </c>
      <c r="AG25" s="60"/>
    </row>
    <row r="26" spans="1:33" s="9" customFormat="1" ht="12.75" customHeight="1" x14ac:dyDescent="0.2">
      <c r="A26" s="73">
        <v>20</v>
      </c>
      <c r="B26" s="74" t="s">
        <v>114</v>
      </c>
      <c r="C26" s="14"/>
      <c r="D26" s="14" t="s">
        <v>46</v>
      </c>
      <c r="E26" s="75" t="s">
        <v>138</v>
      </c>
      <c r="F26" s="82" t="s">
        <v>139</v>
      </c>
      <c r="G26" s="77">
        <v>30.45</v>
      </c>
      <c r="H26" s="80">
        <v>24</v>
      </c>
      <c r="I26" s="83">
        <v>1</v>
      </c>
      <c r="J26" s="83">
        <v>11</v>
      </c>
      <c r="K26" s="79">
        <v>14</v>
      </c>
      <c r="L26" s="80">
        <v>18</v>
      </c>
      <c r="M26" s="80">
        <v>7</v>
      </c>
      <c r="N26" s="81">
        <f t="shared" si="11"/>
        <v>58.333333333333336</v>
      </c>
      <c r="O26" s="81">
        <v>13200.15</v>
      </c>
      <c r="P26" s="81">
        <f t="shared" si="2"/>
        <v>13200.15</v>
      </c>
      <c r="Q26" s="81">
        <f t="shared" si="6"/>
        <v>100</v>
      </c>
      <c r="R26" s="81">
        <v>8489.880000000001</v>
      </c>
      <c r="S26" s="81">
        <f t="shared" si="9"/>
        <v>64.31654185747891</v>
      </c>
      <c r="T26" s="81">
        <f t="shared" si="10"/>
        <v>4710.2699999999986</v>
      </c>
      <c r="U26" s="81">
        <f t="shared" si="7"/>
        <v>35.683458142521097</v>
      </c>
      <c r="V26" s="80">
        <v>1</v>
      </c>
      <c r="W26" s="80">
        <v>1</v>
      </c>
      <c r="X26" s="80">
        <v>0</v>
      </c>
      <c r="Y26" s="81">
        <f t="shared" si="8"/>
        <v>4.1666666666666661</v>
      </c>
      <c r="Z26" s="81">
        <v>1915.91</v>
      </c>
      <c r="AA26" s="59">
        <v>0</v>
      </c>
      <c r="AB26" s="59">
        <f t="shared" si="3"/>
        <v>0</v>
      </c>
      <c r="AC26" s="59">
        <v>0</v>
      </c>
      <c r="AD26" s="59">
        <f t="shared" si="4"/>
        <v>0</v>
      </c>
      <c r="AE26" s="59">
        <v>0</v>
      </c>
      <c r="AF26" s="59">
        <f t="shared" si="5"/>
        <v>0</v>
      </c>
      <c r="AG26" s="60"/>
    </row>
    <row r="27" spans="1:33" s="9" customFormat="1" ht="12.75" customHeight="1" x14ac:dyDescent="0.2">
      <c r="A27" s="73">
        <v>21</v>
      </c>
      <c r="B27" s="74" t="s">
        <v>114</v>
      </c>
      <c r="C27" s="14"/>
      <c r="D27" s="14" t="s">
        <v>47</v>
      </c>
      <c r="E27" s="75" t="s">
        <v>138</v>
      </c>
      <c r="F27" s="82" t="s">
        <v>140</v>
      </c>
      <c r="G27" s="77">
        <v>30.45</v>
      </c>
      <c r="H27" s="80">
        <v>16</v>
      </c>
      <c r="I27" s="83">
        <v>2</v>
      </c>
      <c r="J27" s="83">
        <v>8</v>
      </c>
      <c r="K27" s="79">
        <v>10</v>
      </c>
      <c r="L27" s="80">
        <v>13</v>
      </c>
      <c r="M27" s="80">
        <v>6</v>
      </c>
      <c r="N27" s="81">
        <f t="shared" si="11"/>
        <v>62.5</v>
      </c>
      <c r="O27" s="81">
        <v>12723.78</v>
      </c>
      <c r="P27" s="81">
        <f t="shared" si="2"/>
        <v>12723.78</v>
      </c>
      <c r="Q27" s="81">
        <f t="shared" si="6"/>
        <v>100</v>
      </c>
      <c r="R27" s="81">
        <v>11733.55</v>
      </c>
      <c r="S27" s="81">
        <f t="shared" si="9"/>
        <v>92.217485684285634</v>
      </c>
      <c r="T27" s="81">
        <f t="shared" si="10"/>
        <v>990.23000000000138</v>
      </c>
      <c r="U27" s="81">
        <f t="shared" si="7"/>
        <v>7.7825143157143657</v>
      </c>
      <c r="V27" s="80">
        <v>4</v>
      </c>
      <c r="W27" s="80">
        <v>4</v>
      </c>
      <c r="X27" s="80">
        <v>1</v>
      </c>
      <c r="Y27" s="81">
        <f t="shared" si="8"/>
        <v>25</v>
      </c>
      <c r="Z27" s="81">
        <v>3466.92</v>
      </c>
      <c r="AA27" s="59">
        <v>0</v>
      </c>
      <c r="AB27" s="59">
        <f t="shared" si="3"/>
        <v>0</v>
      </c>
      <c r="AC27" s="59">
        <v>0</v>
      </c>
      <c r="AD27" s="59">
        <f t="shared" si="4"/>
        <v>0</v>
      </c>
      <c r="AE27" s="59">
        <v>0</v>
      </c>
      <c r="AF27" s="59">
        <f t="shared" si="5"/>
        <v>0</v>
      </c>
      <c r="AG27" s="60"/>
    </row>
    <row r="28" spans="1:33" s="9" customFormat="1" ht="12.75" customHeight="1" x14ac:dyDescent="0.2">
      <c r="A28" s="73">
        <v>22</v>
      </c>
      <c r="B28" s="74" t="s">
        <v>114</v>
      </c>
      <c r="C28" s="14"/>
      <c r="D28" s="14" t="s">
        <v>48</v>
      </c>
      <c r="E28" s="75" t="s">
        <v>137</v>
      </c>
      <c r="F28" s="82" t="s">
        <v>141</v>
      </c>
      <c r="G28" s="77">
        <v>30.45</v>
      </c>
      <c r="H28" s="80">
        <v>9</v>
      </c>
      <c r="I28" s="83">
        <v>4</v>
      </c>
      <c r="J28" s="83">
        <v>3</v>
      </c>
      <c r="K28" s="79">
        <v>0</v>
      </c>
      <c r="L28" s="80">
        <v>0</v>
      </c>
      <c r="M28" s="80">
        <v>0</v>
      </c>
      <c r="N28" s="81">
        <f t="shared" si="11"/>
        <v>0</v>
      </c>
      <c r="O28" s="81">
        <v>0</v>
      </c>
      <c r="P28" s="81">
        <f t="shared" si="2"/>
        <v>0</v>
      </c>
      <c r="Q28" s="81">
        <v>0</v>
      </c>
      <c r="R28" s="81">
        <v>0</v>
      </c>
      <c r="S28" s="81">
        <v>0</v>
      </c>
      <c r="T28" s="81">
        <f t="shared" si="10"/>
        <v>0</v>
      </c>
      <c r="U28" s="81">
        <v>0</v>
      </c>
      <c r="V28" s="80">
        <v>0</v>
      </c>
      <c r="W28" s="80">
        <v>0</v>
      </c>
      <c r="X28" s="80">
        <v>0</v>
      </c>
      <c r="Y28" s="81">
        <f t="shared" si="8"/>
        <v>0</v>
      </c>
      <c r="Z28" s="81">
        <v>0</v>
      </c>
      <c r="AA28" s="59">
        <v>0</v>
      </c>
      <c r="AB28" s="59">
        <f t="shared" si="3"/>
        <v>0</v>
      </c>
      <c r="AC28" s="59">
        <v>0</v>
      </c>
      <c r="AD28" s="59">
        <f t="shared" si="4"/>
        <v>0</v>
      </c>
      <c r="AE28" s="59">
        <v>0</v>
      </c>
      <c r="AF28" s="59">
        <f t="shared" si="5"/>
        <v>0</v>
      </c>
      <c r="AG28" s="60"/>
    </row>
    <row r="29" spans="1:33" s="9" customFormat="1" ht="12.75" customHeight="1" x14ac:dyDescent="0.2">
      <c r="A29" s="73">
        <v>23</v>
      </c>
      <c r="B29" s="74" t="s">
        <v>114</v>
      </c>
      <c r="C29" s="14"/>
      <c r="D29" s="14" t="s">
        <v>49</v>
      </c>
      <c r="E29" s="75" t="s">
        <v>118</v>
      </c>
      <c r="F29" s="82" t="s">
        <v>142</v>
      </c>
      <c r="G29" s="77">
        <v>30.45</v>
      </c>
      <c r="H29" s="80">
        <v>8</v>
      </c>
      <c r="I29" s="83">
        <v>0</v>
      </c>
      <c r="J29" s="83">
        <v>7</v>
      </c>
      <c r="K29" s="79">
        <v>6</v>
      </c>
      <c r="L29" s="80">
        <v>8</v>
      </c>
      <c r="M29" s="80">
        <v>1</v>
      </c>
      <c r="N29" s="81">
        <f t="shared" si="11"/>
        <v>75</v>
      </c>
      <c r="O29" s="81">
        <v>5460.41</v>
      </c>
      <c r="P29" s="81">
        <f t="shared" si="2"/>
        <v>5460.41</v>
      </c>
      <c r="Q29" s="81">
        <f t="shared" si="6"/>
        <v>100</v>
      </c>
      <c r="R29" s="81">
        <v>200.97</v>
      </c>
      <c r="S29" s="81">
        <f t="shared" si="9"/>
        <v>3.6804928567635029</v>
      </c>
      <c r="T29" s="81">
        <f t="shared" si="10"/>
        <v>5259.44</v>
      </c>
      <c r="U29" s="81">
        <f t="shared" si="7"/>
        <v>96.319507143236493</v>
      </c>
      <c r="V29" s="80">
        <v>0</v>
      </c>
      <c r="W29" s="80">
        <v>0</v>
      </c>
      <c r="X29" s="80">
        <v>0</v>
      </c>
      <c r="Y29" s="81">
        <f t="shared" si="8"/>
        <v>0</v>
      </c>
      <c r="Z29" s="81">
        <v>0</v>
      </c>
      <c r="AA29" s="59">
        <v>0</v>
      </c>
      <c r="AB29" s="59">
        <f t="shared" si="3"/>
        <v>0</v>
      </c>
      <c r="AC29" s="59">
        <v>0</v>
      </c>
      <c r="AD29" s="59">
        <f t="shared" si="4"/>
        <v>0</v>
      </c>
      <c r="AE29" s="59">
        <v>0</v>
      </c>
      <c r="AF29" s="59">
        <f t="shared" si="5"/>
        <v>0</v>
      </c>
      <c r="AG29" s="60"/>
    </row>
    <row r="30" spans="1:33" s="9" customFormat="1" ht="12.75" customHeight="1" x14ac:dyDescent="0.2">
      <c r="A30" s="73">
        <v>24</v>
      </c>
      <c r="B30" s="74" t="s">
        <v>114</v>
      </c>
      <c r="C30" s="14"/>
      <c r="D30" s="14" t="s">
        <v>50</v>
      </c>
      <c r="E30" s="75" t="s">
        <v>118</v>
      </c>
      <c r="F30" s="82" t="s">
        <v>143</v>
      </c>
      <c r="G30" s="77">
        <v>30.45</v>
      </c>
      <c r="H30" s="80">
        <v>0</v>
      </c>
      <c r="I30" s="83">
        <v>0</v>
      </c>
      <c r="J30" s="83">
        <v>0</v>
      </c>
      <c r="K30" s="79">
        <v>0</v>
      </c>
      <c r="L30" s="80">
        <v>0</v>
      </c>
      <c r="M30" s="80">
        <v>0</v>
      </c>
      <c r="N30" s="81">
        <v>0</v>
      </c>
      <c r="O30" s="81">
        <v>0</v>
      </c>
      <c r="P30" s="81">
        <f t="shared" si="2"/>
        <v>0</v>
      </c>
      <c r="Q30" s="81">
        <v>0</v>
      </c>
      <c r="R30" s="81">
        <v>0</v>
      </c>
      <c r="S30" s="81">
        <v>0</v>
      </c>
      <c r="T30" s="81">
        <f t="shared" si="10"/>
        <v>0</v>
      </c>
      <c r="U30" s="81">
        <v>0</v>
      </c>
      <c r="V30" s="80">
        <v>0</v>
      </c>
      <c r="W30" s="80">
        <v>0</v>
      </c>
      <c r="X30" s="80">
        <v>0</v>
      </c>
      <c r="Y30" s="81">
        <f t="shared" si="8"/>
        <v>0</v>
      </c>
      <c r="Z30" s="81">
        <v>0</v>
      </c>
      <c r="AA30" s="59">
        <v>0</v>
      </c>
      <c r="AB30" s="59">
        <f t="shared" si="3"/>
        <v>0</v>
      </c>
      <c r="AC30" s="59">
        <v>0</v>
      </c>
      <c r="AD30" s="59">
        <f t="shared" si="4"/>
        <v>0</v>
      </c>
      <c r="AE30" s="59">
        <v>0</v>
      </c>
      <c r="AF30" s="59">
        <f t="shared" si="5"/>
        <v>0</v>
      </c>
      <c r="AG30" s="60"/>
    </row>
    <row r="31" spans="1:33" s="9" customFormat="1" ht="12.75" customHeight="1" x14ac:dyDescent="0.2">
      <c r="A31" s="73">
        <v>25</v>
      </c>
      <c r="B31" s="74" t="s">
        <v>114</v>
      </c>
      <c r="C31" s="14"/>
      <c r="D31" s="14" t="s">
        <v>51</v>
      </c>
      <c r="E31" s="75" t="s">
        <v>120</v>
      </c>
      <c r="F31" s="82" t="s">
        <v>144</v>
      </c>
      <c r="G31" s="77">
        <v>30.45</v>
      </c>
      <c r="H31" s="80">
        <v>92</v>
      </c>
      <c r="I31" s="83">
        <v>22</v>
      </c>
      <c r="J31" s="83">
        <v>52</v>
      </c>
      <c r="K31" s="79">
        <v>81</v>
      </c>
      <c r="L31" s="80">
        <v>110</v>
      </c>
      <c r="M31" s="80">
        <v>37</v>
      </c>
      <c r="N31" s="81">
        <f t="shared" ref="N31:N61" si="12">K31/H31*100</f>
        <v>88.043478260869563</v>
      </c>
      <c r="O31" s="81">
        <v>84151.14</v>
      </c>
      <c r="P31" s="81">
        <f t="shared" si="2"/>
        <v>84151.14</v>
      </c>
      <c r="Q31" s="81">
        <f t="shared" si="6"/>
        <v>100</v>
      </c>
      <c r="R31" s="81">
        <v>63364.84</v>
      </c>
      <c r="S31" s="81">
        <f t="shared" si="9"/>
        <v>75.298849189684177</v>
      </c>
      <c r="T31" s="81">
        <f t="shared" si="10"/>
        <v>20786.300000000003</v>
      </c>
      <c r="U31" s="81">
        <f t="shared" si="7"/>
        <v>24.701150810315823</v>
      </c>
      <c r="V31" s="80">
        <v>0</v>
      </c>
      <c r="W31" s="80">
        <v>0</v>
      </c>
      <c r="X31" s="80">
        <v>0</v>
      </c>
      <c r="Y31" s="81">
        <f t="shared" si="8"/>
        <v>0</v>
      </c>
      <c r="Z31" s="81">
        <v>0</v>
      </c>
      <c r="AA31" s="59">
        <v>0</v>
      </c>
      <c r="AB31" s="59">
        <f t="shared" si="3"/>
        <v>0</v>
      </c>
      <c r="AC31" s="59">
        <v>0</v>
      </c>
      <c r="AD31" s="59">
        <f t="shared" si="4"/>
        <v>0</v>
      </c>
      <c r="AE31" s="59">
        <v>0</v>
      </c>
      <c r="AF31" s="59">
        <f t="shared" si="5"/>
        <v>0</v>
      </c>
      <c r="AG31" s="60"/>
    </row>
    <row r="32" spans="1:33" s="9" customFormat="1" ht="12.75" customHeight="1" x14ac:dyDescent="0.2">
      <c r="A32" s="73">
        <v>26</v>
      </c>
      <c r="B32" s="74" t="s">
        <v>114</v>
      </c>
      <c r="C32" s="14"/>
      <c r="D32" s="14" t="s">
        <v>52</v>
      </c>
      <c r="E32" s="75" t="s">
        <v>118</v>
      </c>
      <c r="F32" s="82" t="s">
        <v>145</v>
      </c>
      <c r="G32" s="77">
        <v>30.45</v>
      </c>
      <c r="H32" s="80">
        <v>20</v>
      </c>
      <c r="I32" s="83">
        <v>12</v>
      </c>
      <c r="J32" s="83">
        <v>4</v>
      </c>
      <c r="K32" s="79">
        <v>9</v>
      </c>
      <c r="L32" s="80">
        <v>11</v>
      </c>
      <c r="M32" s="80">
        <v>7</v>
      </c>
      <c r="N32" s="81">
        <f t="shared" si="12"/>
        <v>45</v>
      </c>
      <c r="O32" s="81">
        <v>3061.7499999999995</v>
      </c>
      <c r="P32" s="81">
        <f t="shared" si="2"/>
        <v>3061.7499999999995</v>
      </c>
      <c r="Q32" s="81">
        <f t="shared" si="6"/>
        <v>100</v>
      </c>
      <c r="R32" s="81">
        <v>3061.7499999999995</v>
      </c>
      <c r="S32" s="81">
        <f t="shared" si="9"/>
        <v>100</v>
      </c>
      <c r="T32" s="81">
        <f t="shared" si="10"/>
        <v>0</v>
      </c>
      <c r="U32" s="81">
        <f t="shared" si="7"/>
        <v>0</v>
      </c>
      <c r="V32" s="80">
        <v>0</v>
      </c>
      <c r="W32" s="80">
        <v>0</v>
      </c>
      <c r="X32" s="80">
        <v>0</v>
      </c>
      <c r="Y32" s="81">
        <f t="shared" si="8"/>
        <v>0</v>
      </c>
      <c r="Z32" s="81">
        <v>0</v>
      </c>
      <c r="AA32" s="59">
        <v>0</v>
      </c>
      <c r="AB32" s="59">
        <f t="shared" si="3"/>
        <v>0</v>
      </c>
      <c r="AC32" s="59">
        <v>0</v>
      </c>
      <c r="AD32" s="59">
        <f t="shared" si="4"/>
        <v>0</v>
      </c>
      <c r="AE32" s="59">
        <v>0</v>
      </c>
      <c r="AF32" s="59">
        <f t="shared" si="5"/>
        <v>0</v>
      </c>
      <c r="AG32" s="60"/>
    </row>
    <row r="33" spans="1:33" s="9" customFormat="1" ht="12.75" customHeight="1" x14ac:dyDescent="0.2">
      <c r="A33" s="73">
        <v>27</v>
      </c>
      <c r="B33" s="74" t="s">
        <v>114</v>
      </c>
      <c r="C33" s="14"/>
      <c r="D33" s="14" t="s">
        <v>53</v>
      </c>
      <c r="E33" s="75" t="s">
        <v>118</v>
      </c>
      <c r="F33" s="82" t="s">
        <v>146</v>
      </c>
      <c r="G33" s="77">
        <v>30.45</v>
      </c>
      <c r="H33" s="80">
        <v>4</v>
      </c>
      <c r="I33" s="83">
        <v>0</v>
      </c>
      <c r="J33" s="83">
        <v>2</v>
      </c>
      <c r="K33" s="79">
        <v>2</v>
      </c>
      <c r="L33" s="80">
        <v>2</v>
      </c>
      <c r="M33" s="80">
        <v>2</v>
      </c>
      <c r="N33" s="81">
        <f t="shared" si="12"/>
        <v>50</v>
      </c>
      <c r="O33" s="81">
        <v>215.69</v>
      </c>
      <c r="P33" s="81">
        <f t="shared" si="2"/>
        <v>215.69</v>
      </c>
      <c r="Q33" s="81">
        <f t="shared" si="6"/>
        <v>100</v>
      </c>
      <c r="R33" s="81">
        <v>215.69</v>
      </c>
      <c r="S33" s="81">
        <f t="shared" si="9"/>
        <v>100</v>
      </c>
      <c r="T33" s="81">
        <f t="shared" si="10"/>
        <v>0</v>
      </c>
      <c r="U33" s="81">
        <f t="shared" si="7"/>
        <v>0</v>
      </c>
      <c r="V33" s="80">
        <v>0</v>
      </c>
      <c r="W33" s="80">
        <v>0</v>
      </c>
      <c r="X33" s="80">
        <v>0</v>
      </c>
      <c r="Y33" s="81">
        <f t="shared" si="8"/>
        <v>0</v>
      </c>
      <c r="Z33" s="81">
        <v>0</v>
      </c>
      <c r="AA33" s="59">
        <v>0</v>
      </c>
      <c r="AB33" s="59">
        <f t="shared" si="3"/>
        <v>0</v>
      </c>
      <c r="AC33" s="59">
        <v>0</v>
      </c>
      <c r="AD33" s="59">
        <f t="shared" si="4"/>
        <v>0</v>
      </c>
      <c r="AE33" s="59">
        <v>0</v>
      </c>
      <c r="AF33" s="59">
        <f t="shared" si="5"/>
        <v>0</v>
      </c>
      <c r="AG33" s="60"/>
    </row>
    <row r="34" spans="1:33" s="9" customFormat="1" ht="12.75" customHeight="1" x14ac:dyDescent="0.2">
      <c r="A34" s="73">
        <v>28</v>
      </c>
      <c r="B34" s="74" t="s">
        <v>114</v>
      </c>
      <c r="C34" s="14"/>
      <c r="D34" s="14" t="s">
        <v>218</v>
      </c>
      <c r="E34" s="75" t="s">
        <v>120</v>
      </c>
      <c r="F34" s="82" t="s">
        <v>147</v>
      </c>
      <c r="G34" s="77">
        <v>30.45</v>
      </c>
      <c r="H34" s="80">
        <v>52</v>
      </c>
      <c r="I34" s="83">
        <v>12</v>
      </c>
      <c r="J34" s="83">
        <v>20</v>
      </c>
      <c r="K34" s="79">
        <v>42</v>
      </c>
      <c r="L34" s="80">
        <v>47</v>
      </c>
      <c r="M34" s="80">
        <v>32</v>
      </c>
      <c r="N34" s="81">
        <f t="shared" si="12"/>
        <v>80.769230769230774</v>
      </c>
      <c r="O34" s="81">
        <v>17458.7</v>
      </c>
      <c r="P34" s="81">
        <f t="shared" si="2"/>
        <v>17458.7</v>
      </c>
      <c r="Q34" s="81">
        <f t="shared" si="6"/>
        <v>100</v>
      </c>
      <c r="R34" s="81">
        <v>12975.199999999997</v>
      </c>
      <c r="S34" s="81">
        <f t="shared" si="9"/>
        <v>74.319393769295516</v>
      </c>
      <c r="T34" s="81">
        <f t="shared" si="10"/>
        <v>4483.5000000000036</v>
      </c>
      <c r="U34" s="81">
        <f t="shared" si="7"/>
        <v>25.680606230704484</v>
      </c>
      <c r="V34" s="80">
        <v>0</v>
      </c>
      <c r="W34" s="80">
        <v>0</v>
      </c>
      <c r="X34" s="80">
        <v>0</v>
      </c>
      <c r="Y34" s="81">
        <f t="shared" si="8"/>
        <v>0</v>
      </c>
      <c r="Z34" s="81">
        <v>0</v>
      </c>
      <c r="AA34" s="59">
        <v>0</v>
      </c>
      <c r="AB34" s="59">
        <f t="shared" si="3"/>
        <v>0</v>
      </c>
      <c r="AC34" s="59">
        <v>0</v>
      </c>
      <c r="AD34" s="59">
        <f t="shared" si="4"/>
        <v>0</v>
      </c>
      <c r="AE34" s="59">
        <v>0</v>
      </c>
      <c r="AF34" s="59">
        <f t="shared" si="5"/>
        <v>0</v>
      </c>
      <c r="AG34" s="60"/>
    </row>
    <row r="35" spans="1:33" s="9" customFormat="1" ht="12.75" customHeight="1" x14ac:dyDescent="0.2">
      <c r="A35" s="73">
        <v>29</v>
      </c>
      <c r="B35" s="74" t="s">
        <v>114</v>
      </c>
      <c r="C35" s="14"/>
      <c r="D35" s="14" t="s">
        <v>54</v>
      </c>
      <c r="E35" s="75" t="s">
        <v>118</v>
      </c>
      <c r="F35" s="82" t="s">
        <v>148</v>
      </c>
      <c r="G35" s="77">
        <v>30.45</v>
      </c>
      <c r="H35" s="80">
        <v>58</v>
      </c>
      <c r="I35" s="83">
        <v>20</v>
      </c>
      <c r="J35" s="83">
        <v>27</v>
      </c>
      <c r="K35" s="79">
        <v>44</v>
      </c>
      <c r="L35" s="80">
        <v>55</v>
      </c>
      <c r="M35" s="80">
        <v>29</v>
      </c>
      <c r="N35" s="81">
        <f t="shared" si="12"/>
        <v>75.862068965517238</v>
      </c>
      <c r="O35" s="81">
        <v>31182.29</v>
      </c>
      <c r="P35" s="81">
        <f t="shared" si="2"/>
        <v>31182.29</v>
      </c>
      <c r="Q35" s="81">
        <f t="shared" si="6"/>
        <v>100</v>
      </c>
      <c r="R35" s="81">
        <v>17610.87</v>
      </c>
      <c r="S35" s="81">
        <f t="shared" si="9"/>
        <v>56.477154179503806</v>
      </c>
      <c r="T35" s="81">
        <f t="shared" si="10"/>
        <v>13571.420000000002</v>
      </c>
      <c r="U35" s="81">
        <f t="shared" si="7"/>
        <v>43.522845820496194</v>
      </c>
      <c r="V35" s="80">
        <v>0</v>
      </c>
      <c r="W35" s="80">
        <v>0</v>
      </c>
      <c r="X35" s="80">
        <v>0</v>
      </c>
      <c r="Y35" s="81">
        <f t="shared" si="8"/>
        <v>0</v>
      </c>
      <c r="Z35" s="81">
        <v>0</v>
      </c>
      <c r="AA35" s="59">
        <v>0</v>
      </c>
      <c r="AB35" s="59">
        <f t="shared" si="3"/>
        <v>0</v>
      </c>
      <c r="AC35" s="59">
        <v>0</v>
      </c>
      <c r="AD35" s="59">
        <f t="shared" si="4"/>
        <v>0</v>
      </c>
      <c r="AE35" s="59">
        <v>0</v>
      </c>
      <c r="AF35" s="59">
        <f t="shared" si="5"/>
        <v>0</v>
      </c>
      <c r="AG35" s="60"/>
    </row>
    <row r="36" spans="1:33" s="9" customFormat="1" ht="12.75" customHeight="1" x14ac:dyDescent="0.2">
      <c r="A36" s="73">
        <v>30</v>
      </c>
      <c r="B36" s="74" t="s">
        <v>114</v>
      </c>
      <c r="C36" s="14"/>
      <c r="D36" s="14" t="s">
        <v>55</v>
      </c>
      <c r="E36" s="75" t="s">
        <v>149</v>
      </c>
      <c r="F36" s="82" t="s">
        <v>150</v>
      </c>
      <c r="G36" s="77">
        <v>30.45</v>
      </c>
      <c r="H36" s="80">
        <v>11</v>
      </c>
      <c r="I36" s="83">
        <v>2</v>
      </c>
      <c r="J36" s="83">
        <v>3</v>
      </c>
      <c r="K36" s="79">
        <v>7</v>
      </c>
      <c r="L36" s="80">
        <v>7</v>
      </c>
      <c r="M36" s="80">
        <v>6</v>
      </c>
      <c r="N36" s="81">
        <f t="shared" si="12"/>
        <v>63.636363636363633</v>
      </c>
      <c r="O36" s="81">
        <v>837.48</v>
      </c>
      <c r="P36" s="81">
        <f t="shared" si="2"/>
        <v>837.48</v>
      </c>
      <c r="Q36" s="81">
        <f t="shared" si="6"/>
        <v>100</v>
      </c>
      <c r="R36" s="81">
        <v>837.48</v>
      </c>
      <c r="S36" s="81">
        <f t="shared" si="9"/>
        <v>100</v>
      </c>
      <c r="T36" s="81">
        <f t="shared" si="10"/>
        <v>0</v>
      </c>
      <c r="U36" s="81">
        <f t="shared" si="7"/>
        <v>0</v>
      </c>
      <c r="V36" s="80">
        <v>0</v>
      </c>
      <c r="W36" s="80">
        <v>0</v>
      </c>
      <c r="X36" s="80">
        <v>0</v>
      </c>
      <c r="Y36" s="81">
        <f t="shared" si="8"/>
        <v>0</v>
      </c>
      <c r="Z36" s="81">
        <v>0</v>
      </c>
      <c r="AA36" s="59">
        <v>0</v>
      </c>
      <c r="AB36" s="59">
        <f t="shared" si="3"/>
        <v>0</v>
      </c>
      <c r="AC36" s="59">
        <v>0</v>
      </c>
      <c r="AD36" s="59">
        <f t="shared" si="4"/>
        <v>0</v>
      </c>
      <c r="AE36" s="59">
        <v>0</v>
      </c>
      <c r="AF36" s="59">
        <f t="shared" si="5"/>
        <v>0</v>
      </c>
      <c r="AG36" s="60"/>
    </row>
    <row r="37" spans="1:33" s="9" customFormat="1" ht="12.75" customHeight="1" x14ac:dyDescent="0.2">
      <c r="A37" s="73">
        <v>31</v>
      </c>
      <c r="B37" s="74" t="s">
        <v>114</v>
      </c>
      <c r="C37" s="14"/>
      <c r="D37" s="14" t="s">
        <v>56</v>
      </c>
      <c r="E37" s="75" t="s">
        <v>118</v>
      </c>
      <c r="F37" s="82" t="s">
        <v>151</v>
      </c>
      <c r="G37" s="77">
        <v>30.45</v>
      </c>
      <c r="H37" s="80">
        <v>15</v>
      </c>
      <c r="I37" s="83">
        <v>4</v>
      </c>
      <c r="J37" s="83">
        <v>8</v>
      </c>
      <c r="K37" s="79">
        <v>14</v>
      </c>
      <c r="L37" s="80">
        <v>14</v>
      </c>
      <c r="M37" s="80">
        <v>7</v>
      </c>
      <c r="N37" s="81">
        <f t="shared" si="12"/>
        <v>93.333333333333329</v>
      </c>
      <c r="O37" s="81">
        <v>8820.61</v>
      </c>
      <c r="P37" s="81">
        <f t="shared" si="2"/>
        <v>8820.61</v>
      </c>
      <c r="Q37" s="81">
        <f t="shared" si="6"/>
        <v>100</v>
      </c>
      <c r="R37" s="81">
        <v>4734.47</v>
      </c>
      <c r="S37" s="81">
        <f t="shared" si="9"/>
        <v>53.675085963442434</v>
      </c>
      <c r="T37" s="81">
        <f t="shared" si="10"/>
        <v>4086.1400000000003</v>
      </c>
      <c r="U37" s="81">
        <f t="shared" si="7"/>
        <v>46.324914036557566</v>
      </c>
      <c r="V37" s="80">
        <v>0</v>
      </c>
      <c r="W37" s="80">
        <v>0</v>
      </c>
      <c r="X37" s="80">
        <v>0</v>
      </c>
      <c r="Y37" s="81">
        <f t="shared" si="8"/>
        <v>0</v>
      </c>
      <c r="Z37" s="81">
        <v>0</v>
      </c>
      <c r="AA37" s="59">
        <v>0</v>
      </c>
      <c r="AB37" s="59">
        <f t="shared" si="3"/>
        <v>0</v>
      </c>
      <c r="AC37" s="59">
        <v>0</v>
      </c>
      <c r="AD37" s="59">
        <f t="shared" si="4"/>
        <v>0</v>
      </c>
      <c r="AE37" s="59">
        <v>0</v>
      </c>
      <c r="AF37" s="59">
        <f t="shared" si="5"/>
        <v>0</v>
      </c>
      <c r="AG37" s="60"/>
    </row>
    <row r="38" spans="1:33" s="9" customFormat="1" ht="12.75" customHeight="1" x14ac:dyDescent="0.2">
      <c r="A38" s="73">
        <v>32</v>
      </c>
      <c r="B38" s="74" t="s">
        <v>114</v>
      </c>
      <c r="C38" s="14"/>
      <c r="D38" s="14" t="s">
        <v>57</v>
      </c>
      <c r="E38" s="75" t="s">
        <v>118</v>
      </c>
      <c r="F38" s="82" t="s">
        <v>152</v>
      </c>
      <c r="G38" s="77">
        <v>30.45</v>
      </c>
      <c r="H38" s="80">
        <v>29</v>
      </c>
      <c r="I38" s="83">
        <v>4</v>
      </c>
      <c r="J38" s="83">
        <v>24</v>
      </c>
      <c r="K38" s="79">
        <v>13</v>
      </c>
      <c r="L38" s="80">
        <v>18</v>
      </c>
      <c r="M38" s="80">
        <v>0</v>
      </c>
      <c r="N38" s="81">
        <f t="shared" si="12"/>
        <v>44.827586206896555</v>
      </c>
      <c r="O38" s="81">
        <v>17539.870000000003</v>
      </c>
      <c r="P38" s="81">
        <f t="shared" si="2"/>
        <v>17539.870000000003</v>
      </c>
      <c r="Q38" s="81">
        <f t="shared" si="6"/>
        <v>100</v>
      </c>
      <c r="R38" s="81">
        <v>17539.870000000003</v>
      </c>
      <c r="S38" s="81">
        <f t="shared" si="9"/>
        <v>100</v>
      </c>
      <c r="T38" s="81">
        <f t="shared" si="10"/>
        <v>0</v>
      </c>
      <c r="U38" s="81">
        <f t="shared" si="7"/>
        <v>0</v>
      </c>
      <c r="V38" s="80">
        <v>0</v>
      </c>
      <c r="W38" s="80">
        <v>0</v>
      </c>
      <c r="X38" s="80">
        <v>0</v>
      </c>
      <c r="Y38" s="81">
        <f t="shared" si="8"/>
        <v>0</v>
      </c>
      <c r="Z38" s="81">
        <v>0</v>
      </c>
      <c r="AA38" s="59">
        <v>0</v>
      </c>
      <c r="AB38" s="59">
        <f t="shared" si="3"/>
        <v>0</v>
      </c>
      <c r="AC38" s="59">
        <v>0</v>
      </c>
      <c r="AD38" s="59">
        <f t="shared" si="4"/>
        <v>0</v>
      </c>
      <c r="AE38" s="59">
        <v>0</v>
      </c>
      <c r="AF38" s="59">
        <f t="shared" si="5"/>
        <v>0</v>
      </c>
      <c r="AG38" s="60"/>
    </row>
    <row r="39" spans="1:33" s="9" customFormat="1" ht="12.75" customHeight="1" x14ac:dyDescent="0.2">
      <c r="A39" s="73">
        <v>33</v>
      </c>
      <c r="B39" s="74" t="s">
        <v>114</v>
      </c>
      <c r="C39" s="14"/>
      <c r="D39" s="14" t="s">
        <v>58</v>
      </c>
      <c r="E39" s="75" t="s">
        <v>153</v>
      </c>
      <c r="F39" s="82" t="s">
        <v>154</v>
      </c>
      <c r="G39" s="77">
        <v>30.45</v>
      </c>
      <c r="H39" s="80">
        <v>12</v>
      </c>
      <c r="I39" s="83">
        <v>4</v>
      </c>
      <c r="J39" s="83">
        <v>3</v>
      </c>
      <c r="K39" s="79">
        <v>0</v>
      </c>
      <c r="L39" s="80">
        <v>0</v>
      </c>
      <c r="M39" s="80">
        <v>0</v>
      </c>
      <c r="N39" s="81">
        <f t="shared" si="12"/>
        <v>0</v>
      </c>
      <c r="O39" s="81">
        <v>0</v>
      </c>
      <c r="P39" s="81">
        <f t="shared" si="2"/>
        <v>0</v>
      </c>
      <c r="Q39" s="81">
        <v>0</v>
      </c>
      <c r="R39" s="81">
        <v>0</v>
      </c>
      <c r="S39" s="81">
        <v>0</v>
      </c>
      <c r="T39" s="81">
        <f t="shared" si="10"/>
        <v>0</v>
      </c>
      <c r="U39" s="81">
        <v>0</v>
      </c>
      <c r="V39" s="80">
        <v>0</v>
      </c>
      <c r="W39" s="80">
        <v>0</v>
      </c>
      <c r="X39" s="80">
        <v>0</v>
      </c>
      <c r="Y39" s="81">
        <f t="shared" si="8"/>
        <v>0</v>
      </c>
      <c r="Z39" s="81">
        <v>0</v>
      </c>
      <c r="AA39" s="59">
        <v>0</v>
      </c>
      <c r="AB39" s="59">
        <f t="shared" si="3"/>
        <v>0</v>
      </c>
      <c r="AC39" s="59">
        <v>0</v>
      </c>
      <c r="AD39" s="59">
        <f t="shared" si="4"/>
        <v>0</v>
      </c>
      <c r="AE39" s="59">
        <v>0</v>
      </c>
      <c r="AF39" s="59">
        <f t="shared" si="5"/>
        <v>0</v>
      </c>
      <c r="AG39" s="60"/>
    </row>
    <row r="40" spans="1:33" s="9" customFormat="1" ht="12.75" customHeight="1" x14ac:dyDescent="0.2">
      <c r="A40" s="73">
        <v>34</v>
      </c>
      <c r="B40" s="74" t="s">
        <v>114</v>
      </c>
      <c r="C40" s="14"/>
      <c r="D40" s="14" t="s">
        <v>59</v>
      </c>
      <c r="E40" s="75" t="s">
        <v>118</v>
      </c>
      <c r="F40" s="82" t="s">
        <v>155</v>
      </c>
      <c r="G40" s="77">
        <v>30.45</v>
      </c>
      <c r="H40" s="80">
        <v>11</v>
      </c>
      <c r="I40" s="83">
        <v>4</v>
      </c>
      <c r="J40" s="83">
        <v>5</v>
      </c>
      <c r="K40" s="79">
        <v>1</v>
      </c>
      <c r="L40" s="80">
        <v>1</v>
      </c>
      <c r="M40" s="80">
        <v>1</v>
      </c>
      <c r="N40" s="81">
        <f t="shared" si="12"/>
        <v>9.0909090909090917</v>
      </c>
      <c r="O40" s="81">
        <v>81.2</v>
      </c>
      <c r="P40" s="81">
        <f t="shared" si="2"/>
        <v>81.2</v>
      </c>
      <c r="Q40" s="81">
        <f t="shared" si="6"/>
        <v>100</v>
      </c>
      <c r="R40" s="81">
        <v>81.2</v>
      </c>
      <c r="S40" s="81">
        <f t="shared" si="9"/>
        <v>100</v>
      </c>
      <c r="T40" s="81">
        <f t="shared" si="10"/>
        <v>0</v>
      </c>
      <c r="U40" s="81">
        <f t="shared" si="7"/>
        <v>0</v>
      </c>
      <c r="V40" s="80">
        <v>0</v>
      </c>
      <c r="W40" s="80">
        <v>0</v>
      </c>
      <c r="X40" s="80">
        <v>0</v>
      </c>
      <c r="Y40" s="81">
        <f t="shared" si="8"/>
        <v>0</v>
      </c>
      <c r="Z40" s="81">
        <v>0</v>
      </c>
      <c r="AA40" s="59">
        <v>0</v>
      </c>
      <c r="AB40" s="59">
        <f t="shared" si="3"/>
        <v>0</v>
      </c>
      <c r="AC40" s="59">
        <v>0</v>
      </c>
      <c r="AD40" s="59">
        <f t="shared" si="4"/>
        <v>0</v>
      </c>
      <c r="AE40" s="59">
        <v>0</v>
      </c>
      <c r="AF40" s="59">
        <f t="shared" si="5"/>
        <v>0</v>
      </c>
      <c r="AG40" s="60"/>
    </row>
    <row r="41" spans="1:33" s="9" customFormat="1" ht="12.75" customHeight="1" x14ac:dyDescent="0.2">
      <c r="A41" s="73">
        <v>35</v>
      </c>
      <c r="B41" s="74" t="s">
        <v>114</v>
      </c>
      <c r="C41" s="14"/>
      <c r="D41" s="14" t="s">
        <v>60</v>
      </c>
      <c r="E41" s="75" t="s">
        <v>118</v>
      </c>
      <c r="F41" s="82" t="s">
        <v>156</v>
      </c>
      <c r="G41" s="77">
        <v>30.45</v>
      </c>
      <c r="H41" s="80">
        <v>2</v>
      </c>
      <c r="I41" s="83">
        <v>1</v>
      </c>
      <c r="J41" s="83">
        <v>1</v>
      </c>
      <c r="K41" s="79">
        <v>0</v>
      </c>
      <c r="L41" s="80">
        <v>0</v>
      </c>
      <c r="M41" s="80">
        <v>0</v>
      </c>
      <c r="N41" s="81">
        <f t="shared" si="12"/>
        <v>0</v>
      </c>
      <c r="O41" s="81">
        <v>0</v>
      </c>
      <c r="P41" s="81">
        <f t="shared" si="2"/>
        <v>0</v>
      </c>
      <c r="Q41" s="81">
        <v>0</v>
      </c>
      <c r="R41" s="81">
        <v>0</v>
      </c>
      <c r="S41" s="81">
        <v>0</v>
      </c>
      <c r="T41" s="81">
        <f t="shared" si="10"/>
        <v>0</v>
      </c>
      <c r="U41" s="81">
        <v>0</v>
      </c>
      <c r="V41" s="80">
        <v>1</v>
      </c>
      <c r="W41" s="80">
        <v>1</v>
      </c>
      <c r="X41" s="80">
        <v>1</v>
      </c>
      <c r="Y41" s="81">
        <f t="shared" si="8"/>
        <v>50</v>
      </c>
      <c r="Z41" s="81">
        <v>570.94000000000005</v>
      </c>
      <c r="AA41" s="59">
        <v>0</v>
      </c>
      <c r="AB41" s="59">
        <f t="shared" si="3"/>
        <v>0</v>
      </c>
      <c r="AC41" s="59">
        <v>0</v>
      </c>
      <c r="AD41" s="59">
        <f t="shared" si="4"/>
        <v>0</v>
      </c>
      <c r="AE41" s="59">
        <v>0</v>
      </c>
      <c r="AF41" s="59">
        <f t="shared" si="5"/>
        <v>0</v>
      </c>
      <c r="AG41" s="60"/>
    </row>
    <row r="42" spans="1:33" s="9" customFormat="1" ht="12.75" customHeight="1" x14ac:dyDescent="0.2">
      <c r="A42" s="73">
        <v>36</v>
      </c>
      <c r="B42" s="74" t="s">
        <v>114</v>
      </c>
      <c r="C42" s="14"/>
      <c r="D42" s="14" t="s">
        <v>61</v>
      </c>
      <c r="E42" s="75" t="s">
        <v>118</v>
      </c>
      <c r="F42" s="82" t="s">
        <v>157</v>
      </c>
      <c r="G42" s="77">
        <v>30.45</v>
      </c>
      <c r="H42" s="80">
        <v>53</v>
      </c>
      <c r="I42" s="83">
        <v>6</v>
      </c>
      <c r="J42" s="83">
        <v>39</v>
      </c>
      <c r="K42" s="79">
        <v>37</v>
      </c>
      <c r="L42" s="80">
        <v>46</v>
      </c>
      <c r="M42" s="80">
        <v>13</v>
      </c>
      <c r="N42" s="81">
        <f t="shared" si="12"/>
        <v>69.811320754716974</v>
      </c>
      <c r="O42" s="81">
        <v>51486.1</v>
      </c>
      <c r="P42" s="81">
        <f t="shared" si="2"/>
        <v>51486.1</v>
      </c>
      <c r="Q42" s="81">
        <f t="shared" si="6"/>
        <v>100</v>
      </c>
      <c r="R42" s="81">
        <v>34172.07</v>
      </c>
      <c r="S42" s="81">
        <f t="shared" si="9"/>
        <v>66.371447827666103</v>
      </c>
      <c r="T42" s="81">
        <f t="shared" si="10"/>
        <v>17314.03</v>
      </c>
      <c r="U42" s="81">
        <f t="shared" si="7"/>
        <v>33.62855217233389</v>
      </c>
      <c r="V42" s="80">
        <v>14</v>
      </c>
      <c r="W42" s="80">
        <v>12</v>
      </c>
      <c r="X42" s="80">
        <v>3</v>
      </c>
      <c r="Y42" s="81">
        <f t="shared" si="8"/>
        <v>26.415094339622641</v>
      </c>
      <c r="Z42" s="81">
        <v>14740.05</v>
      </c>
      <c r="AA42" s="59">
        <v>0</v>
      </c>
      <c r="AB42" s="59">
        <f t="shared" si="3"/>
        <v>0</v>
      </c>
      <c r="AC42" s="59">
        <v>0</v>
      </c>
      <c r="AD42" s="59">
        <f t="shared" si="4"/>
        <v>0</v>
      </c>
      <c r="AE42" s="59">
        <v>0</v>
      </c>
      <c r="AF42" s="59">
        <f t="shared" si="5"/>
        <v>0</v>
      </c>
      <c r="AG42" s="60"/>
    </row>
    <row r="43" spans="1:33" s="9" customFormat="1" ht="12.75" customHeight="1" x14ac:dyDescent="0.2">
      <c r="A43" s="73">
        <v>37</v>
      </c>
      <c r="B43" s="74" t="s">
        <v>114</v>
      </c>
      <c r="C43" s="14"/>
      <c r="D43" s="14" t="s">
        <v>62</v>
      </c>
      <c r="E43" s="75" t="s">
        <v>118</v>
      </c>
      <c r="F43" s="82" t="s">
        <v>158</v>
      </c>
      <c r="G43" s="77">
        <v>30.45</v>
      </c>
      <c r="H43" s="80">
        <v>28</v>
      </c>
      <c r="I43" s="83">
        <v>6</v>
      </c>
      <c r="J43" s="83">
        <v>11</v>
      </c>
      <c r="K43" s="79">
        <v>22</v>
      </c>
      <c r="L43" s="80">
        <v>26</v>
      </c>
      <c r="M43" s="80">
        <v>14</v>
      </c>
      <c r="N43" s="81">
        <f t="shared" si="12"/>
        <v>78.571428571428569</v>
      </c>
      <c r="O43" s="81">
        <v>16141.45</v>
      </c>
      <c r="P43" s="81">
        <f t="shared" si="2"/>
        <v>16141.45</v>
      </c>
      <c r="Q43" s="81">
        <f t="shared" si="6"/>
        <v>100</v>
      </c>
      <c r="R43" s="81">
        <v>12948.769999999999</v>
      </c>
      <c r="S43" s="81">
        <f t="shared" si="9"/>
        <v>80.220612150705165</v>
      </c>
      <c r="T43" s="81">
        <f t="shared" si="10"/>
        <v>3192.6800000000021</v>
      </c>
      <c r="U43" s="81">
        <f t="shared" si="7"/>
        <v>19.779387849294842</v>
      </c>
      <c r="V43" s="80">
        <v>0</v>
      </c>
      <c r="W43" s="80">
        <v>0</v>
      </c>
      <c r="X43" s="80">
        <v>0</v>
      </c>
      <c r="Y43" s="81">
        <f t="shared" si="8"/>
        <v>0</v>
      </c>
      <c r="Z43" s="81">
        <v>0</v>
      </c>
      <c r="AA43" s="59">
        <v>0</v>
      </c>
      <c r="AB43" s="59">
        <f t="shared" si="3"/>
        <v>0</v>
      </c>
      <c r="AC43" s="59">
        <v>0</v>
      </c>
      <c r="AD43" s="59">
        <f t="shared" si="4"/>
        <v>0</v>
      </c>
      <c r="AE43" s="59">
        <v>0</v>
      </c>
      <c r="AF43" s="59">
        <f t="shared" si="5"/>
        <v>0</v>
      </c>
      <c r="AG43" s="60"/>
    </row>
    <row r="44" spans="1:33" s="9" customFormat="1" ht="12.75" customHeight="1" x14ac:dyDescent="0.2">
      <c r="A44" s="73">
        <v>38</v>
      </c>
      <c r="B44" s="74" t="s">
        <v>114</v>
      </c>
      <c r="C44" s="14"/>
      <c r="D44" s="14" t="s">
        <v>63</v>
      </c>
      <c r="E44" s="75" t="s">
        <v>118</v>
      </c>
      <c r="F44" s="82" t="s">
        <v>159</v>
      </c>
      <c r="G44" s="77">
        <v>30.45</v>
      </c>
      <c r="H44" s="80">
        <v>7</v>
      </c>
      <c r="I44" s="83">
        <v>3</v>
      </c>
      <c r="J44" s="83">
        <v>4</v>
      </c>
      <c r="K44" s="79">
        <v>0</v>
      </c>
      <c r="L44" s="80">
        <v>0</v>
      </c>
      <c r="M44" s="80">
        <v>0</v>
      </c>
      <c r="N44" s="81">
        <f t="shared" si="12"/>
        <v>0</v>
      </c>
      <c r="O44" s="81">
        <v>0</v>
      </c>
      <c r="P44" s="81">
        <f t="shared" si="2"/>
        <v>0</v>
      </c>
      <c r="Q44" s="81">
        <v>0</v>
      </c>
      <c r="R44" s="81">
        <v>0</v>
      </c>
      <c r="S44" s="81">
        <v>0</v>
      </c>
      <c r="T44" s="81">
        <f t="shared" si="10"/>
        <v>0</v>
      </c>
      <c r="U44" s="81">
        <v>0</v>
      </c>
      <c r="V44" s="80">
        <v>0</v>
      </c>
      <c r="W44" s="80">
        <v>0</v>
      </c>
      <c r="X44" s="80">
        <v>0</v>
      </c>
      <c r="Y44" s="81">
        <f t="shared" si="8"/>
        <v>0</v>
      </c>
      <c r="Z44" s="81">
        <v>0</v>
      </c>
      <c r="AA44" s="59">
        <v>0</v>
      </c>
      <c r="AB44" s="59">
        <f t="shared" si="3"/>
        <v>0</v>
      </c>
      <c r="AC44" s="59">
        <v>0</v>
      </c>
      <c r="AD44" s="59">
        <f t="shared" si="4"/>
        <v>0</v>
      </c>
      <c r="AE44" s="59">
        <v>0</v>
      </c>
      <c r="AF44" s="59">
        <f t="shared" si="5"/>
        <v>0</v>
      </c>
      <c r="AG44" s="60"/>
    </row>
    <row r="45" spans="1:33" s="9" customFormat="1" ht="12.75" customHeight="1" x14ac:dyDescent="0.2">
      <c r="A45" s="73">
        <v>39</v>
      </c>
      <c r="B45" s="74" t="s">
        <v>114</v>
      </c>
      <c r="C45" s="14"/>
      <c r="D45" s="14" t="s">
        <v>64</v>
      </c>
      <c r="E45" s="75" t="s">
        <v>118</v>
      </c>
      <c r="F45" s="82" t="s">
        <v>160</v>
      </c>
      <c r="G45" s="77">
        <v>30.45</v>
      </c>
      <c r="H45" s="80">
        <v>21</v>
      </c>
      <c r="I45" s="83">
        <v>3</v>
      </c>
      <c r="J45" s="83">
        <v>14</v>
      </c>
      <c r="K45" s="79">
        <v>15</v>
      </c>
      <c r="L45" s="80">
        <v>18</v>
      </c>
      <c r="M45" s="80">
        <v>7</v>
      </c>
      <c r="N45" s="81">
        <f t="shared" si="12"/>
        <v>71.428571428571431</v>
      </c>
      <c r="O45" s="81">
        <v>18630.71</v>
      </c>
      <c r="P45" s="81">
        <f t="shared" si="2"/>
        <v>18630.71</v>
      </c>
      <c r="Q45" s="81">
        <f t="shared" si="6"/>
        <v>100</v>
      </c>
      <c r="R45" s="81">
        <v>8876.01</v>
      </c>
      <c r="S45" s="81">
        <f t="shared" si="9"/>
        <v>47.641823634203959</v>
      </c>
      <c r="T45" s="81">
        <f t="shared" si="10"/>
        <v>9754.6999999999989</v>
      </c>
      <c r="U45" s="81">
        <f t="shared" si="7"/>
        <v>52.358176365796041</v>
      </c>
      <c r="V45" s="80">
        <v>8</v>
      </c>
      <c r="W45" s="80">
        <v>8</v>
      </c>
      <c r="X45" s="80">
        <v>8</v>
      </c>
      <c r="Y45" s="81">
        <f>IF(H45=0,0,V45/H45)*100</f>
        <v>38.095238095238095</v>
      </c>
      <c r="Z45" s="81">
        <v>9510.4500000000007</v>
      </c>
      <c r="AA45" s="59">
        <v>0</v>
      </c>
      <c r="AB45" s="59">
        <f t="shared" si="3"/>
        <v>0</v>
      </c>
      <c r="AC45" s="59">
        <v>0</v>
      </c>
      <c r="AD45" s="59">
        <f t="shared" si="4"/>
        <v>0</v>
      </c>
      <c r="AE45" s="59">
        <v>0</v>
      </c>
      <c r="AF45" s="59">
        <f t="shared" si="5"/>
        <v>0</v>
      </c>
      <c r="AG45" s="60"/>
    </row>
    <row r="46" spans="1:33" s="9" customFormat="1" ht="12.75" customHeight="1" x14ac:dyDescent="0.2">
      <c r="A46" s="73">
        <v>40</v>
      </c>
      <c r="B46" s="74" t="s">
        <v>114</v>
      </c>
      <c r="C46" s="74"/>
      <c r="D46" s="74" t="s">
        <v>219</v>
      </c>
      <c r="E46" s="85" t="s">
        <v>118</v>
      </c>
      <c r="F46" s="82" t="s">
        <v>230</v>
      </c>
      <c r="G46" s="77">
        <v>30.45</v>
      </c>
      <c r="H46" s="80">
        <v>1</v>
      </c>
      <c r="I46" s="83">
        <v>0</v>
      </c>
      <c r="J46" s="83">
        <v>0</v>
      </c>
      <c r="K46" s="79">
        <v>0</v>
      </c>
      <c r="L46" s="80">
        <v>0</v>
      </c>
      <c r="M46" s="80">
        <v>0</v>
      </c>
      <c r="N46" s="81">
        <f t="shared" si="12"/>
        <v>0</v>
      </c>
      <c r="O46" s="81">
        <v>0</v>
      </c>
      <c r="P46" s="81">
        <f t="shared" si="2"/>
        <v>0</v>
      </c>
      <c r="Q46" s="81">
        <v>0</v>
      </c>
      <c r="R46" s="81">
        <v>0</v>
      </c>
      <c r="S46" s="81">
        <v>0</v>
      </c>
      <c r="T46" s="81">
        <f>O46-R46</f>
        <v>0</v>
      </c>
      <c r="U46" s="81">
        <v>0</v>
      </c>
      <c r="V46" s="80">
        <v>0</v>
      </c>
      <c r="W46" s="80">
        <v>0</v>
      </c>
      <c r="X46" s="80">
        <v>0</v>
      </c>
      <c r="Y46" s="81">
        <f>IF(H46=0,0,V46/H46)*100</f>
        <v>0</v>
      </c>
      <c r="Z46" s="81">
        <v>0</v>
      </c>
      <c r="AA46" s="59">
        <v>0</v>
      </c>
      <c r="AB46" s="59">
        <f t="shared" si="3"/>
        <v>0</v>
      </c>
      <c r="AC46" s="59">
        <v>0</v>
      </c>
      <c r="AD46" s="59">
        <f t="shared" si="4"/>
        <v>0</v>
      </c>
      <c r="AE46" s="59">
        <v>0</v>
      </c>
      <c r="AF46" s="59">
        <f t="shared" si="5"/>
        <v>0</v>
      </c>
      <c r="AG46" s="60"/>
    </row>
    <row r="47" spans="1:33" s="9" customFormat="1" ht="12.75" customHeight="1" x14ac:dyDescent="0.2">
      <c r="A47" s="73">
        <v>41</v>
      </c>
      <c r="B47" s="74" t="s">
        <v>114</v>
      </c>
      <c r="C47" s="14"/>
      <c r="D47" s="14" t="s">
        <v>65</v>
      </c>
      <c r="E47" s="75" t="s">
        <v>118</v>
      </c>
      <c r="F47" s="82" t="s">
        <v>161</v>
      </c>
      <c r="G47" s="77">
        <v>30.45</v>
      </c>
      <c r="H47" s="80">
        <v>37</v>
      </c>
      <c r="I47" s="83">
        <v>12</v>
      </c>
      <c r="J47" s="83">
        <v>15</v>
      </c>
      <c r="K47" s="79">
        <v>27</v>
      </c>
      <c r="L47" s="80">
        <v>32</v>
      </c>
      <c r="M47" s="80">
        <v>15</v>
      </c>
      <c r="N47" s="81">
        <f t="shared" si="12"/>
        <v>72.972972972972968</v>
      </c>
      <c r="O47" s="81">
        <v>29395.079999999998</v>
      </c>
      <c r="P47" s="81">
        <f t="shared" si="2"/>
        <v>29395.079999999998</v>
      </c>
      <c r="Q47" s="81">
        <f t="shared" si="6"/>
        <v>100</v>
      </c>
      <c r="R47" s="81">
        <v>20753.189999999999</v>
      </c>
      <c r="S47" s="81">
        <f t="shared" si="9"/>
        <v>70.600896476553217</v>
      </c>
      <c r="T47" s="81">
        <f t="shared" si="10"/>
        <v>8641.89</v>
      </c>
      <c r="U47" s="81">
        <f t="shared" si="7"/>
        <v>29.399103523446779</v>
      </c>
      <c r="V47" s="80">
        <v>5</v>
      </c>
      <c r="W47" s="80">
        <v>5</v>
      </c>
      <c r="X47" s="80">
        <v>4</v>
      </c>
      <c r="Y47" s="81">
        <f t="shared" si="8"/>
        <v>13.513513513513514</v>
      </c>
      <c r="Z47" s="81">
        <v>2634.24</v>
      </c>
      <c r="AA47" s="59">
        <v>0</v>
      </c>
      <c r="AB47" s="59">
        <f t="shared" si="3"/>
        <v>0</v>
      </c>
      <c r="AC47" s="59">
        <v>0</v>
      </c>
      <c r="AD47" s="59">
        <f t="shared" si="4"/>
        <v>0</v>
      </c>
      <c r="AE47" s="59">
        <v>0</v>
      </c>
      <c r="AF47" s="59">
        <f t="shared" si="5"/>
        <v>0</v>
      </c>
      <c r="AG47" s="60"/>
    </row>
    <row r="48" spans="1:33" s="9" customFormat="1" ht="12.75" customHeight="1" x14ac:dyDescent="0.2">
      <c r="A48" s="73">
        <v>42</v>
      </c>
      <c r="B48" s="74" t="s">
        <v>114</v>
      </c>
      <c r="C48" s="14"/>
      <c r="D48" s="14" t="s">
        <v>66</v>
      </c>
      <c r="E48" s="75" t="s">
        <v>120</v>
      </c>
      <c r="F48" s="82" t="s">
        <v>162</v>
      </c>
      <c r="G48" s="77">
        <v>30.45</v>
      </c>
      <c r="H48" s="80">
        <v>64</v>
      </c>
      <c r="I48" s="83">
        <v>16</v>
      </c>
      <c r="J48" s="83">
        <v>27</v>
      </c>
      <c r="K48" s="79">
        <v>32</v>
      </c>
      <c r="L48" s="80">
        <v>34</v>
      </c>
      <c r="M48" s="80">
        <v>27</v>
      </c>
      <c r="N48" s="81">
        <f t="shared" si="12"/>
        <v>50</v>
      </c>
      <c r="O48" s="81">
        <v>13283.6</v>
      </c>
      <c r="P48" s="81">
        <f t="shared" si="2"/>
        <v>13283.6</v>
      </c>
      <c r="Q48" s="81">
        <f t="shared" si="6"/>
        <v>100</v>
      </c>
      <c r="R48" s="81">
        <v>4486.5600000000004</v>
      </c>
      <c r="S48" s="81">
        <f t="shared" si="9"/>
        <v>33.775181426721673</v>
      </c>
      <c r="T48" s="81">
        <f t="shared" si="10"/>
        <v>8797.0400000000009</v>
      </c>
      <c r="U48" s="81">
        <f t="shared" si="7"/>
        <v>66.224818573278327</v>
      </c>
      <c r="V48" s="80">
        <v>0</v>
      </c>
      <c r="W48" s="80">
        <v>0</v>
      </c>
      <c r="X48" s="80">
        <v>0</v>
      </c>
      <c r="Y48" s="81">
        <f t="shared" si="8"/>
        <v>0</v>
      </c>
      <c r="Z48" s="81">
        <v>0</v>
      </c>
      <c r="AA48" s="59">
        <v>0</v>
      </c>
      <c r="AB48" s="59">
        <f t="shared" si="3"/>
        <v>0</v>
      </c>
      <c r="AC48" s="59">
        <v>0</v>
      </c>
      <c r="AD48" s="59">
        <f t="shared" si="4"/>
        <v>0</v>
      </c>
      <c r="AE48" s="59">
        <v>0</v>
      </c>
      <c r="AF48" s="59">
        <f t="shared" si="5"/>
        <v>0</v>
      </c>
      <c r="AG48" s="60"/>
    </row>
    <row r="49" spans="1:33" s="9" customFormat="1" ht="12.75" customHeight="1" x14ac:dyDescent="0.2">
      <c r="A49" s="73">
        <v>43</v>
      </c>
      <c r="B49" s="74" t="s">
        <v>114</v>
      </c>
      <c r="C49" s="14"/>
      <c r="D49" s="14" t="s">
        <v>67</v>
      </c>
      <c r="E49" s="75" t="s">
        <v>118</v>
      </c>
      <c r="F49" s="82" t="s">
        <v>163</v>
      </c>
      <c r="G49" s="77">
        <v>30.45</v>
      </c>
      <c r="H49" s="80">
        <v>3</v>
      </c>
      <c r="I49" s="83">
        <v>0</v>
      </c>
      <c r="J49" s="83">
        <v>1</v>
      </c>
      <c r="K49" s="79">
        <v>0</v>
      </c>
      <c r="L49" s="80">
        <v>0</v>
      </c>
      <c r="M49" s="80">
        <v>0</v>
      </c>
      <c r="N49" s="81">
        <f t="shared" si="12"/>
        <v>0</v>
      </c>
      <c r="O49" s="81">
        <v>0</v>
      </c>
      <c r="P49" s="81">
        <f t="shared" si="2"/>
        <v>0</v>
      </c>
      <c r="Q49" s="81">
        <v>0</v>
      </c>
      <c r="R49" s="81">
        <v>0</v>
      </c>
      <c r="S49" s="81">
        <v>0</v>
      </c>
      <c r="T49" s="81">
        <f t="shared" si="10"/>
        <v>0</v>
      </c>
      <c r="U49" s="81">
        <v>0</v>
      </c>
      <c r="V49" s="80">
        <v>0</v>
      </c>
      <c r="W49" s="80">
        <v>0</v>
      </c>
      <c r="X49" s="80">
        <v>0</v>
      </c>
      <c r="Y49" s="81">
        <f t="shared" si="8"/>
        <v>0</v>
      </c>
      <c r="Z49" s="81">
        <v>0</v>
      </c>
      <c r="AA49" s="59">
        <v>0</v>
      </c>
      <c r="AB49" s="59">
        <f t="shared" si="3"/>
        <v>0</v>
      </c>
      <c r="AC49" s="59">
        <v>0</v>
      </c>
      <c r="AD49" s="59">
        <f t="shared" si="4"/>
        <v>0</v>
      </c>
      <c r="AE49" s="59">
        <v>0</v>
      </c>
      <c r="AF49" s="59">
        <f t="shared" si="5"/>
        <v>0</v>
      </c>
      <c r="AG49" s="60"/>
    </row>
    <row r="50" spans="1:33" s="9" customFormat="1" ht="12.75" customHeight="1" x14ac:dyDescent="0.2">
      <c r="A50" s="73">
        <v>44</v>
      </c>
      <c r="B50" s="74" t="s">
        <v>114</v>
      </c>
      <c r="C50" s="14"/>
      <c r="D50" s="14" t="s">
        <v>68</v>
      </c>
      <c r="E50" s="75" t="s">
        <v>118</v>
      </c>
      <c r="F50" s="82" t="s">
        <v>164</v>
      </c>
      <c r="G50" s="77">
        <v>30.45</v>
      </c>
      <c r="H50" s="80">
        <v>45</v>
      </c>
      <c r="I50" s="83">
        <v>8</v>
      </c>
      <c r="J50" s="83">
        <v>18</v>
      </c>
      <c r="K50" s="79">
        <v>42</v>
      </c>
      <c r="L50" s="80">
        <v>49</v>
      </c>
      <c r="M50" s="80">
        <v>27</v>
      </c>
      <c r="N50" s="81">
        <f t="shared" si="12"/>
        <v>93.333333333333329</v>
      </c>
      <c r="O50" s="81">
        <v>28019.85</v>
      </c>
      <c r="P50" s="81">
        <f t="shared" si="2"/>
        <v>28019.85</v>
      </c>
      <c r="Q50" s="81">
        <f t="shared" si="6"/>
        <v>100</v>
      </c>
      <c r="R50" s="81">
        <v>12501.89</v>
      </c>
      <c r="S50" s="81">
        <f t="shared" si="9"/>
        <v>44.617976184740456</v>
      </c>
      <c r="T50" s="81">
        <f t="shared" si="10"/>
        <v>15517.96</v>
      </c>
      <c r="U50" s="81">
        <f t="shared" si="7"/>
        <v>55.382023815259544</v>
      </c>
      <c r="V50" s="80">
        <v>2</v>
      </c>
      <c r="W50" s="80">
        <v>2</v>
      </c>
      <c r="X50" s="80">
        <v>0</v>
      </c>
      <c r="Y50" s="81">
        <f t="shared" si="8"/>
        <v>4.4444444444444446</v>
      </c>
      <c r="Z50" s="81">
        <v>2841.2</v>
      </c>
      <c r="AA50" s="59">
        <v>0</v>
      </c>
      <c r="AB50" s="59">
        <f t="shared" si="3"/>
        <v>0</v>
      </c>
      <c r="AC50" s="59">
        <v>0</v>
      </c>
      <c r="AD50" s="59">
        <f t="shared" si="4"/>
        <v>0</v>
      </c>
      <c r="AE50" s="59">
        <v>0</v>
      </c>
      <c r="AF50" s="59">
        <f t="shared" si="5"/>
        <v>0</v>
      </c>
      <c r="AG50" s="60"/>
    </row>
    <row r="51" spans="1:33" s="9" customFormat="1" ht="12.75" customHeight="1" x14ac:dyDescent="0.2">
      <c r="A51" s="73">
        <v>45</v>
      </c>
      <c r="B51" s="74" t="s">
        <v>114</v>
      </c>
      <c r="C51" s="14"/>
      <c r="D51" s="14" t="s">
        <v>69</v>
      </c>
      <c r="E51" s="75" t="s">
        <v>165</v>
      </c>
      <c r="F51" s="82" t="s">
        <v>166</v>
      </c>
      <c r="G51" s="77">
        <v>30.45</v>
      </c>
      <c r="H51" s="80">
        <v>35</v>
      </c>
      <c r="I51" s="83">
        <v>7</v>
      </c>
      <c r="J51" s="83">
        <v>20</v>
      </c>
      <c r="K51" s="79">
        <v>26</v>
      </c>
      <c r="L51" s="80">
        <v>38</v>
      </c>
      <c r="M51" s="80">
        <v>10</v>
      </c>
      <c r="N51" s="81">
        <f t="shared" si="12"/>
        <v>74.285714285714292</v>
      </c>
      <c r="O51" s="81">
        <v>24374.81</v>
      </c>
      <c r="P51" s="81">
        <f t="shared" si="2"/>
        <v>24374.81</v>
      </c>
      <c r="Q51" s="81">
        <f t="shared" si="6"/>
        <v>100</v>
      </c>
      <c r="R51" s="81">
        <v>17579.680000000004</v>
      </c>
      <c r="S51" s="81">
        <f t="shared" si="9"/>
        <v>72.122326286851063</v>
      </c>
      <c r="T51" s="81">
        <f t="shared" si="10"/>
        <v>6795.1299999999974</v>
      </c>
      <c r="U51" s="81">
        <f t="shared" si="7"/>
        <v>27.87767371314893</v>
      </c>
      <c r="V51" s="80">
        <v>1</v>
      </c>
      <c r="W51" s="80">
        <v>1</v>
      </c>
      <c r="X51" s="80">
        <v>1</v>
      </c>
      <c r="Y51" s="81">
        <f t="shared" si="8"/>
        <v>2.8571428571428572</v>
      </c>
      <c r="Z51" s="81">
        <v>121.8</v>
      </c>
      <c r="AA51" s="59">
        <v>0</v>
      </c>
      <c r="AB51" s="59">
        <f t="shared" si="3"/>
        <v>0</v>
      </c>
      <c r="AC51" s="59">
        <v>0</v>
      </c>
      <c r="AD51" s="59">
        <f t="shared" si="4"/>
        <v>0</v>
      </c>
      <c r="AE51" s="59">
        <v>0</v>
      </c>
      <c r="AF51" s="59">
        <f t="shared" si="5"/>
        <v>0</v>
      </c>
      <c r="AG51" s="60"/>
    </row>
    <row r="52" spans="1:33" s="9" customFormat="1" ht="12.75" customHeight="1" x14ac:dyDescent="0.2">
      <c r="A52" s="73">
        <v>46</v>
      </c>
      <c r="B52" s="74" t="s">
        <v>114</v>
      </c>
      <c r="C52" s="14"/>
      <c r="D52" s="14" t="s">
        <v>70</v>
      </c>
      <c r="E52" s="75" t="s">
        <v>120</v>
      </c>
      <c r="F52" s="82" t="s">
        <v>167</v>
      </c>
      <c r="G52" s="77">
        <v>30.45</v>
      </c>
      <c r="H52" s="80">
        <v>21</v>
      </c>
      <c r="I52" s="83">
        <v>8</v>
      </c>
      <c r="J52" s="83">
        <v>11</v>
      </c>
      <c r="K52" s="79">
        <v>17</v>
      </c>
      <c r="L52" s="80">
        <v>22</v>
      </c>
      <c r="M52" s="80">
        <v>9</v>
      </c>
      <c r="N52" s="81">
        <f t="shared" si="12"/>
        <v>80.952380952380949</v>
      </c>
      <c r="O52" s="81">
        <v>15413.759999999998</v>
      </c>
      <c r="P52" s="81">
        <f t="shared" si="2"/>
        <v>15413.759999999998</v>
      </c>
      <c r="Q52" s="81">
        <f t="shared" si="6"/>
        <v>100</v>
      </c>
      <c r="R52" s="81">
        <v>12943.539999999999</v>
      </c>
      <c r="S52" s="81">
        <f t="shared" si="9"/>
        <v>83.973929787410725</v>
      </c>
      <c r="T52" s="81">
        <f t="shared" si="10"/>
        <v>2470.2199999999993</v>
      </c>
      <c r="U52" s="81">
        <f t="shared" si="7"/>
        <v>16.026070212589268</v>
      </c>
      <c r="V52" s="80">
        <v>2</v>
      </c>
      <c r="W52" s="80">
        <v>2</v>
      </c>
      <c r="X52" s="80">
        <v>0</v>
      </c>
      <c r="Y52" s="81">
        <f t="shared" si="8"/>
        <v>9.5238095238095237</v>
      </c>
      <c r="Z52" s="81">
        <v>1649.36</v>
      </c>
      <c r="AA52" s="59">
        <v>0</v>
      </c>
      <c r="AB52" s="59">
        <f t="shared" si="3"/>
        <v>0</v>
      </c>
      <c r="AC52" s="59">
        <v>0</v>
      </c>
      <c r="AD52" s="59">
        <f t="shared" si="4"/>
        <v>0</v>
      </c>
      <c r="AE52" s="59">
        <v>0</v>
      </c>
      <c r="AF52" s="59">
        <f t="shared" si="5"/>
        <v>0</v>
      </c>
      <c r="AG52" s="60"/>
    </row>
    <row r="53" spans="1:33" s="9" customFormat="1" ht="12.75" customHeight="1" x14ac:dyDescent="0.2">
      <c r="A53" s="73">
        <v>47</v>
      </c>
      <c r="B53" s="74" t="s">
        <v>114</v>
      </c>
      <c r="C53" s="14"/>
      <c r="D53" s="14" t="s">
        <v>71</v>
      </c>
      <c r="E53" s="75" t="s">
        <v>168</v>
      </c>
      <c r="F53" s="82">
        <v>101</v>
      </c>
      <c r="G53" s="77">
        <v>30.45</v>
      </c>
      <c r="H53" s="80">
        <v>47</v>
      </c>
      <c r="I53" s="83">
        <v>7</v>
      </c>
      <c r="J53" s="83">
        <v>31</v>
      </c>
      <c r="K53" s="79">
        <v>35</v>
      </c>
      <c r="L53" s="80">
        <v>48</v>
      </c>
      <c r="M53" s="80">
        <v>2</v>
      </c>
      <c r="N53" s="81">
        <f t="shared" si="12"/>
        <v>74.468085106382972</v>
      </c>
      <c r="O53" s="81">
        <v>42972.38</v>
      </c>
      <c r="P53" s="81">
        <f t="shared" si="2"/>
        <v>42972.38</v>
      </c>
      <c r="Q53" s="81">
        <f t="shared" si="6"/>
        <v>100</v>
      </c>
      <c r="R53" s="81">
        <v>35439.869999999995</v>
      </c>
      <c r="S53" s="81">
        <f t="shared" si="9"/>
        <v>82.471275735716759</v>
      </c>
      <c r="T53" s="81">
        <f t="shared" si="10"/>
        <v>7532.510000000002</v>
      </c>
      <c r="U53" s="81">
        <f t="shared" si="7"/>
        <v>17.528724264283248</v>
      </c>
      <c r="V53" s="80">
        <v>0</v>
      </c>
      <c r="W53" s="80">
        <v>0</v>
      </c>
      <c r="X53" s="80">
        <v>0</v>
      </c>
      <c r="Y53" s="81">
        <f t="shared" si="8"/>
        <v>0</v>
      </c>
      <c r="Z53" s="81">
        <v>0</v>
      </c>
      <c r="AA53" s="59">
        <v>0</v>
      </c>
      <c r="AB53" s="59">
        <f t="shared" si="3"/>
        <v>0</v>
      </c>
      <c r="AC53" s="59">
        <v>0</v>
      </c>
      <c r="AD53" s="59">
        <f t="shared" si="4"/>
        <v>0</v>
      </c>
      <c r="AE53" s="59">
        <v>0</v>
      </c>
      <c r="AF53" s="59">
        <f t="shared" si="5"/>
        <v>0</v>
      </c>
      <c r="AG53" s="60"/>
    </row>
    <row r="54" spans="1:33" s="9" customFormat="1" ht="12.75" customHeight="1" x14ac:dyDescent="0.2">
      <c r="A54" s="73">
        <v>48</v>
      </c>
      <c r="B54" s="74" t="s">
        <v>114</v>
      </c>
      <c r="C54" s="14"/>
      <c r="D54" s="14" t="s">
        <v>72</v>
      </c>
      <c r="E54" s="75" t="s">
        <v>118</v>
      </c>
      <c r="F54" s="82" t="s">
        <v>169</v>
      </c>
      <c r="G54" s="77">
        <v>30.45</v>
      </c>
      <c r="H54" s="80">
        <v>16</v>
      </c>
      <c r="I54" s="83">
        <v>4</v>
      </c>
      <c r="J54" s="83">
        <v>10</v>
      </c>
      <c r="K54" s="79">
        <v>14</v>
      </c>
      <c r="L54" s="80">
        <v>16</v>
      </c>
      <c r="M54" s="80">
        <v>8</v>
      </c>
      <c r="N54" s="81">
        <f t="shared" si="12"/>
        <v>87.5</v>
      </c>
      <c r="O54" s="81">
        <v>11942.29</v>
      </c>
      <c r="P54" s="81">
        <f t="shared" si="2"/>
        <v>11942.29</v>
      </c>
      <c r="Q54" s="81">
        <f t="shared" si="6"/>
        <v>100</v>
      </c>
      <c r="R54" s="81">
        <v>2042.34</v>
      </c>
      <c r="S54" s="81">
        <f t="shared" si="9"/>
        <v>17.101745142682013</v>
      </c>
      <c r="T54" s="81">
        <f t="shared" si="10"/>
        <v>9899.9500000000007</v>
      </c>
      <c r="U54" s="81">
        <f t="shared" si="7"/>
        <v>82.898254857317994</v>
      </c>
      <c r="V54" s="80">
        <v>1</v>
      </c>
      <c r="W54" s="80">
        <v>1</v>
      </c>
      <c r="X54" s="80">
        <v>0</v>
      </c>
      <c r="Y54" s="81">
        <f t="shared" si="8"/>
        <v>6.25</v>
      </c>
      <c r="Z54" s="81">
        <v>334.95</v>
      </c>
      <c r="AA54" s="59">
        <v>0</v>
      </c>
      <c r="AB54" s="59">
        <f t="shared" si="3"/>
        <v>0</v>
      </c>
      <c r="AC54" s="59">
        <v>0</v>
      </c>
      <c r="AD54" s="59">
        <f t="shared" si="4"/>
        <v>0</v>
      </c>
      <c r="AE54" s="59">
        <v>0</v>
      </c>
      <c r="AF54" s="59">
        <f t="shared" si="5"/>
        <v>0</v>
      </c>
      <c r="AG54" s="60"/>
    </row>
    <row r="55" spans="1:33" s="9" customFormat="1" ht="12.75" customHeight="1" x14ac:dyDescent="0.2">
      <c r="A55" s="73">
        <v>49</v>
      </c>
      <c r="B55" s="74" t="s">
        <v>114</v>
      </c>
      <c r="C55" s="14"/>
      <c r="D55" s="14" t="s">
        <v>73</v>
      </c>
      <c r="E55" s="75" t="s">
        <v>118</v>
      </c>
      <c r="F55" s="82" t="s">
        <v>170</v>
      </c>
      <c r="G55" s="77">
        <v>30.45</v>
      </c>
      <c r="H55" s="80">
        <v>14</v>
      </c>
      <c r="I55" s="83">
        <v>3</v>
      </c>
      <c r="J55" s="83">
        <v>5</v>
      </c>
      <c r="K55" s="79">
        <v>7</v>
      </c>
      <c r="L55" s="80">
        <v>7</v>
      </c>
      <c r="M55" s="80">
        <v>6</v>
      </c>
      <c r="N55" s="81">
        <f t="shared" si="12"/>
        <v>50</v>
      </c>
      <c r="O55" s="81">
        <v>2319.79</v>
      </c>
      <c r="P55" s="81">
        <f t="shared" si="2"/>
        <v>2319.79</v>
      </c>
      <c r="Q55" s="81">
        <f t="shared" si="6"/>
        <v>100</v>
      </c>
      <c r="R55" s="81">
        <v>839.91999999999985</v>
      </c>
      <c r="S55" s="81">
        <f t="shared" si="9"/>
        <v>36.206725608783543</v>
      </c>
      <c r="T55" s="81">
        <f t="shared" si="10"/>
        <v>1479.8700000000001</v>
      </c>
      <c r="U55" s="81">
        <f t="shared" si="7"/>
        <v>63.79327439121645</v>
      </c>
      <c r="V55" s="80">
        <v>0</v>
      </c>
      <c r="W55" s="80">
        <v>0</v>
      </c>
      <c r="X55" s="80">
        <v>0</v>
      </c>
      <c r="Y55" s="81">
        <f t="shared" si="8"/>
        <v>0</v>
      </c>
      <c r="Z55" s="81">
        <v>0</v>
      </c>
      <c r="AA55" s="59">
        <v>0</v>
      </c>
      <c r="AB55" s="59">
        <f t="shared" si="3"/>
        <v>0</v>
      </c>
      <c r="AC55" s="59">
        <v>0</v>
      </c>
      <c r="AD55" s="59">
        <f t="shared" si="4"/>
        <v>0</v>
      </c>
      <c r="AE55" s="59">
        <v>0</v>
      </c>
      <c r="AF55" s="59">
        <f t="shared" si="5"/>
        <v>0</v>
      </c>
      <c r="AG55" s="60"/>
    </row>
    <row r="56" spans="1:33" s="9" customFormat="1" ht="12.75" customHeight="1" x14ac:dyDescent="0.2">
      <c r="A56" s="73">
        <v>50</v>
      </c>
      <c r="B56" s="74" t="s">
        <v>114</v>
      </c>
      <c r="C56" s="14"/>
      <c r="D56" s="14" t="s">
        <v>74</v>
      </c>
      <c r="E56" s="75" t="s">
        <v>171</v>
      </c>
      <c r="F56" s="82" t="s">
        <v>172</v>
      </c>
      <c r="G56" s="77">
        <v>30.45</v>
      </c>
      <c r="H56" s="80">
        <v>56</v>
      </c>
      <c r="I56" s="83">
        <v>17</v>
      </c>
      <c r="J56" s="83">
        <v>34</v>
      </c>
      <c r="K56" s="79">
        <v>39</v>
      </c>
      <c r="L56" s="80">
        <v>51</v>
      </c>
      <c r="M56" s="80">
        <v>18</v>
      </c>
      <c r="N56" s="81">
        <f t="shared" si="12"/>
        <v>69.642857142857139</v>
      </c>
      <c r="O56" s="81">
        <v>33646.5</v>
      </c>
      <c r="P56" s="81">
        <f t="shared" si="2"/>
        <v>33646.5</v>
      </c>
      <c r="Q56" s="81">
        <f t="shared" si="6"/>
        <v>100</v>
      </c>
      <c r="R56" s="81">
        <v>18027.580000000002</v>
      </c>
      <c r="S56" s="81">
        <f t="shared" si="9"/>
        <v>53.579361894996516</v>
      </c>
      <c r="T56" s="81">
        <f t="shared" si="10"/>
        <v>15618.919999999998</v>
      </c>
      <c r="U56" s="81">
        <f t="shared" si="7"/>
        <v>46.420638105003484</v>
      </c>
      <c r="V56" s="80">
        <v>0</v>
      </c>
      <c r="W56" s="80">
        <v>0</v>
      </c>
      <c r="X56" s="80">
        <v>0</v>
      </c>
      <c r="Y56" s="81">
        <f t="shared" si="8"/>
        <v>0</v>
      </c>
      <c r="Z56" s="81">
        <v>0</v>
      </c>
      <c r="AA56" s="59">
        <v>0</v>
      </c>
      <c r="AB56" s="59">
        <f t="shared" si="3"/>
        <v>0</v>
      </c>
      <c r="AC56" s="59">
        <v>0</v>
      </c>
      <c r="AD56" s="59">
        <f t="shared" si="4"/>
        <v>0</v>
      </c>
      <c r="AE56" s="59">
        <v>0</v>
      </c>
      <c r="AF56" s="59">
        <f t="shared" si="5"/>
        <v>0</v>
      </c>
      <c r="AG56" s="60"/>
    </row>
    <row r="57" spans="1:33" s="9" customFormat="1" ht="12.75" customHeight="1" x14ac:dyDescent="0.2">
      <c r="A57" s="73">
        <v>51</v>
      </c>
      <c r="B57" s="74" t="s">
        <v>114</v>
      </c>
      <c r="C57" s="14"/>
      <c r="D57" s="14" t="s">
        <v>75</v>
      </c>
      <c r="E57" s="75" t="s">
        <v>118</v>
      </c>
      <c r="F57" s="82" t="s">
        <v>173</v>
      </c>
      <c r="G57" s="77">
        <v>30.45</v>
      </c>
      <c r="H57" s="80">
        <v>17</v>
      </c>
      <c r="I57" s="83">
        <v>4</v>
      </c>
      <c r="J57" s="83">
        <v>6</v>
      </c>
      <c r="K57" s="79">
        <v>16</v>
      </c>
      <c r="L57" s="80">
        <v>17</v>
      </c>
      <c r="M57" s="80">
        <v>11</v>
      </c>
      <c r="N57" s="81">
        <f t="shared" si="12"/>
        <v>94.117647058823522</v>
      </c>
      <c r="O57" s="81">
        <v>5389.26</v>
      </c>
      <c r="P57" s="81">
        <f t="shared" si="2"/>
        <v>5389.26</v>
      </c>
      <c r="Q57" s="81">
        <f t="shared" si="6"/>
        <v>100</v>
      </c>
      <c r="R57" s="81">
        <v>3415.18</v>
      </c>
      <c r="S57" s="81">
        <f t="shared" si="9"/>
        <v>63.370110182102913</v>
      </c>
      <c r="T57" s="81">
        <f t="shared" si="10"/>
        <v>1974.0800000000004</v>
      </c>
      <c r="U57" s="81">
        <f t="shared" si="7"/>
        <v>36.62988981789708</v>
      </c>
      <c r="V57" s="80">
        <v>0</v>
      </c>
      <c r="W57" s="80">
        <v>0</v>
      </c>
      <c r="X57" s="80">
        <v>0</v>
      </c>
      <c r="Y57" s="81">
        <f t="shared" si="8"/>
        <v>0</v>
      </c>
      <c r="Z57" s="81">
        <v>0</v>
      </c>
      <c r="AA57" s="59">
        <v>0</v>
      </c>
      <c r="AB57" s="59">
        <f t="shared" si="3"/>
        <v>0</v>
      </c>
      <c r="AC57" s="59">
        <v>0</v>
      </c>
      <c r="AD57" s="59">
        <f t="shared" si="4"/>
        <v>0</v>
      </c>
      <c r="AE57" s="59">
        <v>0</v>
      </c>
      <c r="AF57" s="59">
        <f t="shared" si="5"/>
        <v>0</v>
      </c>
      <c r="AG57" s="60"/>
    </row>
    <row r="58" spans="1:33" s="9" customFormat="1" ht="12.75" customHeight="1" x14ac:dyDescent="0.2">
      <c r="A58" s="73">
        <v>52</v>
      </c>
      <c r="B58" s="74" t="s">
        <v>114</v>
      </c>
      <c r="C58" s="14"/>
      <c r="D58" s="14" t="s">
        <v>76</v>
      </c>
      <c r="E58" s="75" t="s">
        <v>174</v>
      </c>
      <c r="F58" s="82" t="s">
        <v>175</v>
      </c>
      <c r="G58" s="77">
        <v>30.45</v>
      </c>
      <c r="H58" s="80">
        <v>59</v>
      </c>
      <c r="I58" s="83">
        <v>10</v>
      </c>
      <c r="J58" s="83">
        <v>38</v>
      </c>
      <c r="K58" s="79">
        <v>45</v>
      </c>
      <c r="L58" s="80">
        <v>66</v>
      </c>
      <c r="M58" s="80">
        <v>11</v>
      </c>
      <c r="N58" s="81">
        <f t="shared" si="12"/>
        <v>76.271186440677965</v>
      </c>
      <c r="O58" s="81">
        <v>51157.919999999998</v>
      </c>
      <c r="P58" s="81">
        <f t="shared" si="2"/>
        <v>51157.919999999998</v>
      </c>
      <c r="Q58" s="81">
        <f t="shared" si="6"/>
        <v>100</v>
      </c>
      <c r="R58" s="81">
        <v>32261.390000000003</v>
      </c>
      <c r="S58" s="81">
        <f t="shared" si="9"/>
        <v>63.06235671817776</v>
      </c>
      <c r="T58" s="81">
        <f t="shared" si="10"/>
        <v>18896.529999999995</v>
      </c>
      <c r="U58" s="81">
        <f t="shared" si="7"/>
        <v>36.93764328182224</v>
      </c>
      <c r="V58" s="80">
        <v>5</v>
      </c>
      <c r="W58" s="80">
        <v>5</v>
      </c>
      <c r="X58" s="80">
        <v>3</v>
      </c>
      <c r="Y58" s="81">
        <f t="shared" si="8"/>
        <v>8.4745762711864394</v>
      </c>
      <c r="Z58" s="81">
        <v>2969.49</v>
      </c>
      <c r="AA58" s="59">
        <v>0</v>
      </c>
      <c r="AB58" s="59">
        <f t="shared" si="3"/>
        <v>0</v>
      </c>
      <c r="AC58" s="59">
        <v>0</v>
      </c>
      <c r="AD58" s="59">
        <f t="shared" si="4"/>
        <v>0</v>
      </c>
      <c r="AE58" s="59">
        <v>0</v>
      </c>
      <c r="AF58" s="59">
        <f t="shared" si="5"/>
        <v>0</v>
      </c>
      <c r="AG58" s="60"/>
    </row>
    <row r="59" spans="1:33" s="9" customFormat="1" ht="12.75" customHeight="1" x14ac:dyDescent="0.2">
      <c r="A59" s="73">
        <v>53</v>
      </c>
      <c r="B59" s="74" t="s">
        <v>114</v>
      </c>
      <c r="C59" s="14"/>
      <c r="D59" s="14" t="s">
        <v>77</v>
      </c>
      <c r="E59" s="75" t="s">
        <v>118</v>
      </c>
      <c r="F59" s="82" t="s">
        <v>176</v>
      </c>
      <c r="G59" s="77">
        <v>30.45</v>
      </c>
      <c r="H59" s="80">
        <v>29</v>
      </c>
      <c r="I59" s="83">
        <v>9</v>
      </c>
      <c r="J59" s="83">
        <v>10</v>
      </c>
      <c r="K59" s="79">
        <v>15</v>
      </c>
      <c r="L59" s="80">
        <v>16</v>
      </c>
      <c r="M59" s="80">
        <v>12</v>
      </c>
      <c r="N59" s="81">
        <f t="shared" si="12"/>
        <v>51.724137931034484</v>
      </c>
      <c r="O59" s="81">
        <v>2869.51</v>
      </c>
      <c r="P59" s="81">
        <f t="shared" si="2"/>
        <v>2869.51</v>
      </c>
      <c r="Q59" s="81">
        <f t="shared" si="6"/>
        <v>100</v>
      </c>
      <c r="R59" s="81">
        <v>1452.62</v>
      </c>
      <c r="S59" s="81">
        <f t="shared" si="9"/>
        <v>50.622580161769768</v>
      </c>
      <c r="T59" s="81">
        <f t="shared" si="10"/>
        <v>1416.8900000000003</v>
      </c>
      <c r="U59" s="81">
        <f t="shared" si="7"/>
        <v>49.377419838230232</v>
      </c>
      <c r="V59" s="80">
        <v>0</v>
      </c>
      <c r="W59" s="80">
        <v>0</v>
      </c>
      <c r="X59" s="80">
        <v>0</v>
      </c>
      <c r="Y59" s="81">
        <f t="shared" si="8"/>
        <v>0</v>
      </c>
      <c r="Z59" s="81">
        <v>0</v>
      </c>
      <c r="AA59" s="59">
        <v>0</v>
      </c>
      <c r="AB59" s="59">
        <f t="shared" si="3"/>
        <v>0</v>
      </c>
      <c r="AC59" s="59">
        <v>0</v>
      </c>
      <c r="AD59" s="59">
        <f t="shared" si="4"/>
        <v>0</v>
      </c>
      <c r="AE59" s="59">
        <v>0</v>
      </c>
      <c r="AF59" s="59">
        <f t="shared" si="5"/>
        <v>0</v>
      </c>
      <c r="AG59" s="60"/>
    </row>
    <row r="60" spans="1:33" s="9" customFormat="1" ht="12.75" customHeight="1" x14ac:dyDescent="0.2">
      <c r="A60" s="73">
        <v>54</v>
      </c>
      <c r="B60" s="74" t="s">
        <v>114</v>
      </c>
      <c r="C60" s="14"/>
      <c r="D60" s="14" t="s">
        <v>78</v>
      </c>
      <c r="E60" s="75" t="s">
        <v>177</v>
      </c>
      <c r="F60" s="82" t="s">
        <v>178</v>
      </c>
      <c r="G60" s="77">
        <v>30.45</v>
      </c>
      <c r="H60" s="80">
        <v>59</v>
      </c>
      <c r="I60" s="83">
        <v>5</v>
      </c>
      <c r="J60" s="83">
        <v>8</v>
      </c>
      <c r="K60" s="79">
        <v>54</v>
      </c>
      <c r="L60" s="80">
        <v>58</v>
      </c>
      <c r="M60" s="80">
        <v>46</v>
      </c>
      <c r="N60" s="81">
        <f t="shared" si="12"/>
        <v>91.525423728813564</v>
      </c>
      <c r="O60" s="81">
        <v>15158.790000000003</v>
      </c>
      <c r="P60" s="81">
        <f t="shared" si="2"/>
        <v>15158.790000000003</v>
      </c>
      <c r="Q60" s="81">
        <f t="shared" si="6"/>
        <v>100</v>
      </c>
      <c r="R60" s="81">
        <v>15158.790000000003</v>
      </c>
      <c r="S60" s="81">
        <f t="shared" si="9"/>
        <v>100</v>
      </c>
      <c r="T60" s="81">
        <f t="shared" si="10"/>
        <v>0</v>
      </c>
      <c r="U60" s="81">
        <f t="shared" si="7"/>
        <v>0</v>
      </c>
      <c r="V60" s="80">
        <v>0</v>
      </c>
      <c r="W60" s="80">
        <v>0</v>
      </c>
      <c r="X60" s="80">
        <v>0</v>
      </c>
      <c r="Y60" s="81">
        <f t="shared" si="8"/>
        <v>0</v>
      </c>
      <c r="Z60" s="81">
        <v>0</v>
      </c>
      <c r="AA60" s="59">
        <v>0</v>
      </c>
      <c r="AB60" s="59">
        <f t="shared" si="3"/>
        <v>0</v>
      </c>
      <c r="AC60" s="59">
        <v>0</v>
      </c>
      <c r="AD60" s="59">
        <f t="shared" si="4"/>
        <v>0</v>
      </c>
      <c r="AE60" s="59">
        <v>0</v>
      </c>
      <c r="AF60" s="59">
        <f t="shared" si="5"/>
        <v>0</v>
      </c>
      <c r="AG60" s="60"/>
    </row>
    <row r="61" spans="1:33" s="9" customFormat="1" ht="12.75" customHeight="1" x14ac:dyDescent="0.2">
      <c r="A61" s="73">
        <v>55</v>
      </c>
      <c r="B61" s="74" t="s">
        <v>114</v>
      </c>
      <c r="C61" s="14"/>
      <c r="D61" s="14" t="s">
        <v>79</v>
      </c>
      <c r="E61" s="75" t="s">
        <v>177</v>
      </c>
      <c r="F61" s="82" t="s">
        <v>179</v>
      </c>
      <c r="G61" s="77">
        <v>30.45</v>
      </c>
      <c r="H61" s="80">
        <v>162</v>
      </c>
      <c r="I61" s="83">
        <v>10</v>
      </c>
      <c r="J61" s="83">
        <v>60</v>
      </c>
      <c r="K61" s="79">
        <v>110</v>
      </c>
      <c r="L61" s="80">
        <v>135</v>
      </c>
      <c r="M61" s="80">
        <v>66</v>
      </c>
      <c r="N61" s="81">
        <f t="shared" si="12"/>
        <v>67.901234567901241</v>
      </c>
      <c r="O61" s="81">
        <v>71249.460000000036</v>
      </c>
      <c r="P61" s="81">
        <f t="shared" si="2"/>
        <v>71249.460000000036</v>
      </c>
      <c r="Q61" s="81">
        <f t="shared" si="6"/>
        <v>100</v>
      </c>
      <c r="R61" s="81">
        <v>58069.500000000044</v>
      </c>
      <c r="S61" s="81">
        <f t="shared" si="9"/>
        <v>81.501670328448824</v>
      </c>
      <c r="T61" s="81">
        <f t="shared" si="10"/>
        <v>13179.959999999992</v>
      </c>
      <c r="U61" s="81">
        <f t="shared" si="7"/>
        <v>18.498329671551176</v>
      </c>
      <c r="V61" s="80">
        <v>26</v>
      </c>
      <c r="W61" s="80">
        <v>34</v>
      </c>
      <c r="X61" s="80">
        <v>17</v>
      </c>
      <c r="Y61" s="81">
        <f t="shared" si="8"/>
        <v>16.049382716049383</v>
      </c>
      <c r="Z61" s="81">
        <v>16750.75</v>
      </c>
      <c r="AA61" s="59">
        <v>0</v>
      </c>
      <c r="AB61" s="59">
        <f t="shared" si="3"/>
        <v>0</v>
      </c>
      <c r="AC61" s="59">
        <v>0</v>
      </c>
      <c r="AD61" s="59">
        <f t="shared" si="4"/>
        <v>0</v>
      </c>
      <c r="AE61" s="59">
        <v>0</v>
      </c>
      <c r="AF61" s="59">
        <f t="shared" si="5"/>
        <v>0</v>
      </c>
      <c r="AG61" s="60"/>
    </row>
    <row r="62" spans="1:33" s="9" customFormat="1" ht="12.75" customHeight="1" x14ac:dyDescent="0.2">
      <c r="A62" s="73">
        <v>56</v>
      </c>
      <c r="B62" s="74" t="s">
        <v>114</v>
      </c>
      <c r="C62" s="14"/>
      <c r="D62" s="14" t="s">
        <v>80</v>
      </c>
      <c r="E62" s="75" t="s">
        <v>118</v>
      </c>
      <c r="F62" s="82" t="s">
        <v>180</v>
      </c>
      <c r="G62" s="77">
        <v>30.45</v>
      </c>
      <c r="H62" s="80">
        <v>0</v>
      </c>
      <c r="I62" s="83">
        <v>0</v>
      </c>
      <c r="J62" s="83">
        <v>0</v>
      </c>
      <c r="K62" s="79">
        <v>0</v>
      </c>
      <c r="L62" s="80">
        <v>0</v>
      </c>
      <c r="M62" s="80">
        <v>0</v>
      </c>
      <c r="N62" s="81">
        <v>0</v>
      </c>
      <c r="O62" s="81">
        <v>0</v>
      </c>
      <c r="P62" s="81">
        <f t="shared" si="2"/>
        <v>0</v>
      </c>
      <c r="Q62" s="81">
        <v>0</v>
      </c>
      <c r="R62" s="81">
        <v>0</v>
      </c>
      <c r="S62" s="81">
        <v>0</v>
      </c>
      <c r="T62" s="81">
        <f t="shared" si="10"/>
        <v>0</v>
      </c>
      <c r="U62" s="81">
        <v>0</v>
      </c>
      <c r="V62" s="80">
        <v>0</v>
      </c>
      <c r="W62" s="80">
        <v>0</v>
      </c>
      <c r="X62" s="80">
        <v>0</v>
      </c>
      <c r="Y62" s="81">
        <f t="shared" si="8"/>
        <v>0</v>
      </c>
      <c r="Z62" s="81">
        <v>0</v>
      </c>
      <c r="AA62" s="59">
        <v>0</v>
      </c>
      <c r="AB62" s="59">
        <f t="shared" si="3"/>
        <v>0</v>
      </c>
      <c r="AC62" s="59">
        <v>0</v>
      </c>
      <c r="AD62" s="59">
        <f t="shared" si="4"/>
        <v>0</v>
      </c>
      <c r="AE62" s="59">
        <v>0</v>
      </c>
      <c r="AF62" s="59">
        <f t="shared" si="5"/>
        <v>0</v>
      </c>
      <c r="AG62" s="60"/>
    </row>
    <row r="63" spans="1:33" s="9" customFormat="1" ht="12.75" customHeight="1" x14ac:dyDescent="0.2">
      <c r="A63" s="73">
        <v>57</v>
      </c>
      <c r="B63" s="74" t="s">
        <v>114</v>
      </c>
      <c r="C63" s="14"/>
      <c r="D63" s="14" t="s">
        <v>81</v>
      </c>
      <c r="E63" s="75" t="s">
        <v>138</v>
      </c>
      <c r="F63" s="82" t="s">
        <v>181</v>
      </c>
      <c r="G63" s="77">
        <v>30.45</v>
      </c>
      <c r="H63" s="80">
        <v>28</v>
      </c>
      <c r="I63" s="83">
        <v>7</v>
      </c>
      <c r="J63" s="83">
        <v>15</v>
      </c>
      <c r="K63" s="79">
        <v>0</v>
      </c>
      <c r="L63" s="80">
        <v>0</v>
      </c>
      <c r="M63" s="80">
        <v>0</v>
      </c>
      <c r="N63" s="81">
        <f t="shared" ref="N63:N78" si="13">K63/H63*100</f>
        <v>0</v>
      </c>
      <c r="O63" s="81">
        <v>0</v>
      </c>
      <c r="P63" s="81">
        <f t="shared" si="2"/>
        <v>0</v>
      </c>
      <c r="Q63" s="81">
        <v>0</v>
      </c>
      <c r="R63" s="81">
        <v>0</v>
      </c>
      <c r="S63" s="81">
        <v>0</v>
      </c>
      <c r="T63" s="81">
        <f t="shared" si="10"/>
        <v>0</v>
      </c>
      <c r="U63" s="81">
        <v>0</v>
      </c>
      <c r="V63" s="80">
        <v>0</v>
      </c>
      <c r="W63" s="80">
        <v>0</v>
      </c>
      <c r="X63" s="80">
        <v>0</v>
      </c>
      <c r="Y63" s="81">
        <f t="shared" si="8"/>
        <v>0</v>
      </c>
      <c r="Z63" s="81">
        <v>0</v>
      </c>
      <c r="AA63" s="59">
        <v>0</v>
      </c>
      <c r="AB63" s="59">
        <f t="shared" si="3"/>
        <v>0</v>
      </c>
      <c r="AC63" s="59">
        <v>0</v>
      </c>
      <c r="AD63" s="59">
        <f t="shared" si="4"/>
        <v>0</v>
      </c>
      <c r="AE63" s="59">
        <v>0</v>
      </c>
      <c r="AF63" s="59">
        <f t="shared" si="5"/>
        <v>0</v>
      </c>
      <c r="AG63" s="60"/>
    </row>
    <row r="64" spans="1:33" s="9" customFormat="1" ht="12.75" customHeight="1" x14ac:dyDescent="0.2">
      <c r="A64" s="73">
        <v>58</v>
      </c>
      <c r="B64" s="74" t="s">
        <v>114</v>
      </c>
      <c r="C64" s="14"/>
      <c r="D64" s="14" t="s">
        <v>82</v>
      </c>
      <c r="E64" s="75" t="s">
        <v>182</v>
      </c>
      <c r="F64" s="82" t="s">
        <v>183</v>
      </c>
      <c r="G64" s="77">
        <v>30.45</v>
      </c>
      <c r="H64" s="80">
        <v>39</v>
      </c>
      <c r="I64" s="83">
        <v>13</v>
      </c>
      <c r="J64" s="83">
        <v>5</v>
      </c>
      <c r="K64" s="79">
        <v>33</v>
      </c>
      <c r="L64" s="80">
        <v>33</v>
      </c>
      <c r="M64" s="80">
        <v>30</v>
      </c>
      <c r="N64" s="81">
        <f t="shared" si="13"/>
        <v>84.615384615384613</v>
      </c>
      <c r="O64" s="81">
        <v>8254.4500000000007</v>
      </c>
      <c r="P64" s="81">
        <f t="shared" si="2"/>
        <v>8254.4500000000007</v>
      </c>
      <c r="Q64" s="81">
        <f t="shared" si="6"/>
        <v>100</v>
      </c>
      <c r="R64" s="81">
        <v>3332.84</v>
      </c>
      <c r="S64" s="81">
        <f t="shared" si="9"/>
        <v>40.376281884316946</v>
      </c>
      <c r="T64" s="81">
        <f t="shared" si="10"/>
        <v>4921.6100000000006</v>
      </c>
      <c r="U64" s="81">
        <f t="shared" si="7"/>
        <v>59.623718115683054</v>
      </c>
      <c r="V64" s="80">
        <v>0</v>
      </c>
      <c r="W64" s="80">
        <v>0</v>
      </c>
      <c r="X64" s="80">
        <v>0</v>
      </c>
      <c r="Y64" s="81">
        <f t="shared" si="8"/>
        <v>0</v>
      </c>
      <c r="Z64" s="81">
        <v>0</v>
      </c>
      <c r="AA64" s="59">
        <v>0</v>
      </c>
      <c r="AB64" s="59">
        <f t="shared" si="3"/>
        <v>0</v>
      </c>
      <c r="AC64" s="59">
        <v>0</v>
      </c>
      <c r="AD64" s="59">
        <f t="shared" si="4"/>
        <v>0</v>
      </c>
      <c r="AE64" s="59">
        <v>0</v>
      </c>
      <c r="AF64" s="59">
        <f t="shared" si="5"/>
        <v>0</v>
      </c>
      <c r="AG64" s="60"/>
    </row>
    <row r="65" spans="1:33" s="9" customFormat="1" ht="12.75" customHeight="1" x14ac:dyDescent="0.2">
      <c r="A65" s="73">
        <v>59</v>
      </c>
      <c r="B65" s="74" t="s">
        <v>114</v>
      </c>
      <c r="C65" s="14"/>
      <c r="D65" s="14" t="s">
        <v>83</v>
      </c>
      <c r="E65" s="75" t="s">
        <v>118</v>
      </c>
      <c r="F65" s="82" t="s">
        <v>184</v>
      </c>
      <c r="G65" s="77">
        <v>30.45</v>
      </c>
      <c r="H65" s="80">
        <v>35</v>
      </c>
      <c r="I65" s="83">
        <v>10</v>
      </c>
      <c r="J65" s="83">
        <v>14</v>
      </c>
      <c r="K65" s="79">
        <v>29</v>
      </c>
      <c r="L65" s="80">
        <v>31</v>
      </c>
      <c r="M65" s="80">
        <v>19</v>
      </c>
      <c r="N65" s="81">
        <f t="shared" si="13"/>
        <v>82.857142857142861</v>
      </c>
      <c r="O65" s="81">
        <v>16142.51</v>
      </c>
      <c r="P65" s="81">
        <f t="shared" si="2"/>
        <v>16142.51</v>
      </c>
      <c r="Q65" s="81">
        <f t="shared" si="6"/>
        <v>100</v>
      </c>
      <c r="R65" s="81">
        <v>8966.61</v>
      </c>
      <c r="S65" s="81">
        <f t="shared" si="9"/>
        <v>55.546566178370036</v>
      </c>
      <c r="T65" s="81">
        <f t="shared" si="10"/>
        <v>7175.9</v>
      </c>
      <c r="U65" s="81">
        <f t="shared" si="7"/>
        <v>44.453433821629964</v>
      </c>
      <c r="V65" s="80">
        <v>0</v>
      </c>
      <c r="W65" s="80">
        <v>0</v>
      </c>
      <c r="X65" s="80">
        <v>0</v>
      </c>
      <c r="Y65" s="81">
        <f t="shared" si="8"/>
        <v>0</v>
      </c>
      <c r="Z65" s="81">
        <v>0</v>
      </c>
      <c r="AA65" s="59">
        <v>0</v>
      </c>
      <c r="AB65" s="59">
        <f t="shared" si="3"/>
        <v>0</v>
      </c>
      <c r="AC65" s="59">
        <v>0</v>
      </c>
      <c r="AD65" s="59">
        <f t="shared" si="4"/>
        <v>0</v>
      </c>
      <c r="AE65" s="59">
        <v>0</v>
      </c>
      <c r="AF65" s="59">
        <f t="shared" si="5"/>
        <v>0</v>
      </c>
      <c r="AG65" s="60"/>
    </row>
    <row r="66" spans="1:33" s="9" customFormat="1" ht="12.75" customHeight="1" x14ac:dyDescent="0.2">
      <c r="A66" s="73">
        <v>60</v>
      </c>
      <c r="B66" s="74" t="s">
        <v>114</v>
      </c>
      <c r="C66" s="14"/>
      <c r="D66" s="14" t="s">
        <v>84</v>
      </c>
      <c r="E66" s="75" t="s">
        <v>118</v>
      </c>
      <c r="F66" s="82" t="s">
        <v>185</v>
      </c>
      <c r="G66" s="77">
        <v>30.45</v>
      </c>
      <c r="H66" s="80">
        <v>88</v>
      </c>
      <c r="I66" s="83">
        <v>26</v>
      </c>
      <c r="J66" s="83">
        <v>62</v>
      </c>
      <c r="K66" s="79">
        <v>74</v>
      </c>
      <c r="L66" s="80">
        <v>100</v>
      </c>
      <c r="M66" s="80">
        <v>24</v>
      </c>
      <c r="N66" s="81">
        <f t="shared" si="13"/>
        <v>84.090909090909093</v>
      </c>
      <c r="O66" s="81">
        <v>94844.19</v>
      </c>
      <c r="P66" s="81">
        <f t="shared" si="2"/>
        <v>94844.19</v>
      </c>
      <c r="Q66" s="81">
        <f t="shared" si="6"/>
        <v>100</v>
      </c>
      <c r="R66" s="81">
        <v>63274.5</v>
      </c>
      <c r="S66" s="81">
        <f t="shared" si="9"/>
        <v>66.714155078977427</v>
      </c>
      <c r="T66" s="81">
        <f t="shared" si="10"/>
        <v>31569.690000000002</v>
      </c>
      <c r="U66" s="81">
        <f t="shared" si="7"/>
        <v>33.28584492102258</v>
      </c>
      <c r="V66" s="80">
        <v>0</v>
      </c>
      <c r="W66" s="80">
        <v>0</v>
      </c>
      <c r="X66" s="80">
        <v>0</v>
      </c>
      <c r="Y66" s="81">
        <f t="shared" si="8"/>
        <v>0</v>
      </c>
      <c r="Z66" s="81">
        <v>0</v>
      </c>
      <c r="AA66" s="59">
        <v>0</v>
      </c>
      <c r="AB66" s="59">
        <f t="shared" si="3"/>
        <v>0</v>
      </c>
      <c r="AC66" s="59">
        <v>0</v>
      </c>
      <c r="AD66" s="59">
        <f t="shared" si="4"/>
        <v>0</v>
      </c>
      <c r="AE66" s="59">
        <v>0</v>
      </c>
      <c r="AF66" s="59">
        <f t="shared" si="5"/>
        <v>0</v>
      </c>
      <c r="AG66" s="60"/>
    </row>
    <row r="67" spans="1:33" s="9" customFormat="1" ht="12.75" customHeight="1" x14ac:dyDescent="0.2">
      <c r="A67" s="73">
        <v>61</v>
      </c>
      <c r="B67" s="74" t="s">
        <v>114</v>
      </c>
      <c r="C67" s="14"/>
      <c r="D67" s="14" t="s">
        <v>85</v>
      </c>
      <c r="E67" s="75" t="s">
        <v>118</v>
      </c>
      <c r="F67" s="82" t="s">
        <v>186</v>
      </c>
      <c r="G67" s="77">
        <v>30.45</v>
      </c>
      <c r="H67" s="80">
        <v>5</v>
      </c>
      <c r="I67" s="83">
        <v>0</v>
      </c>
      <c r="J67" s="83">
        <v>2</v>
      </c>
      <c r="K67" s="79">
        <v>3</v>
      </c>
      <c r="L67" s="80">
        <v>4</v>
      </c>
      <c r="M67" s="80">
        <v>2</v>
      </c>
      <c r="N67" s="81">
        <f t="shared" si="13"/>
        <v>60</v>
      </c>
      <c r="O67" s="81">
        <v>1370.25</v>
      </c>
      <c r="P67" s="81">
        <f t="shared" si="2"/>
        <v>1370.25</v>
      </c>
      <c r="Q67" s="81">
        <f t="shared" si="6"/>
        <v>100</v>
      </c>
      <c r="R67" s="81">
        <v>1370.25</v>
      </c>
      <c r="S67" s="81">
        <f t="shared" si="9"/>
        <v>100</v>
      </c>
      <c r="T67" s="81">
        <f t="shared" si="10"/>
        <v>0</v>
      </c>
      <c r="U67" s="81">
        <f t="shared" si="7"/>
        <v>0</v>
      </c>
      <c r="V67" s="80">
        <v>0</v>
      </c>
      <c r="W67" s="80">
        <v>0</v>
      </c>
      <c r="X67" s="80">
        <v>0</v>
      </c>
      <c r="Y67" s="81">
        <f t="shared" si="8"/>
        <v>0</v>
      </c>
      <c r="Z67" s="81">
        <v>0</v>
      </c>
      <c r="AA67" s="59">
        <v>0</v>
      </c>
      <c r="AB67" s="59">
        <f t="shared" si="3"/>
        <v>0</v>
      </c>
      <c r="AC67" s="59">
        <v>0</v>
      </c>
      <c r="AD67" s="59">
        <f t="shared" si="4"/>
        <v>0</v>
      </c>
      <c r="AE67" s="59">
        <v>0</v>
      </c>
      <c r="AF67" s="59">
        <f t="shared" si="5"/>
        <v>0</v>
      </c>
      <c r="AG67" s="60"/>
    </row>
    <row r="68" spans="1:33" s="9" customFormat="1" ht="12.75" customHeight="1" x14ac:dyDescent="0.2">
      <c r="A68" s="73">
        <v>62</v>
      </c>
      <c r="B68" s="84" t="s">
        <v>115</v>
      </c>
      <c r="C68" s="84" t="s">
        <v>116</v>
      </c>
      <c r="D68" s="14" t="s">
        <v>86</v>
      </c>
      <c r="E68" s="75" t="s">
        <v>118</v>
      </c>
      <c r="F68" s="82" t="s">
        <v>187</v>
      </c>
      <c r="G68" s="77">
        <v>30.45</v>
      </c>
      <c r="H68" s="80">
        <v>47</v>
      </c>
      <c r="I68" s="83">
        <v>2</v>
      </c>
      <c r="J68" s="83">
        <v>44</v>
      </c>
      <c r="K68" s="79">
        <v>39</v>
      </c>
      <c r="L68" s="80">
        <v>60</v>
      </c>
      <c r="M68" s="80">
        <v>2</v>
      </c>
      <c r="N68" s="81">
        <f t="shared" si="13"/>
        <v>82.978723404255319</v>
      </c>
      <c r="O68" s="81">
        <v>62158.37</v>
      </c>
      <c r="P68" s="81">
        <f t="shared" si="2"/>
        <v>62158.37</v>
      </c>
      <c r="Q68" s="81">
        <f t="shared" si="6"/>
        <v>100</v>
      </c>
      <c r="R68" s="81">
        <v>39526.19</v>
      </c>
      <c r="S68" s="81">
        <f t="shared" si="9"/>
        <v>63.589489235319398</v>
      </c>
      <c r="T68" s="81">
        <f t="shared" si="10"/>
        <v>22632.18</v>
      </c>
      <c r="U68" s="81">
        <f t="shared" si="7"/>
        <v>36.410510764680602</v>
      </c>
      <c r="V68" s="80">
        <v>0</v>
      </c>
      <c r="W68" s="80">
        <v>0</v>
      </c>
      <c r="X68" s="80">
        <v>0</v>
      </c>
      <c r="Y68" s="81">
        <f t="shared" si="8"/>
        <v>0</v>
      </c>
      <c r="Z68" s="81">
        <v>0</v>
      </c>
      <c r="AA68" s="59">
        <v>0</v>
      </c>
      <c r="AB68" s="59">
        <f t="shared" si="3"/>
        <v>0</v>
      </c>
      <c r="AC68" s="59">
        <v>0</v>
      </c>
      <c r="AD68" s="59">
        <f t="shared" si="4"/>
        <v>0</v>
      </c>
      <c r="AE68" s="59">
        <v>0</v>
      </c>
      <c r="AF68" s="59">
        <f t="shared" si="5"/>
        <v>0</v>
      </c>
      <c r="AG68" s="60"/>
    </row>
    <row r="69" spans="1:33" s="9" customFormat="1" ht="12.75" customHeight="1" x14ac:dyDescent="0.2">
      <c r="A69" s="73">
        <v>63</v>
      </c>
      <c r="B69" s="74" t="s">
        <v>114</v>
      </c>
      <c r="C69" s="14"/>
      <c r="D69" s="14" t="s">
        <v>87</v>
      </c>
      <c r="E69" s="75" t="s">
        <v>188</v>
      </c>
      <c r="F69" s="82" t="s">
        <v>189</v>
      </c>
      <c r="G69" s="77">
        <v>30.45</v>
      </c>
      <c r="H69" s="80">
        <v>1</v>
      </c>
      <c r="I69" s="83">
        <v>0</v>
      </c>
      <c r="J69" s="83">
        <v>1</v>
      </c>
      <c r="K69" s="79">
        <v>0</v>
      </c>
      <c r="L69" s="80">
        <v>0</v>
      </c>
      <c r="M69" s="80">
        <v>0</v>
      </c>
      <c r="N69" s="81">
        <f t="shared" si="13"/>
        <v>0</v>
      </c>
      <c r="O69" s="81">
        <v>0</v>
      </c>
      <c r="P69" s="81">
        <f t="shared" si="2"/>
        <v>0</v>
      </c>
      <c r="Q69" s="81">
        <v>0</v>
      </c>
      <c r="R69" s="81">
        <v>0</v>
      </c>
      <c r="S69" s="81">
        <v>0</v>
      </c>
      <c r="T69" s="81">
        <f t="shared" si="10"/>
        <v>0</v>
      </c>
      <c r="U69" s="81">
        <v>0</v>
      </c>
      <c r="V69" s="80">
        <v>0</v>
      </c>
      <c r="W69" s="80">
        <v>0</v>
      </c>
      <c r="X69" s="80">
        <v>0</v>
      </c>
      <c r="Y69" s="81">
        <f t="shared" si="8"/>
        <v>0</v>
      </c>
      <c r="Z69" s="81">
        <v>0</v>
      </c>
      <c r="AA69" s="59">
        <v>0</v>
      </c>
      <c r="AB69" s="59">
        <f t="shared" si="3"/>
        <v>0</v>
      </c>
      <c r="AC69" s="59">
        <v>0</v>
      </c>
      <c r="AD69" s="59">
        <f t="shared" si="4"/>
        <v>0</v>
      </c>
      <c r="AE69" s="59">
        <v>0</v>
      </c>
      <c r="AF69" s="59">
        <f t="shared" si="5"/>
        <v>0</v>
      </c>
      <c r="AG69" s="60"/>
    </row>
    <row r="70" spans="1:33" s="9" customFormat="1" ht="12.75" customHeight="1" x14ac:dyDescent="0.2">
      <c r="A70" s="73">
        <v>64</v>
      </c>
      <c r="B70" s="74" t="s">
        <v>114</v>
      </c>
      <c r="C70" s="74"/>
      <c r="D70" s="74" t="s">
        <v>220</v>
      </c>
      <c r="E70" s="75" t="s">
        <v>138</v>
      </c>
      <c r="F70" s="82" t="s">
        <v>190</v>
      </c>
      <c r="G70" s="77">
        <v>30.45</v>
      </c>
      <c r="H70" s="80">
        <v>34</v>
      </c>
      <c r="I70" s="83">
        <v>6</v>
      </c>
      <c r="J70" s="83">
        <v>22</v>
      </c>
      <c r="K70" s="79">
        <v>27</v>
      </c>
      <c r="L70" s="80">
        <v>37</v>
      </c>
      <c r="M70" s="80">
        <v>13</v>
      </c>
      <c r="N70" s="81">
        <f t="shared" si="13"/>
        <v>79.411764705882348</v>
      </c>
      <c r="O70" s="81">
        <v>27386.58</v>
      </c>
      <c r="P70" s="81">
        <f t="shared" si="2"/>
        <v>27386.58</v>
      </c>
      <c r="Q70" s="81">
        <f t="shared" si="6"/>
        <v>100</v>
      </c>
      <c r="R70" s="81">
        <v>5358.92</v>
      </c>
      <c r="S70" s="81">
        <f t="shared" si="9"/>
        <v>19.567686071061079</v>
      </c>
      <c r="T70" s="81">
        <f t="shared" si="10"/>
        <v>22027.660000000003</v>
      </c>
      <c r="U70" s="81">
        <f t="shared" si="7"/>
        <v>80.432313928938925</v>
      </c>
      <c r="V70" s="80">
        <v>8</v>
      </c>
      <c r="W70" s="80">
        <v>8</v>
      </c>
      <c r="X70" s="80">
        <v>2</v>
      </c>
      <c r="Y70" s="81">
        <f t="shared" si="8"/>
        <v>23.52941176470588</v>
      </c>
      <c r="Z70" s="81">
        <v>5258.4</v>
      </c>
      <c r="AA70" s="59">
        <v>0</v>
      </c>
      <c r="AB70" s="59">
        <f t="shared" si="3"/>
        <v>0</v>
      </c>
      <c r="AC70" s="59">
        <v>0</v>
      </c>
      <c r="AD70" s="59">
        <f t="shared" si="4"/>
        <v>0</v>
      </c>
      <c r="AE70" s="59">
        <v>0</v>
      </c>
      <c r="AF70" s="59">
        <f t="shared" si="5"/>
        <v>0</v>
      </c>
      <c r="AG70" s="60"/>
    </row>
    <row r="71" spans="1:33" s="9" customFormat="1" ht="12.75" customHeight="1" x14ac:dyDescent="0.2">
      <c r="A71" s="73">
        <v>65</v>
      </c>
      <c r="B71" s="74" t="s">
        <v>114</v>
      </c>
      <c r="C71" s="74"/>
      <c r="D71" s="74" t="s">
        <v>221</v>
      </c>
      <c r="E71" s="75" t="s">
        <v>138</v>
      </c>
      <c r="F71" s="82" t="s">
        <v>191</v>
      </c>
      <c r="G71" s="77">
        <v>30.45</v>
      </c>
      <c r="H71" s="80">
        <v>21</v>
      </c>
      <c r="I71" s="83">
        <v>4</v>
      </c>
      <c r="J71" s="83">
        <v>12</v>
      </c>
      <c r="K71" s="79">
        <v>13</v>
      </c>
      <c r="L71" s="80">
        <v>16</v>
      </c>
      <c r="M71" s="80">
        <v>8</v>
      </c>
      <c r="N71" s="81">
        <f t="shared" si="13"/>
        <v>61.904761904761905</v>
      </c>
      <c r="O71" s="81">
        <v>7195.07</v>
      </c>
      <c r="P71" s="81">
        <f t="shared" si="2"/>
        <v>7195.07</v>
      </c>
      <c r="Q71" s="81">
        <f t="shared" si="6"/>
        <v>100</v>
      </c>
      <c r="R71" s="81">
        <v>4906.5599999999995</v>
      </c>
      <c r="S71" s="81">
        <f t="shared" si="9"/>
        <v>68.193360175787035</v>
      </c>
      <c r="T71" s="81">
        <f t="shared" si="10"/>
        <v>2288.5100000000002</v>
      </c>
      <c r="U71" s="81">
        <f t="shared" si="7"/>
        <v>31.806639824212972</v>
      </c>
      <c r="V71" s="80">
        <v>1</v>
      </c>
      <c r="W71" s="80">
        <v>1</v>
      </c>
      <c r="X71" s="80">
        <v>0</v>
      </c>
      <c r="Y71" s="81">
        <f t="shared" si="8"/>
        <v>4.7619047619047619</v>
      </c>
      <c r="Z71" s="81">
        <v>988.81</v>
      </c>
      <c r="AA71" s="59">
        <v>0</v>
      </c>
      <c r="AB71" s="59">
        <f t="shared" ref="AB71:AB102" si="14">IF(Z71=0,0,AA71/Z71)*100</f>
        <v>0</v>
      </c>
      <c r="AC71" s="59">
        <v>0</v>
      </c>
      <c r="AD71" s="59">
        <f t="shared" ref="AD71:AD102" si="15">IF(AA71=0,0,AC71/AA71)*100</f>
        <v>0</v>
      </c>
      <c r="AE71" s="59">
        <v>0</v>
      </c>
      <c r="AF71" s="59">
        <f t="shared" ref="AF71:AF102" si="16">IF(AA71=0,0,AE71/AA71)*100</f>
        <v>0</v>
      </c>
      <c r="AG71" s="60"/>
    </row>
    <row r="72" spans="1:33" s="9" customFormat="1" ht="12.75" customHeight="1" x14ac:dyDescent="0.2">
      <c r="A72" s="73">
        <v>66</v>
      </c>
      <c r="B72" s="74" t="s">
        <v>114</v>
      </c>
      <c r="C72" s="14"/>
      <c r="D72" s="14" t="s">
        <v>88</v>
      </c>
      <c r="E72" s="75" t="s">
        <v>192</v>
      </c>
      <c r="F72" s="82" t="s">
        <v>193</v>
      </c>
      <c r="G72" s="77">
        <v>30.45</v>
      </c>
      <c r="H72" s="80">
        <v>95</v>
      </c>
      <c r="I72" s="83">
        <v>23</v>
      </c>
      <c r="J72" s="83">
        <v>49</v>
      </c>
      <c r="K72" s="79">
        <v>74</v>
      </c>
      <c r="L72" s="80">
        <v>102</v>
      </c>
      <c r="M72" s="80">
        <v>40</v>
      </c>
      <c r="N72" s="81">
        <f t="shared" si="13"/>
        <v>77.89473684210526</v>
      </c>
      <c r="O72" s="81">
        <v>52440.76</v>
      </c>
      <c r="P72" s="81">
        <f t="shared" ref="P72:P101" si="17">O72</f>
        <v>52440.76</v>
      </c>
      <c r="Q72" s="81">
        <f t="shared" si="6"/>
        <v>100</v>
      </c>
      <c r="R72" s="81">
        <v>51344.54</v>
      </c>
      <c r="S72" s="81">
        <f t="shared" si="9"/>
        <v>97.909603140763025</v>
      </c>
      <c r="T72" s="81">
        <f t="shared" si="10"/>
        <v>1096.2200000000012</v>
      </c>
      <c r="U72" s="81">
        <f t="shared" si="7"/>
        <v>2.0903968592369773</v>
      </c>
      <c r="V72" s="80">
        <v>0</v>
      </c>
      <c r="W72" s="80">
        <v>0</v>
      </c>
      <c r="X72" s="80">
        <v>0</v>
      </c>
      <c r="Y72" s="81">
        <f t="shared" ref="Y72:Y102" si="18">IF(H72=0,0,V72/H72)*100</f>
        <v>0</v>
      </c>
      <c r="Z72" s="81">
        <v>0</v>
      </c>
      <c r="AA72" s="59">
        <v>0</v>
      </c>
      <c r="AB72" s="59">
        <f t="shared" si="14"/>
        <v>0</v>
      </c>
      <c r="AC72" s="59">
        <v>0</v>
      </c>
      <c r="AD72" s="59">
        <f t="shared" si="15"/>
        <v>0</v>
      </c>
      <c r="AE72" s="59">
        <v>0</v>
      </c>
      <c r="AF72" s="59">
        <f t="shared" si="16"/>
        <v>0</v>
      </c>
      <c r="AG72" s="60"/>
    </row>
    <row r="73" spans="1:33" s="9" customFormat="1" ht="12.75" customHeight="1" x14ac:dyDescent="0.2">
      <c r="A73" s="73">
        <v>67</v>
      </c>
      <c r="B73" s="74" t="s">
        <v>114</v>
      </c>
      <c r="C73" s="14"/>
      <c r="D73" s="14" t="s">
        <v>89</v>
      </c>
      <c r="E73" s="75" t="s">
        <v>192</v>
      </c>
      <c r="F73" s="82" t="s">
        <v>194</v>
      </c>
      <c r="G73" s="77">
        <v>30.45</v>
      </c>
      <c r="H73" s="80">
        <v>38</v>
      </c>
      <c r="I73" s="83">
        <v>12</v>
      </c>
      <c r="J73" s="83">
        <v>19</v>
      </c>
      <c r="K73" s="79">
        <v>30</v>
      </c>
      <c r="L73" s="80">
        <v>38</v>
      </c>
      <c r="M73" s="80">
        <v>16</v>
      </c>
      <c r="N73" s="81">
        <f t="shared" si="13"/>
        <v>78.94736842105263</v>
      </c>
      <c r="O73" s="81">
        <v>26374.26</v>
      </c>
      <c r="P73" s="81">
        <f t="shared" si="17"/>
        <v>26374.26</v>
      </c>
      <c r="Q73" s="81">
        <f t="shared" ref="Q73:Q102" si="19">P73/O73*100</f>
        <v>100</v>
      </c>
      <c r="R73" s="81">
        <v>17716.37</v>
      </c>
      <c r="S73" s="81">
        <f t="shared" si="9"/>
        <v>67.172955753071363</v>
      </c>
      <c r="T73" s="81">
        <f t="shared" si="10"/>
        <v>8657.89</v>
      </c>
      <c r="U73" s="81">
        <f t="shared" ref="U73:U103" si="20">T73/P73*100</f>
        <v>32.827044246928629</v>
      </c>
      <c r="V73" s="80">
        <v>2</v>
      </c>
      <c r="W73" s="80">
        <v>2</v>
      </c>
      <c r="X73" s="80">
        <v>0</v>
      </c>
      <c r="Y73" s="81">
        <f t="shared" si="18"/>
        <v>5.2631578947368416</v>
      </c>
      <c r="Z73" s="81">
        <v>553.41</v>
      </c>
      <c r="AA73" s="59">
        <v>0</v>
      </c>
      <c r="AB73" s="59">
        <f t="shared" si="14"/>
        <v>0</v>
      </c>
      <c r="AC73" s="59">
        <v>0</v>
      </c>
      <c r="AD73" s="59">
        <f t="shared" si="15"/>
        <v>0</v>
      </c>
      <c r="AE73" s="59">
        <v>0</v>
      </c>
      <c r="AF73" s="59">
        <f t="shared" si="16"/>
        <v>0</v>
      </c>
      <c r="AG73" s="60"/>
    </row>
    <row r="74" spans="1:33" s="9" customFormat="1" ht="12.75" customHeight="1" x14ac:dyDescent="0.2">
      <c r="A74" s="73">
        <v>68</v>
      </c>
      <c r="B74" s="74" t="s">
        <v>114</v>
      </c>
      <c r="C74" s="14"/>
      <c r="D74" s="14" t="s">
        <v>90</v>
      </c>
      <c r="E74" s="75" t="s">
        <v>195</v>
      </c>
      <c r="F74" s="82" t="s">
        <v>196</v>
      </c>
      <c r="G74" s="77">
        <v>30.45</v>
      </c>
      <c r="H74" s="80">
        <v>32</v>
      </c>
      <c r="I74" s="83">
        <v>10</v>
      </c>
      <c r="J74" s="83">
        <v>19</v>
      </c>
      <c r="K74" s="79">
        <v>31</v>
      </c>
      <c r="L74" s="80">
        <v>41</v>
      </c>
      <c r="M74" s="80">
        <v>13</v>
      </c>
      <c r="N74" s="81">
        <f t="shared" si="13"/>
        <v>96.875</v>
      </c>
      <c r="O74" s="81">
        <v>28592.3</v>
      </c>
      <c r="P74" s="81">
        <f t="shared" si="17"/>
        <v>28592.3</v>
      </c>
      <c r="Q74" s="81">
        <f t="shared" si="19"/>
        <v>100</v>
      </c>
      <c r="R74" s="81">
        <v>24521.38</v>
      </c>
      <c r="S74" s="81">
        <f t="shared" ref="S74:S102" si="21">R74/P74*100</f>
        <v>85.76218072697894</v>
      </c>
      <c r="T74" s="81">
        <f t="shared" ref="T74:T102" si="22">O74-R74</f>
        <v>4070.9199999999983</v>
      </c>
      <c r="U74" s="81">
        <f t="shared" si="20"/>
        <v>14.237819273021051</v>
      </c>
      <c r="V74" s="80">
        <v>0</v>
      </c>
      <c r="W74" s="80">
        <v>0</v>
      </c>
      <c r="X74" s="80">
        <v>0</v>
      </c>
      <c r="Y74" s="81">
        <f t="shared" si="18"/>
        <v>0</v>
      </c>
      <c r="Z74" s="81">
        <v>0</v>
      </c>
      <c r="AA74" s="59">
        <v>0</v>
      </c>
      <c r="AB74" s="59">
        <f t="shared" si="14"/>
        <v>0</v>
      </c>
      <c r="AC74" s="59">
        <v>0</v>
      </c>
      <c r="AD74" s="59">
        <f t="shared" si="15"/>
        <v>0</v>
      </c>
      <c r="AE74" s="59">
        <v>0</v>
      </c>
      <c r="AF74" s="59">
        <f t="shared" si="16"/>
        <v>0</v>
      </c>
      <c r="AG74" s="60"/>
    </row>
    <row r="75" spans="1:33" s="9" customFormat="1" ht="12.75" customHeight="1" x14ac:dyDescent="0.2">
      <c r="A75" s="73">
        <v>69</v>
      </c>
      <c r="B75" s="74" t="s">
        <v>114</v>
      </c>
      <c r="C75" s="14"/>
      <c r="D75" s="14" t="s">
        <v>91</v>
      </c>
      <c r="E75" s="75" t="s">
        <v>118</v>
      </c>
      <c r="F75" s="82" t="s">
        <v>197</v>
      </c>
      <c r="G75" s="77">
        <v>30.45</v>
      </c>
      <c r="H75" s="80">
        <v>9</v>
      </c>
      <c r="I75" s="83">
        <v>3</v>
      </c>
      <c r="J75" s="83">
        <v>3</v>
      </c>
      <c r="K75" s="79">
        <v>6</v>
      </c>
      <c r="L75" s="80">
        <v>6</v>
      </c>
      <c r="M75" s="80">
        <v>5</v>
      </c>
      <c r="N75" s="81">
        <f t="shared" si="13"/>
        <v>66.666666666666657</v>
      </c>
      <c r="O75" s="81">
        <v>1981.3</v>
      </c>
      <c r="P75" s="81">
        <f t="shared" si="17"/>
        <v>1981.3</v>
      </c>
      <c r="Q75" s="81">
        <f t="shared" si="19"/>
        <v>100</v>
      </c>
      <c r="R75" s="81">
        <v>1981.3</v>
      </c>
      <c r="S75" s="81">
        <f t="shared" si="21"/>
        <v>100</v>
      </c>
      <c r="T75" s="81">
        <f t="shared" si="22"/>
        <v>0</v>
      </c>
      <c r="U75" s="81">
        <f t="shared" si="20"/>
        <v>0</v>
      </c>
      <c r="V75" s="80">
        <v>0</v>
      </c>
      <c r="W75" s="80">
        <v>0</v>
      </c>
      <c r="X75" s="80">
        <v>0</v>
      </c>
      <c r="Y75" s="81">
        <f t="shared" si="18"/>
        <v>0</v>
      </c>
      <c r="Z75" s="81">
        <v>0</v>
      </c>
      <c r="AA75" s="59">
        <v>0</v>
      </c>
      <c r="AB75" s="59">
        <f t="shared" si="14"/>
        <v>0</v>
      </c>
      <c r="AC75" s="59">
        <v>0</v>
      </c>
      <c r="AD75" s="59">
        <f t="shared" si="15"/>
        <v>0</v>
      </c>
      <c r="AE75" s="59">
        <v>0</v>
      </c>
      <c r="AF75" s="59">
        <f t="shared" si="16"/>
        <v>0</v>
      </c>
      <c r="AG75" s="60"/>
    </row>
    <row r="76" spans="1:33" s="9" customFormat="1" ht="12.75" customHeight="1" x14ac:dyDescent="0.2">
      <c r="A76" s="73">
        <v>70</v>
      </c>
      <c r="B76" s="74" t="s">
        <v>114</v>
      </c>
      <c r="C76" s="14"/>
      <c r="D76" s="14" t="s">
        <v>222</v>
      </c>
      <c r="E76" s="85" t="s">
        <v>227</v>
      </c>
      <c r="F76" s="82" t="s">
        <v>231</v>
      </c>
      <c r="G76" s="77">
        <v>30.45</v>
      </c>
      <c r="H76" s="80">
        <v>3</v>
      </c>
      <c r="I76" s="83">
        <v>1</v>
      </c>
      <c r="J76" s="83">
        <v>2</v>
      </c>
      <c r="K76" s="79">
        <v>0</v>
      </c>
      <c r="L76" s="80">
        <v>0</v>
      </c>
      <c r="M76" s="80">
        <v>0</v>
      </c>
      <c r="N76" s="81">
        <f t="shared" si="13"/>
        <v>0</v>
      </c>
      <c r="O76" s="81">
        <v>0</v>
      </c>
      <c r="P76" s="81">
        <f t="shared" si="17"/>
        <v>0</v>
      </c>
      <c r="Q76" s="81">
        <v>0</v>
      </c>
      <c r="R76" s="81">
        <v>0</v>
      </c>
      <c r="S76" s="81">
        <v>0</v>
      </c>
      <c r="T76" s="81">
        <f t="shared" si="22"/>
        <v>0</v>
      </c>
      <c r="U76" s="81">
        <v>0</v>
      </c>
      <c r="V76" s="80">
        <v>1</v>
      </c>
      <c r="W76" s="80">
        <v>1</v>
      </c>
      <c r="X76" s="80">
        <v>1</v>
      </c>
      <c r="Y76" s="81">
        <f t="shared" si="18"/>
        <v>33.333333333333329</v>
      </c>
      <c r="Z76" s="81">
        <v>91.35</v>
      </c>
      <c r="AA76" s="59">
        <v>0</v>
      </c>
      <c r="AB76" s="59">
        <f t="shared" si="14"/>
        <v>0</v>
      </c>
      <c r="AC76" s="59">
        <v>0</v>
      </c>
      <c r="AD76" s="59">
        <f t="shared" si="15"/>
        <v>0</v>
      </c>
      <c r="AE76" s="59">
        <v>0</v>
      </c>
      <c r="AF76" s="59">
        <f t="shared" si="16"/>
        <v>0</v>
      </c>
      <c r="AG76" s="60"/>
    </row>
    <row r="77" spans="1:33" s="9" customFormat="1" ht="12.75" customHeight="1" x14ac:dyDescent="0.2">
      <c r="A77" s="73">
        <v>71</v>
      </c>
      <c r="B77" s="74" t="s">
        <v>114</v>
      </c>
      <c r="C77" s="14"/>
      <c r="D77" s="14" t="s">
        <v>92</v>
      </c>
      <c r="E77" s="85" t="s">
        <v>171</v>
      </c>
      <c r="F77" s="82" t="s">
        <v>232</v>
      </c>
      <c r="G77" s="77">
        <v>30.45</v>
      </c>
      <c r="H77" s="80">
        <v>1</v>
      </c>
      <c r="I77" s="83">
        <v>0</v>
      </c>
      <c r="J77" s="83">
        <v>1</v>
      </c>
      <c r="K77" s="79">
        <v>0</v>
      </c>
      <c r="L77" s="80">
        <v>0</v>
      </c>
      <c r="M77" s="80">
        <v>0</v>
      </c>
      <c r="N77" s="81">
        <f t="shared" si="13"/>
        <v>0</v>
      </c>
      <c r="O77" s="81">
        <v>0</v>
      </c>
      <c r="P77" s="81">
        <f t="shared" si="17"/>
        <v>0</v>
      </c>
      <c r="Q77" s="81">
        <v>0</v>
      </c>
      <c r="R77" s="81">
        <v>0</v>
      </c>
      <c r="S77" s="81">
        <v>0</v>
      </c>
      <c r="T77" s="81">
        <f>O77-R77</f>
        <v>0</v>
      </c>
      <c r="U77" s="81">
        <v>0</v>
      </c>
      <c r="V77" s="80">
        <v>0</v>
      </c>
      <c r="W77" s="80">
        <v>0</v>
      </c>
      <c r="X77" s="80">
        <v>0</v>
      </c>
      <c r="Y77" s="81">
        <f>IF(H77=0,0,V77/H77)*100</f>
        <v>0</v>
      </c>
      <c r="Z77" s="81">
        <v>0</v>
      </c>
      <c r="AA77" s="59">
        <v>0</v>
      </c>
      <c r="AB77" s="59">
        <f t="shared" si="14"/>
        <v>0</v>
      </c>
      <c r="AC77" s="59">
        <v>0</v>
      </c>
      <c r="AD77" s="59">
        <f t="shared" si="15"/>
        <v>0</v>
      </c>
      <c r="AE77" s="59">
        <v>0</v>
      </c>
      <c r="AF77" s="59">
        <f t="shared" si="16"/>
        <v>0</v>
      </c>
      <c r="AG77" s="60"/>
    </row>
    <row r="78" spans="1:33" s="9" customFormat="1" ht="12.75" customHeight="1" x14ac:dyDescent="0.2">
      <c r="A78" s="73">
        <v>72</v>
      </c>
      <c r="B78" s="74" t="s">
        <v>114</v>
      </c>
      <c r="C78" s="14"/>
      <c r="D78" s="14" t="s">
        <v>93</v>
      </c>
      <c r="E78" s="75" t="s">
        <v>118</v>
      </c>
      <c r="F78" s="82" t="s">
        <v>198</v>
      </c>
      <c r="G78" s="77">
        <v>30.45</v>
      </c>
      <c r="H78" s="80">
        <v>13</v>
      </c>
      <c r="I78" s="83">
        <v>3</v>
      </c>
      <c r="J78" s="83">
        <v>4</v>
      </c>
      <c r="K78" s="79">
        <v>9</v>
      </c>
      <c r="L78" s="80">
        <v>10</v>
      </c>
      <c r="M78" s="80">
        <v>7</v>
      </c>
      <c r="N78" s="81">
        <f t="shared" si="13"/>
        <v>69.230769230769226</v>
      </c>
      <c r="O78" s="81">
        <v>3715.8299999999995</v>
      </c>
      <c r="P78" s="81">
        <f t="shared" si="17"/>
        <v>3715.8299999999995</v>
      </c>
      <c r="Q78" s="81">
        <f t="shared" si="19"/>
        <v>100</v>
      </c>
      <c r="R78" s="81">
        <v>251.22</v>
      </c>
      <c r="S78" s="81">
        <f t="shared" si="21"/>
        <v>6.7608044501497657</v>
      </c>
      <c r="T78" s="81">
        <f t="shared" si="22"/>
        <v>3464.6099999999997</v>
      </c>
      <c r="U78" s="81">
        <f t="shared" si="20"/>
        <v>93.239195549850237</v>
      </c>
      <c r="V78" s="80">
        <v>0</v>
      </c>
      <c r="W78" s="80">
        <v>0</v>
      </c>
      <c r="X78" s="80">
        <v>0</v>
      </c>
      <c r="Y78" s="81">
        <f t="shared" si="18"/>
        <v>0</v>
      </c>
      <c r="Z78" s="81">
        <v>0</v>
      </c>
      <c r="AA78" s="59">
        <v>0</v>
      </c>
      <c r="AB78" s="59">
        <f t="shared" si="14"/>
        <v>0</v>
      </c>
      <c r="AC78" s="59">
        <v>0</v>
      </c>
      <c r="AD78" s="59">
        <f t="shared" si="15"/>
        <v>0</v>
      </c>
      <c r="AE78" s="59">
        <v>0</v>
      </c>
      <c r="AF78" s="59">
        <f t="shared" si="16"/>
        <v>0</v>
      </c>
      <c r="AG78" s="60"/>
    </row>
    <row r="79" spans="1:33" s="9" customFormat="1" ht="12.75" customHeight="1" x14ac:dyDescent="0.2">
      <c r="A79" s="73">
        <v>73</v>
      </c>
      <c r="B79" s="74" t="s">
        <v>114</v>
      </c>
      <c r="C79" s="14"/>
      <c r="D79" s="14" t="s">
        <v>94</v>
      </c>
      <c r="E79" s="75" t="s">
        <v>118</v>
      </c>
      <c r="F79" s="82" t="s">
        <v>199</v>
      </c>
      <c r="G79" s="77">
        <v>30.45</v>
      </c>
      <c r="H79" s="80">
        <v>0</v>
      </c>
      <c r="I79" s="83">
        <v>0</v>
      </c>
      <c r="J79" s="83">
        <v>0</v>
      </c>
      <c r="K79" s="79">
        <v>0</v>
      </c>
      <c r="L79" s="80">
        <v>0</v>
      </c>
      <c r="M79" s="80">
        <v>0</v>
      </c>
      <c r="N79" s="81">
        <v>0</v>
      </c>
      <c r="O79" s="81">
        <v>0</v>
      </c>
      <c r="P79" s="81">
        <f t="shared" si="17"/>
        <v>0</v>
      </c>
      <c r="Q79" s="81">
        <v>0</v>
      </c>
      <c r="R79" s="81">
        <v>0</v>
      </c>
      <c r="S79" s="81">
        <v>0</v>
      </c>
      <c r="T79" s="81">
        <f t="shared" si="22"/>
        <v>0</v>
      </c>
      <c r="U79" s="81">
        <v>0</v>
      </c>
      <c r="V79" s="80">
        <v>0</v>
      </c>
      <c r="W79" s="80">
        <v>0</v>
      </c>
      <c r="X79" s="80">
        <v>0</v>
      </c>
      <c r="Y79" s="81">
        <f t="shared" si="18"/>
        <v>0</v>
      </c>
      <c r="Z79" s="81">
        <v>0</v>
      </c>
      <c r="AA79" s="59">
        <v>0</v>
      </c>
      <c r="AB79" s="59">
        <f t="shared" si="14"/>
        <v>0</v>
      </c>
      <c r="AC79" s="59">
        <v>0</v>
      </c>
      <c r="AD79" s="59">
        <f t="shared" si="15"/>
        <v>0</v>
      </c>
      <c r="AE79" s="59">
        <v>0</v>
      </c>
      <c r="AF79" s="59">
        <f t="shared" si="16"/>
        <v>0</v>
      </c>
      <c r="AG79" s="60"/>
    </row>
    <row r="80" spans="1:33" s="9" customFormat="1" ht="12.75" customHeight="1" x14ac:dyDescent="0.2">
      <c r="A80" s="73">
        <v>74</v>
      </c>
      <c r="B80" s="74" t="s">
        <v>114</v>
      </c>
      <c r="C80" s="14"/>
      <c r="D80" s="14" t="s">
        <v>95</v>
      </c>
      <c r="E80" s="75" t="s">
        <v>118</v>
      </c>
      <c r="F80" s="82">
        <v>100</v>
      </c>
      <c r="G80" s="77">
        <v>30.45</v>
      </c>
      <c r="H80" s="80">
        <v>10</v>
      </c>
      <c r="I80" s="83">
        <v>2</v>
      </c>
      <c r="J80" s="83">
        <v>3</v>
      </c>
      <c r="K80" s="79">
        <v>0</v>
      </c>
      <c r="L80" s="80">
        <v>0</v>
      </c>
      <c r="M80" s="80">
        <v>0</v>
      </c>
      <c r="N80" s="81">
        <f t="shared" ref="N80:N103" si="23">K80/H80*100</f>
        <v>0</v>
      </c>
      <c r="O80" s="81">
        <v>0</v>
      </c>
      <c r="P80" s="81">
        <f t="shared" si="17"/>
        <v>0</v>
      </c>
      <c r="Q80" s="81">
        <v>0</v>
      </c>
      <c r="R80" s="81">
        <v>0</v>
      </c>
      <c r="S80" s="81">
        <v>0</v>
      </c>
      <c r="T80" s="81">
        <f t="shared" si="22"/>
        <v>0</v>
      </c>
      <c r="U80" s="81">
        <v>0</v>
      </c>
      <c r="V80" s="80">
        <v>0</v>
      </c>
      <c r="W80" s="80">
        <v>0</v>
      </c>
      <c r="X80" s="80">
        <v>0</v>
      </c>
      <c r="Y80" s="81">
        <f t="shared" si="18"/>
        <v>0</v>
      </c>
      <c r="Z80" s="81">
        <v>0</v>
      </c>
      <c r="AA80" s="59">
        <v>0</v>
      </c>
      <c r="AB80" s="59">
        <f t="shared" si="14"/>
        <v>0</v>
      </c>
      <c r="AC80" s="59">
        <v>0</v>
      </c>
      <c r="AD80" s="59">
        <f t="shared" si="15"/>
        <v>0</v>
      </c>
      <c r="AE80" s="59">
        <v>0</v>
      </c>
      <c r="AF80" s="59">
        <f t="shared" si="16"/>
        <v>0</v>
      </c>
      <c r="AG80" s="60"/>
    </row>
    <row r="81" spans="1:33" s="9" customFormat="1" ht="12.75" customHeight="1" x14ac:dyDescent="0.2">
      <c r="A81" s="73">
        <v>75</v>
      </c>
      <c r="B81" s="74" t="s">
        <v>114</v>
      </c>
      <c r="C81" s="14"/>
      <c r="D81" s="14" t="s">
        <v>96</v>
      </c>
      <c r="E81" s="75" t="s">
        <v>118</v>
      </c>
      <c r="F81" s="82" t="s">
        <v>200</v>
      </c>
      <c r="G81" s="77">
        <v>30.45</v>
      </c>
      <c r="H81" s="80">
        <v>14</v>
      </c>
      <c r="I81" s="83">
        <v>4</v>
      </c>
      <c r="J81" s="83">
        <v>8</v>
      </c>
      <c r="K81" s="79">
        <v>3</v>
      </c>
      <c r="L81" s="80">
        <v>3</v>
      </c>
      <c r="M81" s="80">
        <v>2</v>
      </c>
      <c r="N81" s="81">
        <f t="shared" si="23"/>
        <v>21.428571428571427</v>
      </c>
      <c r="O81" s="81">
        <v>2194.65</v>
      </c>
      <c r="P81" s="81">
        <f t="shared" si="17"/>
        <v>2194.65</v>
      </c>
      <c r="Q81" s="81">
        <f t="shared" si="19"/>
        <v>100</v>
      </c>
      <c r="R81" s="81">
        <v>2194.65</v>
      </c>
      <c r="S81" s="81">
        <f t="shared" si="21"/>
        <v>100</v>
      </c>
      <c r="T81" s="81">
        <f t="shared" si="22"/>
        <v>0</v>
      </c>
      <c r="U81" s="81">
        <f t="shared" si="20"/>
        <v>0</v>
      </c>
      <c r="V81" s="80">
        <v>0</v>
      </c>
      <c r="W81" s="80">
        <v>0</v>
      </c>
      <c r="X81" s="80">
        <v>0</v>
      </c>
      <c r="Y81" s="81">
        <f t="shared" si="18"/>
        <v>0</v>
      </c>
      <c r="Z81" s="81">
        <v>0</v>
      </c>
      <c r="AA81" s="59">
        <v>0</v>
      </c>
      <c r="AB81" s="59">
        <f t="shared" si="14"/>
        <v>0</v>
      </c>
      <c r="AC81" s="59">
        <v>0</v>
      </c>
      <c r="AD81" s="59">
        <f t="shared" si="15"/>
        <v>0</v>
      </c>
      <c r="AE81" s="59">
        <v>0</v>
      </c>
      <c r="AF81" s="59">
        <f t="shared" si="16"/>
        <v>0</v>
      </c>
      <c r="AG81" s="60"/>
    </row>
    <row r="82" spans="1:33" s="9" customFormat="1" ht="12.75" customHeight="1" x14ac:dyDescent="0.2">
      <c r="A82" s="73">
        <v>76</v>
      </c>
      <c r="B82" s="74" t="s">
        <v>114</v>
      </c>
      <c r="C82" s="14"/>
      <c r="D82" s="14" t="s">
        <v>97</v>
      </c>
      <c r="E82" s="75" t="s">
        <v>138</v>
      </c>
      <c r="F82" s="82" t="s">
        <v>201</v>
      </c>
      <c r="G82" s="77">
        <v>30.45</v>
      </c>
      <c r="H82" s="80">
        <v>5</v>
      </c>
      <c r="I82" s="83">
        <v>1</v>
      </c>
      <c r="J82" s="83">
        <v>3</v>
      </c>
      <c r="K82" s="79">
        <v>4</v>
      </c>
      <c r="L82" s="80">
        <v>6</v>
      </c>
      <c r="M82" s="80">
        <v>2</v>
      </c>
      <c r="N82" s="81">
        <f t="shared" si="23"/>
        <v>80</v>
      </c>
      <c r="O82" s="81">
        <v>2991.8400000000006</v>
      </c>
      <c r="P82" s="81">
        <f t="shared" si="17"/>
        <v>2991.8400000000006</v>
      </c>
      <c r="Q82" s="81">
        <f t="shared" si="19"/>
        <v>100</v>
      </c>
      <c r="R82" s="81">
        <v>2991.8400000000006</v>
      </c>
      <c r="S82" s="81">
        <f t="shared" si="21"/>
        <v>100</v>
      </c>
      <c r="T82" s="81">
        <f t="shared" si="22"/>
        <v>0</v>
      </c>
      <c r="U82" s="81">
        <f t="shared" si="20"/>
        <v>0</v>
      </c>
      <c r="V82" s="80">
        <v>0</v>
      </c>
      <c r="W82" s="80">
        <v>0</v>
      </c>
      <c r="X82" s="80">
        <v>0</v>
      </c>
      <c r="Y82" s="81">
        <f t="shared" si="18"/>
        <v>0</v>
      </c>
      <c r="Z82" s="81">
        <v>0</v>
      </c>
      <c r="AA82" s="59">
        <v>0</v>
      </c>
      <c r="AB82" s="59">
        <f t="shared" si="14"/>
        <v>0</v>
      </c>
      <c r="AC82" s="59">
        <v>0</v>
      </c>
      <c r="AD82" s="59">
        <f t="shared" si="15"/>
        <v>0</v>
      </c>
      <c r="AE82" s="59">
        <v>0</v>
      </c>
      <c r="AF82" s="59">
        <f t="shared" si="16"/>
        <v>0</v>
      </c>
      <c r="AG82" s="60"/>
    </row>
    <row r="83" spans="1:33" s="9" customFormat="1" ht="12.75" customHeight="1" x14ac:dyDescent="0.2">
      <c r="A83" s="73">
        <v>77</v>
      </c>
      <c r="B83" s="74" t="s">
        <v>114</v>
      </c>
      <c r="C83" s="14"/>
      <c r="D83" s="14" t="s">
        <v>98</v>
      </c>
      <c r="E83" s="75" t="s">
        <v>118</v>
      </c>
      <c r="F83" s="82" t="s">
        <v>202</v>
      </c>
      <c r="G83" s="77">
        <v>30.45</v>
      </c>
      <c r="H83" s="80">
        <v>12</v>
      </c>
      <c r="I83" s="83">
        <v>1</v>
      </c>
      <c r="J83" s="83">
        <v>4</v>
      </c>
      <c r="K83" s="79">
        <v>9</v>
      </c>
      <c r="L83" s="80">
        <v>11</v>
      </c>
      <c r="M83" s="80">
        <v>6</v>
      </c>
      <c r="N83" s="81">
        <f t="shared" si="23"/>
        <v>75</v>
      </c>
      <c r="O83" s="81">
        <v>2291.38</v>
      </c>
      <c r="P83" s="81">
        <f t="shared" si="17"/>
        <v>2291.38</v>
      </c>
      <c r="Q83" s="81">
        <f t="shared" si="19"/>
        <v>100</v>
      </c>
      <c r="R83" s="81">
        <v>0</v>
      </c>
      <c r="S83" s="81">
        <f t="shared" si="21"/>
        <v>0</v>
      </c>
      <c r="T83" s="81">
        <f t="shared" si="22"/>
        <v>2291.38</v>
      </c>
      <c r="U83" s="81">
        <f t="shared" si="20"/>
        <v>100</v>
      </c>
      <c r="V83" s="80">
        <v>3</v>
      </c>
      <c r="W83" s="80">
        <v>3</v>
      </c>
      <c r="X83" s="80">
        <v>2</v>
      </c>
      <c r="Y83" s="81">
        <f t="shared" si="18"/>
        <v>25</v>
      </c>
      <c r="Z83" s="81">
        <v>1432.92</v>
      </c>
      <c r="AA83" s="59">
        <v>0</v>
      </c>
      <c r="AB83" s="59">
        <f t="shared" si="14"/>
        <v>0</v>
      </c>
      <c r="AC83" s="59">
        <v>0</v>
      </c>
      <c r="AD83" s="59">
        <f t="shared" si="15"/>
        <v>0</v>
      </c>
      <c r="AE83" s="59">
        <v>0</v>
      </c>
      <c r="AF83" s="59">
        <f t="shared" si="16"/>
        <v>0</v>
      </c>
      <c r="AG83" s="60"/>
    </row>
    <row r="84" spans="1:33" s="9" customFormat="1" ht="12.75" customHeight="1" x14ac:dyDescent="0.2">
      <c r="A84" s="73">
        <v>78</v>
      </c>
      <c r="B84" s="74" t="s">
        <v>114</v>
      </c>
      <c r="C84" s="14"/>
      <c r="D84" s="14" t="s">
        <v>99</v>
      </c>
      <c r="E84" s="75" t="s">
        <v>118</v>
      </c>
      <c r="F84" s="82" t="s">
        <v>203</v>
      </c>
      <c r="G84" s="77">
        <v>30.45</v>
      </c>
      <c r="H84" s="80">
        <v>67</v>
      </c>
      <c r="I84" s="83">
        <v>18</v>
      </c>
      <c r="J84" s="83">
        <v>27</v>
      </c>
      <c r="K84" s="79">
        <v>60</v>
      </c>
      <c r="L84" s="80">
        <v>70</v>
      </c>
      <c r="M84" s="80">
        <v>38</v>
      </c>
      <c r="N84" s="81">
        <f t="shared" si="23"/>
        <v>89.552238805970148</v>
      </c>
      <c r="O84" s="81">
        <v>48671.73</v>
      </c>
      <c r="P84" s="81">
        <f t="shared" si="17"/>
        <v>48671.73</v>
      </c>
      <c r="Q84" s="81">
        <f t="shared" si="19"/>
        <v>100</v>
      </c>
      <c r="R84" s="81">
        <v>34148.619999999995</v>
      </c>
      <c r="S84" s="81">
        <f t="shared" si="21"/>
        <v>70.161097622788404</v>
      </c>
      <c r="T84" s="81">
        <f t="shared" si="22"/>
        <v>14523.110000000008</v>
      </c>
      <c r="U84" s="81">
        <f t="shared" si="20"/>
        <v>29.838902377211589</v>
      </c>
      <c r="V84" s="80">
        <v>3</v>
      </c>
      <c r="W84" s="80">
        <v>3</v>
      </c>
      <c r="X84" s="80">
        <v>1</v>
      </c>
      <c r="Y84" s="81">
        <f t="shared" si="18"/>
        <v>4.4776119402985071</v>
      </c>
      <c r="Z84" s="81">
        <v>6471.59</v>
      </c>
      <c r="AA84" s="59">
        <v>0</v>
      </c>
      <c r="AB84" s="59">
        <f t="shared" si="14"/>
        <v>0</v>
      </c>
      <c r="AC84" s="59">
        <v>0</v>
      </c>
      <c r="AD84" s="59">
        <f t="shared" si="15"/>
        <v>0</v>
      </c>
      <c r="AE84" s="59">
        <v>0</v>
      </c>
      <c r="AF84" s="59">
        <f t="shared" si="16"/>
        <v>0</v>
      </c>
      <c r="AG84" s="60"/>
    </row>
    <row r="85" spans="1:33" s="9" customFormat="1" ht="12.75" customHeight="1" x14ac:dyDescent="0.2">
      <c r="A85" s="73">
        <v>79</v>
      </c>
      <c r="B85" s="74" t="s">
        <v>114</v>
      </c>
      <c r="C85" s="14"/>
      <c r="D85" s="14" t="s">
        <v>100</v>
      </c>
      <c r="E85" s="75" t="s">
        <v>168</v>
      </c>
      <c r="F85" s="82" t="s">
        <v>204</v>
      </c>
      <c r="G85" s="77">
        <v>30.45</v>
      </c>
      <c r="H85" s="80">
        <v>7</v>
      </c>
      <c r="I85" s="83">
        <v>4</v>
      </c>
      <c r="J85" s="83">
        <v>3</v>
      </c>
      <c r="K85" s="79">
        <v>0</v>
      </c>
      <c r="L85" s="80">
        <v>0</v>
      </c>
      <c r="M85" s="80">
        <v>0</v>
      </c>
      <c r="N85" s="81">
        <f t="shared" si="23"/>
        <v>0</v>
      </c>
      <c r="O85" s="81">
        <v>0</v>
      </c>
      <c r="P85" s="81">
        <f t="shared" si="17"/>
        <v>0</v>
      </c>
      <c r="Q85" s="81">
        <v>0</v>
      </c>
      <c r="R85" s="81">
        <v>0</v>
      </c>
      <c r="S85" s="81">
        <v>0</v>
      </c>
      <c r="T85" s="81">
        <f t="shared" si="22"/>
        <v>0</v>
      </c>
      <c r="U85" s="81">
        <v>0</v>
      </c>
      <c r="V85" s="80">
        <v>0</v>
      </c>
      <c r="W85" s="80">
        <v>0</v>
      </c>
      <c r="X85" s="80">
        <v>0</v>
      </c>
      <c r="Y85" s="81">
        <f t="shared" si="18"/>
        <v>0</v>
      </c>
      <c r="Z85" s="81">
        <v>0</v>
      </c>
      <c r="AA85" s="59">
        <v>0</v>
      </c>
      <c r="AB85" s="59">
        <f t="shared" si="14"/>
        <v>0</v>
      </c>
      <c r="AC85" s="59">
        <v>0</v>
      </c>
      <c r="AD85" s="59">
        <f t="shared" si="15"/>
        <v>0</v>
      </c>
      <c r="AE85" s="59">
        <v>0</v>
      </c>
      <c r="AF85" s="59">
        <f t="shared" si="16"/>
        <v>0</v>
      </c>
      <c r="AG85" s="60"/>
    </row>
    <row r="86" spans="1:33" s="9" customFormat="1" ht="12.75" customHeight="1" x14ac:dyDescent="0.2">
      <c r="A86" s="73">
        <v>80</v>
      </c>
      <c r="B86" s="74" t="s">
        <v>114</v>
      </c>
      <c r="C86" s="14"/>
      <c r="D86" s="14" t="s">
        <v>101</v>
      </c>
      <c r="E86" s="75" t="s">
        <v>182</v>
      </c>
      <c r="F86" s="82" t="s">
        <v>229</v>
      </c>
      <c r="G86" s="77"/>
      <c r="H86" s="80">
        <v>7</v>
      </c>
      <c r="I86" s="83">
        <v>2</v>
      </c>
      <c r="J86" s="83">
        <v>1</v>
      </c>
      <c r="K86" s="79">
        <v>0</v>
      </c>
      <c r="L86" s="80">
        <v>0</v>
      </c>
      <c r="M86" s="80">
        <v>0</v>
      </c>
      <c r="N86" s="81">
        <f t="shared" si="23"/>
        <v>0</v>
      </c>
      <c r="O86" s="81">
        <v>0</v>
      </c>
      <c r="P86" s="81">
        <f t="shared" si="17"/>
        <v>0</v>
      </c>
      <c r="Q86" s="81">
        <v>0</v>
      </c>
      <c r="R86" s="81">
        <v>0</v>
      </c>
      <c r="S86" s="81">
        <v>0</v>
      </c>
      <c r="T86" s="81">
        <f t="shared" si="22"/>
        <v>0</v>
      </c>
      <c r="U86" s="81">
        <v>0</v>
      </c>
      <c r="V86" s="80">
        <v>0</v>
      </c>
      <c r="W86" s="80">
        <v>0</v>
      </c>
      <c r="X86" s="80">
        <v>0</v>
      </c>
      <c r="Y86" s="81">
        <f t="shared" si="18"/>
        <v>0</v>
      </c>
      <c r="Z86" s="81">
        <v>0</v>
      </c>
      <c r="AA86" s="59">
        <v>0</v>
      </c>
      <c r="AB86" s="59">
        <f t="shared" si="14"/>
        <v>0</v>
      </c>
      <c r="AC86" s="59">
        <v>0</v>
      </c>
      <c r="AD86" s="59">
        <f t="shared" si="15"/>
        <v>0</v>
      </c>
      <c r="AE86" s="59">
        <v>0</v>
      </c>
      <c r="AF86" s="59">
        <f t="shared" si="16"/>
        <v>0</v>
      </c>
      <c r="AG86" s="60"/>
    </row>
    <row r="87" spans="1:33" s="9" customFormat="1" ht="12.75" customHeight="1" x14ac:dyDescent="0.2">
      <c r="A87" s="73">
        <v>81</v>
      </c>
      <c r="B87" s="74" t="s">
        <v>114</v>
      </c>
      <c r="C87" s="14"/>
      <c r="D87" s="14" t="s">
        <v>223</v>
      </c>
      <c r="E87" s="75" t="s">
        <v>118</v>
      </c>
      <c r="F87" s="82" t="s">
        <v>205</v>
      </c>
      <c r="G87" s="77">
        <v>30.45</v>
      </c>
      <c r="H87" s="80">
        <v>33</v>
      </c>
      <c r="I87" s="83">
        <v>10</v>
      </c>
      <c r="J87" s="83">
        <v>22</v>
      </c>
      <c r="K87" s="79">
        <v>22</v>
      </c>
      <c r="L87" s="80">
        <v>26</v>
      </c>
      <c r="M87" s="80">
        <v>9</v>
      </c>
      <c r="N87" s="81">
        <f t="shared" si="23"/>
        <v>66.666666666666657</v>
      </c>
      <c r="O87" s="81">
        <v>27394.17</v>
      </c>
      <c r="P87" s="81">
        <f t="shared" si="17"/>
        <v>27394.17</v>
      </c>
      <c r="Q87" s="81">
        <f t="shared" si="19"/>
        <v>100</v>
      </c>
      <c r="R87" s="81">
        <v>27394.17</v>
      </c>
      <c r="S87" s="81">
        <f t="shared" si="21"/>
        <v>100</v>
      </c>
      <c r="T87" s="81">
        <f t="shared" si="22"/>
        <v>0</v>
      </c>
      <c r="U87" s="81">
        <f t="shared" si="20"/>
        <v>0</v>
      </c>
      <c r="V87" s="80">
        <v>0</v>
      </c>
      <c r="W87" s="80">
        <v>0</v>
      </c>
      <c r="X87" s="80">
        <v>0</v>
      </c>
      <c r="Y87" s="81">
        <f t="shared" si="18"/>
        <v>0</v>
      </c>
      <c r="Z87" s="81">
        <v>0</v>
      </c>
      <c r="AA87" s="59">
        <v>0</v>
      </c>
      <c r="AB87" s="59">
        <f t="shared" si="14"/>
        <v>0</v>
      </c>
      <c r="AC87" s="59">
        <v>0</v>
      </c>
      <c r="AD87" s="59">
        <f t="shared" si="15"/>
        <v>0</v>
      </c>
      <c r="AE87" s="59">
        <v>0</v>
      </c>
      <c r="AF87" s="59">
        <f t="shared" si="16"/>
        <v>0</v>
      </c>
      <c r="AG87" s="60"/>
    </row>
    <row r="88" spans="1:33" s="9" customFormat="1" ht="12.75" customHeight="1" x14ac:dyDescent="0.2">
      <c r="A88" s="73">
        <v>82</v>
      </c>
      <c r="B88" s="74" t="s">
        <v>114</v>
      </c>
      <c r="C88" s="14"/>
      <c r="D88" s="14" t="s">
        <v>102</v>
      </c>
      <c r="E88" s="75" t="s">
        <v>118</v>
      </c>
      <c r="F88" s="82" t="s">
        <v>206</v>
      </c>
      <c r="G88" s="77">
        <v>30.45</v>
      </c>
      <c r="H88" s="80">
        <v>12</v>
      </c>
      <c r="I88" s="83">
        <v>3</v>
      </c>
      <c r="J88" s="83">
        <v>8</v>
      </c>
      <c r="K88" s="79">
        <v>12</v>
      </c>
      <c r="L88" s="80">
        <v>16</v>
      </c>
      <c r="M88" s="80">
        <v>4</v>
      </c>
      <c r="N88" s="81">
        <f t="shared" si="23"/>
        <v>100</v>
      </c>
      <c r="O88" s="81">
        <v>7948</v>
      </c>
      <c r="P88" s="81">
        <f t="shared" si="17"/>
        <v>7948</v>
      </c>
      <c r="Q88" s="81">
        <f t="shared" si="19"/>
        <v>100</v>
      </c>
      <c r="R88" s="81">
        <v>3520.34</v>
      </c>
      <c r="S88" s="81">
        <f t="shared" si="21"/>
        <v>44.292148968293908</v>
      </c>
      <c r="T88" s="81">
        <f t="shared" si="22"/>
        <v>4427.66</v>
      </c>
      <c r="U88" s="81">
        <f t="shared" si="20"/>
        <v>55.707851031706092</v>
      </c>
      <c r="V88" s="80">
        <v>0</v>
      </c>
      <c r="W88" s="80">
        <v>0</v>
      </c>
      <c r="X88" s="80">
        <v>0</v>
      </c>
      <c r="Y88" s="81">
        <f t="shared" si="18"/>
        <v>0</v>
      </c>
      <c r="Z88" s="81">
        <v>0</v>
      </c>
      <c r="AA88" s="59">
        <v>0</v>
      </c>
      <c r="AB88" s="59">
        <f t="shared" si="14"/>
        <v>0</v>
      </c>
      <c r="AC88" s="59">
        <v>0</v>
      </c>
      <c r="AD88" s="59">
        <f t="shared" si="15"/>
        <v>0</v>
      </c>
      <c r="AE88" s="59">
        <v>0</v>
      </c>
      <c r="AF88" s="59">
        <f t="shared" si="16"/>
        <v>0</v>
      </c>
      <c r="AG88" s="60"/>
    </row>
    <row r="89" spans="1:33" s="9" customFormat="1" ht="12.75" customHeight="1" x14ac:dyDescent="0.2">
      <c r="A89" s="73">
        <v>83</v>
      </c>
      <c r="B89" s="74" t="s">
        <v>114</v>
      </c>
      <c r="C89" s="14"/>
      <c r="D89" s="14" t="s">
        <v>103</v>
      </c>
      <c r="E89" s="75" t="s">
        <v>207</v>
      </c>
      <c r="F89" s="82" t="s">
        <v>208</v>
      </c>
      <c r="G89" s="77">
        <v>30.45</v>
      </c>
      <c r="H89" s="80">
        <v>50</v>
      </c>
      <c r="I89" s="83">
        <v>14</v>
      </c>
      <c r="J89" s="83">
        <v>18</v>
      </c>
      <c r="K89" s="79">
        <v>41</v>
      </c>
      <c r="L89" s="80">
        <v>51</v>
      </c>
      <c r="M89" s="80">
        <v>26</v>
      </c>
      <c r="N89" s="81">
        <f t="shared" si="23"/>
        <v>82</v>
      </c>
      <c r="O89" s="81">
        <v>25249.41</v>
      </c>
      <c r="P89" s="81">
        <f t="shared" si="17"/>
        <v>25249.41</v>
      </c>
      <c r="Q89" s="81">
        <f t="shared" si="19"/>
        <v>100</v>
      </c>
      <c r="R89" s="81">
        <v>21904.899999999998</v>
      </c>
      <c r="S89" s="81">
        <f t="shared" si="21"/>
        <v>86.754106333573716</v>
      </c>
      <c r="T89" s="81">
        <f t="shared" si="22"/>
        <v>3344.510000000002</v>
      </c>
      <c r="U89" s="81">
        <f t="shared" si="20"/>
        <v>13.245893666426273</v>
      </c>
      <c r="V89" s="80">
        <v>7</v>
      </c>
      <c r="W89" s="80">
        <v>7</v>
      </c>
      <c r="X89" s="80">
        <v>5</v>
      </c>
      <c r="Y89" s="81">
        <f t="shared" si="18"/>
        <v>14.000000000000002</v>
      </c>
      <c r="Z89" s="81">
        <v>3379.59</v>
      </c>
      <c r="AA89" s="59">
        <v>0</v>
      </c>
      <c r="AB89" s="59">
        <f t="shared" si="14"/>
        <v>0</v>
      </c>
      <c r="AC89" s="59">
        <v>0</v>
      </c>
      <c r="AD89" s="59">
        <f t="shared" si="15"/>
        <v>0</v>
      </c>
      <c r="AE89" s="59">
        <v>0</v>
      </c>
      <c r="AF89" s="59">
        <f t="shared" si="16"/>
        <v>0</v>
      </c>
      <c r="AG89" s="60"/>
    </row>
    <row r="90" spans="1:33" s="9" customFormat="1" ht="12.75" customHeight="1" x14ac:dyDescent="0.2">
      <c r="A90" s="73">
        <v>84</v>
      </c>
      <c r="B90" s="74" t="s">
        <v>114</v>
      </c>
      <c r="C90" s="14"/>
      <c r="D90" s="14" t="s">
        <v>224</v>
      </c>
      <c r="E90" s="85" t="s">
        <v>118</v>
      </c>
      <c r="F90" s="82" t="s">
        <v>233</v>
      </c>
      <c r="G90" s="77">
        <v>30.45</v>
      </c>
      <c r="H90" s="80">
        <v>4</v>
      </c>
      <c r="I90" s="83">
        <v>0</v>
      </c>
      <c r="J90" s="83">
        <v>1</v>
      </c>
      <c r="K90" s="79">
        <v>0</v>
      </c>
      <c r="L90" s="80">
        <v>0</v>
      </c>
      <c r="M90" s="80">
        <v>0</v>
      </c>
      <c r="N90" s="81">
        <f t="shared" si="23"/>
        <v>0</v>
      </c>
      <c r="O90" s="81">
        <v>0</v>
      </c>
      <c r="P90" s="81">
        <f t="shared" si="17"/>
        <v>0</v>
      </c>
      <c r="Q90" s="81">
        <v>0</v>
      </c>
      <c r="R90" s="81">
        <v>0</v>
      </c>
      <c r="S90" s="81">
        <v>0</v>
      </c>
      <c r="T90" s="81">
        <f>O90-R90</f>
        <v>0</v>
      </c>
      <c r="U90" s="81">
        <v>0</v>
      </c>
      <c r="V90" s="80">
        <v>0</v>
      </c>
      <c r="W90" s="80">
        <v>0</v>
      </c>
      <c r="X90" s="80">
        <v>0</v>
      </c>
      <c r="Y90" s="81">
        <f>IF(H90=0,0,V90/H90)*100</f>
        <v>0</v>
      </c>
      <c r="Z90" s="81">
        <v>0</v>
      </c>
      <c r="AA90" s="59">
        <v>0</v>
      </c>
      <c r="AB90" s="59">
        <f t="shared" si="14"/>
        <v>0</v>
      </c>
      <c r="AC90" s="59">
        <v>0</v>
      </c>
      <c r="AD90" s="59">
        <f t="shared" si="15"/>
        <v>0</v>
      </c>
      <c r="AE90" s="59">
        <v>0</v>
      </c>
      <c r="AF90" s="59">
        <f t="shared" si="16"/>
        <v>0</v>
      </c>
      <c r="AG90" s="60"/>
    </row>
    <row r="91" spans="1:33" s="9" customFormat="1" ht="12.75" customHeight="1" x14ac:dyDescent="0.2">
      <c r="A91" s="73">
        <v>85</v>
      </c>
      <c r="B91" s="74" t="s">
        <v>114</v>
      </c>
      <c r="C91" s="14"/>
      <c r="D91" s="14" t="s">
        <v>104</v>
      </c>
      <c r="E91" s="75" t="s">
        <v>118</v>
      </c>
      <c r="F91" s="82" t="s">
        <v>209</v>
      </c>
      <c r="G91" s="77">
        <v>30.45</v>
      </c>
      <c r="H91" s="80">
        <v>24</v>
      </c>
      <c r="I91" s="83">
        <v>5</v>
      </c>
      <c r="J91" s="83">
        <v>11</v>
      </c>
      <c r="K91" s="79">
        <v>18</v>
      </c>
      <c r="L91" s="80">
        <v>24</v>
      </c>
      <c r="M91" s="80">
        <v>8</v>
      </c>
      <c r="N91" s="81">
        <f t="shared" si="23"/>
        <v>75</v>
      </c>
      <c r="O91" s="81">
        <v>16467.23</v>
      </c>
      <c r="P91" s="81">
        <f t="shared" si="17"/>
        <v>16467.23</v>
      </c>
      <c r="Q91" s="81">
        <f t="shared" si="19"/>
        <v>100</v>
      </c>
      <c r="R91" s="81">
        <v>0</v>
      </c>
      <c r="S91" s="81">
        <v>0</v>
      </c>
      <c r="T91" s="81">
        <f t="shared" si="22"/>
        <v>16467.23</v>
      </c>
      <c r="U91" s="81">
        <v>0</v>
      </c>
      <c r="V91" s="80">
        <v>8</v>
      </c>
      <c r="W91" s="80">
        <v>8</v>
      </c>
      <c r="X91" s="80">
        <v>5</v>
      </c>
      <c r="Y91" s="81">
        <f t="shared" si="18"/>
        <v>33.333333333333329</v>
      </c>
      <c r="Z91" s="81">
        <v>4986.03</v>
      </c>
      <c r="AA91" s="59">
        <v>0</v>
      </c>
      <c r="AB91" s="59">
        <f t="shared" si="14"/>
        <v>0</v>
      </c>
      <c r="AC91" s="59">
        <v>0</v>
      </c>
      <c r="AD91" s="59">
        <f t="shared" si="15"/>
        <v>0</v>
      </c>
      <c r="AE91" s="59">
        <v>0</v>
      </c>
      <c r="AF91" s="59">
        <f t="shared" si="16"/>
        <v>0</v>
      </c>
      <c r="AG91" s="60"/>
    </row>
    <row r="92" spans="1:33" s="9" customFormat="1" ht="12.75" customHeight="1" x14ac:dyDescent="0.2">
      <c r="A92" s="73">
        <v>86</v>
      </c>
      <c r="B92" s="74" t="s">
        <v>114</v>
      </c>
      <c r="C92" s="14"/>
      <c r="D92" s="14" t="s">
        <v>105</v>
      </c>
      <c r="E92" s="75" t="s">
        <v>138</v>
      </c>
      <c r="F92" s="82" t="s">
        <v>210</v>
      </c>
      <c r="G92" s="77">
        <v>30.45</v>
      </c>
      <c r="H92" s="80">
        <v>48</v>
      </c>
      <c r="I92" s="83">
        <v>11</v>
      </c>
      <c r="J92" s="83">
        <v>22</v>
      </c>
      <c r="K92" s="79">
        <v>27</v>
      </c>
      <c r="L92" s="80">
        <v>32</v>
      </c>
      <c r="M92" s="80">
        <v>16</v>
      </c>
      <c r="N92" s="81">
        <f t="shared" si="23"/>
        <v>56.25</v>
      </c>
      <c r="O92" s="81">
        <v>9389.1600000000017</v>
      </c>
      <c r="P92" s="81">
        <f t="shared" si="17"/>
        <v>9389.1600000000017</v>
      </c>
      <c r="Q92" s="81">
        <f t="shared" si="19"/>
        <v>100</v>
      </c>
      <c r="R92" s="81">
        <v>9389.1600000000017</v>
      </c>
      <c r="S92" s="81">
        <f t="shared" si="21"/>
        <v>100</v>
      </c>
      <c r="T92" s="81">
        <f t="shared" si="22"/>
        <v>0</v>
      </c>
      <c r="U92" s="81">
        <f t="shared" si="20"/>
        <v>0</v>
      </c>
      <c r="V92" s="80">
        <v>0</v>
      </c>
      <c r="W92" s="80">
        <v>0</v>
      </c>
      <c r="X92" s="80">
        <v>0</v>
      </c>
      <c r="Y92" s="81">
        <f t="shared" si="18"/>
        <v>0</v>
      </c>
      <c r="Z92" s="81">
        <v>0</v>
      </c>
      <c r="AA92" s="59">
        <v>0</v>
      </c>
      <c r="AB92" s="59">
        <f t="shared" si="14"/>
        <v>0</v>
      </c>
      <c r="AC92" s="59">
        <v>0</v>
      </c>
      <c r="AD92" s="59">
        <f t="shared" si="15"/>
        <v>0</v>
      </c>
      <c r="AE92" s="59">
        <v>0</v>
      </c>
      <c r="AF92" s="59">
        <f t="shared" si="16"/>
        <v>0</v>
      </c>
      <c r="AG92" s="60"/>
    </row>
    <row r="93" spans="1:33" s="9" customFormat="1" ht="12.75" customHeight="1" x14ac:dyDescent="0.2">
      <c r="A93" s="73">
        <v>87</v>
      </c>
      <c r="B93" s="74" t="s">
        <v>114</v>
      </c>
      <c r="C93" s="14"/>
      <c r="D93" s="14" t="s">
        <v>106</v>
      </c>
      <c r="E93" s="75" t="s">
        <v>118</v>
      </c>
      <c r="F93" s="82" t="s">
        <v>211</v>
      </c>
      <c r="G93" s="77">
        <v>30.45</v>
      </c>
      <c r="H93" s="80">
        <v>37</v>
      </c>
      <c r="I93" s="83">
        <v>10</v>
      </c>
      <c r="J93" s="83">
        <v>13</v>
      </c>
      <c r="K93" s="79">
        <v>0</v>
      </c>
      <c r="L93" s="80">
        <v>0</v>
      </c>
      <c r="M93" s="80">
        <v>0</v>
      </c>
      <c r="N93" s="81">
        <f t="shared" si="23"/>
        <v>0</v>
      </c>
      <c r="O93" s="81">
        <v>0</v>
      </c>
      <c r="P93" s="81">
        <f t="shared" si="17"/>
        <v>0</v>
      </c>
      <c r="Q93" s="81">
        <v>0</v>
      </c>
      <c r="R93" s="81">
        <v>0</v>
      </c>
      <c r="S93" s="81">
        <v>0</v>
      </c>
      <c r="T93" s="81">
        <f t="shared" si="22"/>
        <v>0</v>
      </c>
      <c r="U93" s="81">
        <v>0</v>
      </c>
      <c r="V93" s="80">
        <v>0</v>
      </c>
      <c r="W93" s="80">
        <v>0</v>
      </c>
      <c r="X93" s="80">
        <v>0</v>
      </c>
      <c r="Y93" s="81">
        <f t="shared" si="18"/>
        <v>0</v>
      </c>
      <c r="Z93" s="81">
        <v>0</v>
      </c>
      <c r="AA93" s="59">
        <v>0</v>
      </c>
      <c r="AB93" s="59">
        <f t="shared" si="14"/>
        <v>0</v>
      </c>
      <c r="AC93" s="59">
        <v>0</v>
      </c>
      <c r="AD93" s="59">
        <f t="shared" si="15"/>
        <v>0</v>
      </c>
      <c r="AE93" s="59">
        <v>0</v>
      </c>
      <c r="AF93" s="59">
        <f t="shared" si="16"/>
        <v>0</v>
      </c>
      <c r="AG93" s="60"/>
    </row>
    <row r="94" spans="1:33" s="9" customFormat="1" ht="12.75" customHeight="1" x14ac:dyDescent="0.2">
      <c r="A94" s="73">
        <v>88</v>
      </c>
      <c r="B94" s="74" t="s">
        <v>114</v>
      </c>
      <c r="C94" s="14"/>
      <c r="D94" s="14" t="s">
        <v>107</v>
      </c>
      <c r="E94" s="75" t="s">
        <v>130</v>
      </c>
      <c r="F94" s="82" t="s">
        <v>190</v>
      </c>
      <c r="G94" s="77">
        <v>30.45</v>
      </c>
      <c r="H94" s="80">
        <v>20</v>
      </c>
      <c r="I94" s="83">
        <v>5</v>
      </c>
      <c r="J94" s="83">
        <v>11</v>
      </c>
      <c r="K94" s="79">
        <v>12</v>
      </c>
      <c r="L94" s="80">
        <v>17</v>
      </c>
      <c r="M94" s="80">
        <v>4</v>
      </c>
      <c r="N94" s="81">
        <f>K94/H94*100</f>
        <v>60</v>
      </c>
      <c r="O94" s="81">
        <v>12376.46</v>
      </c>
      <c r="P94" s="81">
        <f t="shared" si="17"/>
        <v>12376.46</v>
      </c>
      <c r="Q94" s="81">
        <f t="shared" si="19"/>
        <v>100</v>
      </c>
      <c r="R94" s="81">
        <v>3160.46</v>
      </c>
      <c r="S94" s="81">
        <f t="shared" si="21"/>
        <v>25.53605796811043</v>
      </c>
      <c r="T94" s="81">
        <f t="shared" si="22"/>
        <v>9216</v>
      </c>
      <c r="U94" s="81">
        <f t="shared" si="20"/>
        <v>74.463942031889573</v>
      </c>
      <c r="V94" s="80">
        <v>0</v>
      </c>
      <c r="W94" s="80">
        <v>0</v>
      </c>
      <c r="X94" s="80">
        <v>0</v>
      </c>
      <c r="Y94" s="81">
        <f t="shared" si="18"/>
        <v>0</v>
      </c>
      <c r="Z94" s="81">
        <v>0</v>
      </c>
      <c r="AA94" s="59">
        <v>0</v>
      </c>
      <c r="AB94" s="59">
        <f t="shared" si="14"/>
        <v>0</v>
      </c>
      <c r="AC94" s="59">
        <v>0</v>
      </c>
      <c r="AD94" s="59">
        <f t="shared" si="15"/>
        <v>0</v>
      </c>
      <c r="AE94" s="59">
        <v>0</v>
      </c>
      <c r="AF94" s="59">
        <f t="shared" si="16"/>
        <v>0</v>
      </c>
      <c r="AG94" s="60"/>
    </row>
    <row r="95" spans="1:33" s="9" customFormat="1" ht="12.75" customHeight="1" x14ac:dyDescent="0.2">
      <c r="A95" s="73">
        <v>89</v>
      </c>
      <c r="B95" s="74" t="s">
        <v>114</v>
      </c>
      <c r="C95" s="14"/>
      <c r="D95" s="14" t="s">
        <v>225</v>
      </c>
      <c r="E95" s="86" t="s">
        <v>228</v>
      </c>
      <c r="F95" s="82" t="s">
        <v>234</v>
      </c>
      <c r="G95" s="77">
        <v>30.45</v>
      </c>
      <c r="H95" s="80">
        <v>4</v>
      </c>
      <c r="I95" s="83">
        <v>1</v>
      </c>
      <c r="J95" s="83">
        <v>2</v>
      </c>
      <c r="K95" s="79">
        <v>0</v>
      </c>
      <c r="L95" s="80">
        <v>0</v>
      </c>
      <c r="M95" s="80">
        <v>0</v>
      </c>
      <c r="N95" s="81">
        <f t="shared" ref="N95" si="24">K95/H95*100</f>
        <v>0</v>
      </c>
      <c r="O95" s="81">
        <v>0</v>
      </c>
      <c r="P95" s="81">
        <f t="shared" si="17"/>
        <v>0</v>
      </c>
      <c r="Q95" s="81">
        <v>0</v>
      </c>
      <c r="R95" s="81">
        <v>0</v>
      </c>
      <c r="S95" s="81">
        <v>0</v>
      </c>
      <c r="T95" s="81">
        <f>O95-R95</f>
        <v>0</v>
      </c>
      <c r="U95" s="81">
        <v>0</v>
      </c>
      <c r="V95" s="80">
        <v>0</v>
      </c>
      <c r="W95" s="80">
        <v>0</v>
      </c>
      <c r="X95" s="80">
        <v>0</v>
      </c>
      <c r="Y95" s="81">
        <f>IF(H95=0,0,V95/H95)*100</f>
        <v>0</v>
      </c>
      <c r="Z95" s="81">
        <v>0</v>
      </c>
      <c r="AA95" s="59">
        <v>0</v>
      </c>
      <c r="AB95" s="59">
        <f t="shared" si="14"/>
        <v>0</v>
      </c>
      <c r="AC95" s="59">
        <v>0</v>
      </c>
      <c r="AD95" s="59">
        <f t="shared" si="15"/>
        <v>0</v>
      </c>
      <c r="AE95" s="59">
        <v>0</v>
      </c>
      <c r="AF95" s="59">
        <f t="shared" si="16"/>
        <v>0</v>
      </c>
      <c r="AG95" s="60"/>
    </row>
    <row r="96" spans="1:33" s="9" customFormat="1" ht="12.75" customHeight="1" x14ac:dyDescent="0.2">
      <c r="A96" s="73">
        <v>90</v>
      </c>
      <c r="B96" s="74" t="s">
        <v>114</v>
      </c>
      <c r="C96" s="14"/>
      <c r="D96" s="14" t="s">
        <v>108</v>
      </c>
      <c r="E96" s="75" t="s">
        <v>118</v>
      </c>
      <c r="F96" s="82" t="s">
        <v>212</v>
      </c>
      <c r="G96" s="77">
        <v>30.45</v>
      </c>
      <c r="H96" s="80">
        <v>32</v>
      </c>
      <c r="I96" s="83">
        <v>3</v>
      </c>
      <c r="J96" s="83">
        <v>9</v>
      </c>
      <c r="K96" s="79">
        <v>32</v>
      </c>
      <c r="L96" s="80">
        <v>34</v>
      </c>
      <c r="M96" s="80">
        <v>23</v>
      </c>
      <c r="N96" s="81">
        <f t="shared" si="23"/>
        <v>100</v>
      </c>
      <c r="O96" s="81">
        <v>24507.16</v>
      </c>
      <c r="P96" s="81">
        <f t="shared" si="17"/>
        <v>24507.16</v>
      </c>
      <c r="Q96" s="81">
        <f t="shared" si="19"/>
        <v>100</v>
      </c>
      <c r="R96" s="81">
        <v>13826.46</v>
      </c>
      <c r="S96" s="81">
        <f t="shared" si="21"/>
        <v>56.418042727105053</v>
      </c>
      <c r="T96" s="81">
        <f t="shared" si="22"/>
        <v>10680.7</v>
      </c>
      <c r="U96" s="81">
        <f t="shared" si="20"/>
        <v>43.581957272894947</v>
      </c>
      <c r="V96" s="80">
        <v>0</v>
      </c>
      <c r="W96" s="80">
        <v>0</v>
      </c>
      <c r="X96" s="80">
        <v>0</v>
      </c>
      <c r="Y96" s="81">
        <f t="shared" si="18"/>
        <v>0</v>
      </c>
      <c r="Z96" s="81">
        <v>0</v>
      </c>
      <c r="AA96" s="59">
        <v>0</v>
      </c>
      <c r="AB96" s="59">
        <f t="shared" si="14"/>
        <v>0</v>
      </c>
      <c r="AC96" s="59">
        <v>0</v>
      </c>
      <c r="AD96" s="59">
        <f t="shared" si="15"/>
        <v>0</v>
      </c>
      <c r="AE96" s="59">
        <v>0</v>
      </c>
      <c r="AF96" s="59">
        <f t="shared" si="16"/>
        <v>0</v>
      </c>
      <c r="AG96" s="60"/>
    </row>
    <row r="97" spans="1:37" ht="12.75" customHeight="1" x14ac:dyDescent="0.2">
      <c r="A97" s="87">
        <v>91</v>
      </c>
      <c r="B97" s="74" t="s">
        <v>114</v>
      </c>
      <c r="C97" s="14"/>
      <c r="D97" s="14" t="s">
        <v>109</v>
      </c>
      <c r="E97" s="75" t="s">
        <v>118</v>
      </c>
      <c r="F97" s="82" t="s">
        <v>213</v>
      </c>
      <c r="G97" s="77">
        <v>30.45</v>
      </c>
      <c r="H97" s="80">
        <v>9</v>
      </c>
      <c r="I97" s="83">
        <v>0</v>
      </c>
      <c r="J97" s="83">
        <v>5</v>
      </c>
      <c r="K97" s="79">
        <v>6</v>
      </c>
      <c r="L97" s="80">
        <v>7</v>
      </c>
      <c r="M97" s="80">
        <v>4</v>
      </c>
      <c r="N97" s="81">
        <f t="shared" si="23"/>
        <v>66.666666666666657</v>
      </c>
      <c r="O97" s="81">
        <v>5946.55</v>
      </c>
      <c r="P97" s="81">
        <f t="shared" si="17"/>
        <v>5946.55</v>
      </c>
      <c r="Q97" s="81">
        <f t="shared" si="19"/>
        <v>100</v>
      </c>
      <c r="R97" s="81">
        <v>5946.55</v>
      </c>
      <c r="S97" s="81">
        <f t="shared" si="21"/>
        <v>100</v>
      </c>
      <c r="T97" s="81">
        <f t="shared" si="22"/>
        <v>0</v>
      </c>
      <c r="U97" s="81">
        <f t="shared" si="20"/>
        <v>0</v>
      </c>
      <c r="V97" s="80">
        <v>0</v>
      </c>
      <c r="W97" s="80">
        <v>0</v>
      </c>
      <c r="X97" s="80">
        <v>0</v>
      </c>
      <c r="Y97" s="81">
        <f t="shared" si="18"/>
        <v>0</v>
      </c>
      <c r="Z97" s="81">
        <v>0</v>
      </c>
      <c r="AA97" s="59">
        <v>0</v>
      </c>
      <c r="AB97" s="59">
        <f t="shared" si="14"/>
        <v>0</v>
      </c>
      <c r="AC97" s="59">
        <v>0</v>
      </c>
      <c r="AD97" s="59">
        <f t="shared" si="15"/>
        <v>0</v>
      </c>
      <c r="AE97" s="59">
        <v>0</v>
      </c>
      <c r="AF97" s="59">
        <f t="shared" si="16"/>
        <v>0</v>
      </c>
      <c r="AG97" s="60"/>
    </row>
    <row r="98" spans="1:37" ht="12.75" customHeight="1" x14ac:dyDescent="0.2">
      <c r="A98" s="87">
        <v>92</v>
      </c>
      <c r="B98" s="74" t="s">
        <v>114</v>
      </c>
      <c r="C98" s="14"/>
      <c r="D98" s="14" t="s">
        <v>110</v>
      </c>
      <c r="E98" s="75" t="s">
        <v>149</v>
      </c>
      <c r="F98" s="82" t="s">
        <v>214</v>
      </c>
      <c r="G98" s="77">
        <v>30.45</v>
      </c>
      <c r="H98" s="80">
        <v>18</v>
      </c>
      <c r="I98" s="83">
        <v>8</v>
      </c>
      <c r="J98" s="83">
        <v>5</v>
      </c>
      <c r="K98" s="79">
        <v>8</v>
      </c>
      <c r="L98" s="80">
        <v>8</v>
      </c>
      <c r="M98" s="80">
        <v>6</v>
      </c>
      <c r="N98" s="81">
        <f t="shared" si="23"/>
        <v>44.444444444444443</v>
      </c>
      <c r="O98" s="81">
        <v>3487.89</v>
      </c>
      <c r="P98" s="81">
        <f t="shared" si="17"/>
        <v>3487.89</v>
      </c>
      <c r="Q98" s="81">
        <f t="shared" si="19"/>
        <v>100</v>
      </c>
      <c r="R98" s="81">
        <v>71.05</v>
      </c>
      <c r="S98" s="81">
        <f t="shared" si="21"/>
        <v>2.0370481867260719</v>
      </c>
      <c r="T98" s="81">
        <f>O98-R98</f>
        <v>3416.8399999999997</v>
      </c>
      <c r="U98" s="81">
        <f t="shared" si="20"/>
        <v>97.962951813273918</v>
      </c>
      <c r="V98" s="80">
        <v>0</v>
      </c>
      <c r="W98" s="80">
        <v>0</v>
      </c>
      <c r="X98" s="80">
        <v>0</v>
      </c>
      <c r="Y98" s="81">
        <f t="shared" si="18"/>
        <v>0</v>
      </c>
      <c r="Z98" s="81">
        <v>0</v>
      </c>
      <c r="AA98" s="59">
        <v>0</v>
      </c>
      <c r="AB98" s="59">
        <f t="shared" si="14"/>
        <v>0</v>
      </c>
      <c r="AC98" s="59">
        <v>0</v>
      </c>
      <c r="AD98" s="59">
        <f t="shared" si="15"/>
        <v>0</v>
      </c>
      <c r="AE98" s="59">
        <v>0</v>
      </c>
      <c r="AF98" s="59">
        <f t="shared" si="16"/>
        <v>0</v>
      </c>
      <c r="AG98" s="60"/>
    </row>
    <row r="99" spans="1:37" ht="12.75" customHeight="1" x14ac:dyDescent="0.2">
      <c r="A99" s="87">
        <v>93</v>
      </c>
      <c r="B99" s="74" t="s">
        <v>114</v>
      </c>
      <c r="C99" s="14"/>
      <c r="D99" s="14" t="s">
        <v>226</v>
      </c>
      <c r="E99" s="86" t="s">
        <v>118</v>
      </c>
      <c r="F99" s="82" t="s">
        <v>235</v>
      </c>
      <c r="G99" s="77">
        <v>30.45</v>
      </c>
      <c r="H99" s="80">
        <v>3</v>
      </c>
      <c r="I99" s="83">
        <v>2</v>
      </c>
      <c r="J99" s="83">
        <v>1</v>
      </c>
      <c r="K99" s="79">
        <v>0</v>
      </c>
      <c r="L99" s="80">
        <v>0</v>
      </c>
      <c r="M99" s="80">
        <v>0</v>
      </c>
      <c r="N99" s="81">
        <f t="shared" si="23"/>
        <v>0</v>
      </c>
      <c r="O99" s="81">
        <v>0</v>
      </c>
      <c r="P99" s="81">
        <f t="shared" si="17"/>
        <v>0</v>
      </c>
      <c r="Q99" s="81">
        <v>0</v>
      </c>
      <c r="R99" s="81">
        <v>0</v>
      </c>
      <c r="S99" s="81">
        <v>0</v>
      </c>
      <c r="T99" s="81">
        <f>O99-R99</f>
        <v>0</v>
      </c>
      <c r="U99" s="81">
        <v>0</v>
      </c>
      <c r="V99" s="80">
        <v>2</v>
      </c>
      <c r="W99" s="80">
        <v>2</v>
      </c>
      <c r="X99" s="80">
        <v>2</v>
      </c>
      <c r="Y99" s="81">
        <f>IF(H99=0,0,V99/H99)*100</f>
        <v>66.666666666666657</v>
      </c>
      <c r="Z99" s="81">
        <v>1133.8399999999999</v>
      </c>
      <c r="AA99" s="59">
        <v>0</v>
      </c>
      <c r="AB99" s="59">
        <f t="shared" si="14"/>
        <v>0</v>
      </c>
      <c r="AC99" s="59">
        <v>0</v>
      </c>
      <c r="AD99" s="59">
        <f t="shared" si="15"/>
        <v>0</v>
      </c>
      <c r="AE99" s="59">
        <v>0</v>
      </c>
      <c r="AF99" s="59">
        <f t="shared" si="16"/>
        <v>0</v>
      </c>
      <c r="AG99" s="60"/>
    </row>
    <row r="100" spans="1:37" ht="12.75" customHeight="1" x14ac:dyDescent="0.2">
      <c r="A100" s="87">
        <v>94</v>
      </c>
      <c r="B100" s="74" t="s">
        <v>114</v>
      </c>
      <c r="C100" s="14"/>
      <c r="D100" s="14" t="s">
        <v>111</v>
      </c>
      <c r="E100" s="75" t="s">
        <v>130</v>
      </c>
      <c r="F100" s="82" t="s">
        <v>215</v>
      </c>
      <c r="G100" s="77">
        <v>30.45</v>
      </c>
      <c r="H100" s="80">
        <v>38</v>
      </c>
      <c r="I100" s="83">
        <v>13</v>
      </c>
      <c r="J100" s="83">
        <v>18</v>
      </c>
      <c r="K100" s="79">
        <v>15</v>
      </c>
      <c r="L100" s="80">
        <v>25</v>
      </c>
      <c r="M100" s="80">
        <v>5</v>
      </c>
      <c r="N100" s="81">
        <f t="shared" si="23"/>
        <v>39.473684210526315</v>
      </c>
      <c r="O100" s="81">
        <v>18749.07</v>
      </c>
      <c r="P100" s="81">
        <f t="shared" si="17"/>
        <v>18749.07</v>
      </c>
      <c r="Q100" s="81">
        <f t="shared" si="19"/>
        <v>100</v>
      </c>
      <c r="R100" s="81">
        <v>18749.07</v>
      </c>
      <c r="S100" s="81">
        <f t="shared" si="21"/>
        <v>100</v>
      </c>
      <c r="T100" s="81">
        <f t="shared" si="22"/>
        <v>0</v>
      </c>
      <c r="U100" s="81">
        <f t="shared" si="20"/>
        <v>0</v>
      </c>
      <c r="V100" s="80">
        <v>0</v>
      </c>
      <c r="W100" s="80">
        <v>0</v>
      </c>
      <c r="X100" s="80">
        <v>0</v>
      </c>
      <c r="Y100" s="81">
        <f t="shared" si="18"/>
        <v>0</v>
      </c>
      <c r="Z100" s="81">
        <v>0</v>
      </c>
      <c r="AA100" s="59">
        <v>0</v>
      </c>
      <c r="AB100" s="59">
        <f t="shared" si="14"/>
        <v>0</v>
      </c>
      <c r="AC100" s="59">
        <v>0</v>
      </c>
      <c r="AD100" s="59">
        <f t="shared" si="15"/>
        <v>0</v>
      </c>
      <c r="AE100" s="59">
        <v>0</v>
      </c>
      <c r="AF100" s="59">
        <f t="shared" si="16"/>
        <v>0</v>
      </c>
      <c r="AG100" s="60"/>
    </row>
    <row r="101" spans="1:37" ht="12.75" customHeight="1" x14ac:dyDescent="0.2">
      <c r="A101" s="87">
        <v>95</v>
      </c>
      <c r="B101" s="74" t="s">
        <v>114</v>
      </c>
      <c r="C101" s="14"/>
      <c r="D101" s="14" t="s">
        <v>112</v>
      </c>
      <c r="E101" s="75" t="s">
        <v>118</v>
      </c>
      <c r="F101" s="82" t="s">
        <v>216</v>
      </c>
      <c r="G101" s="77">
        <v>30.45</v>
      </c>
      <c r="H101" s="80">
        <v>8</v>
      </c>
      <c r="I101" s="83">
        <v>2</v>
      </c>
      <c r="J101" s="83">
        <v>3</v>
      </c>
      <c r="K101" s="79">
        <v>1</v>
      </c>
      <c r="L101" s="80">
        <v>1</v>
      </c>
      <c r="M101" s="80">
        <v>1</v>
      </c>
      <c r="N101" s="81">
        <f t="shared" si="23"/>
        <v>12.5</v>
      </c>
      <c r="O101" s="81">
        <v>336.17</v>
      </c>
      <c r="P101" s="81">
        <f t="shared" si="17"/>
        <v>336.17</v>
      </c>
      <c r="Q101" s="81">
        <f t="shared" si="19"/>
        <v>100</v>
      </c>
      <c r="R101" s="81">
        <v>0</v>
      </c>
      <c r="S101" s="81">
        <v>0</v>
      </c>
      <c r="T101" s="81">
        <f t="shared" si="22"/>
        <v>336.17</v>
      </c>
      <c r="U101" s="81">
        <v>0</v>
      </c>
      <c r="V101" s="80">
        <v>0</v>
      </c>
      <c r="W101" s="80">
        <v>0</v>
      </c>
      <c r="X101" s="80">
        <v>0</v>
      </c>
      <c r="Y101" s="81">
        <f t="shared" si="18"/>
        <v>0</v>
      </c>
      <c r="Z101" s="81">
        <v>0</v>
      </c>
      <c r="AA101" s="59">
        <v>0</v>
      </c>
      <c r="AB101" s="59">
        <f t="shared" si="14"/>
        <v>0</v>
      </c>
      <c r="AC101" s="59">
        <v>0</v>
      </c>
      <c r="AD101" s="59">
        <f t="shared" si="15"/>
        <v>0</v>
      </c>
      <c r="AE101" s="59">
        <v>0</v>
      </c>
      <c r="AF101" s="59">
        <f t="shared" si="16"/>
        <v>0</v>
      </c>
      <c r="AG101" s="60"/>
    </row>
    <row r="102" spans="1:37" ht="12.75" customHeight="1" x14ac:dyDescent="0.2">
      <c r="A102" s="87">
        <v>96</v>
      </c>
      <c r="B102" s="74" t="s">
        <v>114</v>
      </c>
      <c r="C102" s="14"/>
      <c r="D102" s="14" t="s">
        <v>113</v>
      </c>
      <c r="E102" s="75" t="s">
        <v>118</v>
      </c>
      <c r="F102" s="82" t="s">
        <v>217</v>
      </c>
      <c r="G102" s="77">
        <v>30.45</v>
      </c>
      <c r="H102" s="80">
        <v>21</v>
      </c>
      <c r="I102" s="83">
        <v>1</v>
      </c>
      <c r="J102" s="83">
        <v>15</v>
      </c>
      <c r="K102" s="79">
        <v>13</v>
      </c>
      <c r="L102" s="80">
        <v>19</v>
      </c>
      <c r="M102" s="80">
        <v>2</v>
      </c>
      <c r="N102" s="81">
        <f t="shared" si="23"/>
        <v>61.904761904761905</v>
      </c>
      <c r="O102" s="81">
        <v>19670.13</v>
      </c>
      <c r="P102" s="81">
        <f>O102</f>
        <v>19670.13</v>
      </c>
      <c r="Q102" s="81">
        <f t="shared" si="19"/>
        <v>100</v>
      </c>
      <c r="R102" s="81">
        <v>19670.13</v>
      </c>
      <c r="S102" s="81">
        <f t="shared" si="21"/>
        <v>100</v>
      </c>
      <c r="T102" s="81">
        <f t="shared" si="22"/>
        <v>0</v>
      </c>
      <c r="U102" s="81">
        <f t="shared" si="20"/>
        <v>0</v>
      </c>
      <c r="V102" s="80">
        <v>0</v>
      </c>
      <c r="W102" s="80">
        <v>0</v>
      </c>
      <c r="X102" s="80">
        <v>0</v>
      </c>
      <c r="Y102" s="81">
        <f t="shared" si="18"/>
        <v>0</v>
      </c>
      <c r="Z102" s="81">
        <v>0</v>
      </c>
      <c r="AA102" s="59">
        <v>0</v>
      </c>
      <c r="AB102" s="59">
        <f t="shared" si="14"/>
        <v>0</v>
      </c>
      <c r="AC102" s="59">
        <v>0</v>
      </c>
      <c r="AD102" s="59">
        <f t="shared" si="15"/>
        <v>0</v>
      </c>
      <c r="AE102" s="59">
        <v>0</v>
      </c>
      <c r="AF102" s="59">
        <f t="shared" si="16"/>
        <v>0</v>
      </c>
      <c r="AG102" s="60"/>
    </row>
    <row r="103" spans="1:37" s="20" customFormat="1" ht="12.75" customHeigh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3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1030425.81</v>
      </c>
      <c r="S103" s="90">
        <f>R103/P103*100</f>
        <v>68.976362137073295</v>
      </c>
      <c r="T103" s="91">
        <f>SUM(T7:T102)</f>
        <v>463456.7</v>
      </c>
      <c r="U103" s="90">
        <f t="shared" si="20"/>
        <v>31.023637862926723</v>
      </c>
      <c r="V103" s="89">
        <f t="shared" ref="V103:Z103" si="25">SUM(V7:V102)</f>
        <v>144</v>
      </c>
      <c r="W103" s="89">
        <f t="shared" si="25"/>
        <v>158</v>
      </c>
      <c r="X103" s="89">
        <f>SUM(X7:X102)</f>
        <v>74</v>
      </c>
      <c r="Y103" s="91">
        <f>X103/H103*100</f>
        <v>2.590129506475324</v>
      </c>
      <c r="Z103" s="91">
        <f t="shared" si="25"/>
        <v>118640.43</v>
      </c>
      <c r="AA103" s="67">
        <f t="shared" ref="AA103:AF103" si="26">SUM(AA7:AA102)</f>
        <v>0</v>
      </c>
      <c r="AB103" s="67">
        <f t="shared" si="26"/>
        <v>0</v>
      </c>
      <c r="AC103" s="67">
        <f t="shared" si="26"/>
        <v>0</v>
      </c>
      <c r="AD103" s="67">
        <f t="shared" si="26"/>
        <v>0</v>
      </c>
      <c r="AE103" s="67">
        <f t="shared" si="26"/>
        <v>0</v>
      </c>
      <c r="AF103" s="67">
        <f t="shared" si="26"/>
        <v>0</v>
      </c>
      <c r="AG103" s="72"/>
      <c r="AH103" s="42"/>
      <c r="AI103" s="42"/>
      <c r="AJ103" s="42"/>
      <c r="AK103" s="42"/>
    </row>
    <row r="104" spans="1:37" ht="12.75" customHeight="1" x14ac:dyDescent="0.2">
      <c r="A104" s="28"/>
      <c r="B104" s="28"/>
      <c r="C104" s="28"/>
      <c r="D104" s="28"/>
      <c r="E104" s="92"/>
      <c r="F104" s="93"/>
      <c r="G104" s="93"/>
      <c r="H104" s="93"/>
      <c r="I104" s="93"/>
      <c r="J104" s="93"/>
      <c r="K104" s="93"/>
      <c r="L104" s="93"/>
      <c r="M104" s="93"/>
      <c r="N104" s="93"/>
      <c r="O104" s="94"/>
      <c r="P104" s="94"/>
      <c r="Q104" s="94"/>
      <c r="R104" s="94"/>
      <c r="S104" s="94"/>
      <c r="T104" s="94"/>
      <c r="U104" s="94"/>
      <c r="V104" s="93"/>
      <c r="W104" s="93"/>
      <c r="X104" s="93"/>
      <c r="Y104" s="93"/>
      <c r="Z104" s="93"/>
    </row>
    <row r="105" spans="1:37" ht="12.75" customHeight="1" x14ac:dyDescent="0.25"/>
    <row r="106" spans="1:37" ht="12.75" customHeight="1" x14ac:dyDescent="0.25"/>
    <row r="107" spans="1:37" ht="12.75" customHeight="1" x14ac:dyDescent="0.25"/>
    <row r="108" spans="1:37" ht="12.75" customHeight="1" x14ac:dyDescent="0.25"/>
    <row r="109" spans="1:37" ht="12.75" customHeight="1" x14ac:dyDescent="0.25"/>
    <row r="110" spans="1:37" ht="12.75" customHeight="1" x14ac:dyDescent="0.25"/>
  </sheetData>
  <sheetProtection password="C41F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workbookViewId="0">
      <selection sqref="A1:AF1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9" width="13.140625" style="93" customWidth="1"/>
    <col min="10" max="10" width="9.28515625" style="93" customWidth="1"/>
    <col min="11" max="13" width="6.7109375" style="106" customWidth="1"/>
    <col min="14" max="14" width="9.140625" style="106" customWidth="1"/>
    <col min="15" max="15" width="16.42578125" style="107" customWidth="1"/>
    <col min="16" max="16" width="13.7109375" style="107" customWidth="1"/>
    <col min="17" max="17" width="11" style="107" customWidth="1"/>
    <col min="18" max="18" width="12.85546875" style="107" customWidth="1"/>
    <col min="19" max="19" width="10.42578125" style="107" customWidth="1"/>
    <col min="20" max="20" width="12.28515625" style="107" customWidth="1"/>
    <col min="21" max="21" width="15.42578125" style="107" customWidth="1"/>
    <col min="22" max="24" width="9.28515625" style="106" customWidth="1"/>
    <col min="25" max="25" width="12.57031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2.85546875" style="106" customWidth="1"/>
    <col min="30" max="30" width="14" style="106" customWidth="1"/>
    <col min="31" max="31" width="13.5703125" style="106" customWidth="1"/>
    <col min="32" max="32" width="14.285156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287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30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34.25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>D6+1</f>
        <v>5</v>
      </c>
      <c r="F6" s="6">
        <f t="shared" si="0"/>
        <v>6</v>
      </c>
      <c r="G6" s="119"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ht="12" customHeight="1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121">
        <v>0</v>
      </c>
      <c r="W7" s="121">
        <v>0</v>
      </c>
      <c r="X7" s="121">
        <v>0</v>
      </c>
      <c r="Y7" s="122">
        <f t="shared" ref="Y7:Y70" si="2">IF(H7=0,0,V7/H7)*100</f>
        <v>0</v>
      </c>
      <c r="Z7" s="123">
        <v>0</v>
      </c>
      <c r="AA7" s="122">
        <f>Z7</f>
        <v>0</v>
      </c>
      <c r="AB7" s="122">
        <f t="shared" ref="AB7:AB70" si="3">IF((Z7+T7)=0,0,AA7/(Z7+T7)*100)</f>
        <v>0</v>
      </c>
      <c r="AC7" s="122">
        <v>0</v>
      </c>
      <c r="AD7" s="122">
        <f>IF(AA7=0,0,AC7/AA7)*100</f>
        <v>0</v>
      </c>
      <c r="AE7" s="122">
        <v>0</v>
      </c>
      <c r="AF7" s="122">
        <f t="shared" ref="AF7:AF70" si="4">IF(AA7=0,0,AE7/AA7)*100</f>
        <v>0</v>
      </c>
    </row>
    <row r="8" spans="1:37" ht="12" customHeight="1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5">P8/O8*100</f>
        <v>100</v>
      </c>
      <c r="R8" s="100">
        <f t="shared" ref="R8:R20" si="6">P8</f>
        <v>8664.0299999999988</v>
      </c>
      <c r="S8" s="100">
        <f t="shared" ref="S8:S71" si="7">R8/P8*100</f>
        <v>100</v>
      </c>
      <c r="T8" s="100">
        <v>0</v>
      </c>
      <c r="U8" s="100">
        <v>0</v>
      </c>
      <c r="V8" s="121">
        <v>8</v>
      </c>
      <c r="W8" s="121">
        <v>10</v>
      </c>
      <c r="X8" s="121">
        <v>3</v>
      </c>
      <c r="Y8" s="122">
        <f t="shared" si="2"/>
        <v>40</v>
      </c>
      <c r="Z8" s="123">
        <v>8493.3700000000008</v>
      </c>
      <c r="AA8" s="122">
        <f t="shared" ref="AA8:AA71" si="8">Z8</f>
        <v>8493.3700000000008</v>
      </c>
      <c r="AB8" s="122">
        <f t="shared" si="3"/>
        <v>100</v>
      </c>
      <c r="AC8" s="122">
        <v>8493.3700000000008</v>
      </c>
      <c r="AD8" s="122">
        <f t="shared" ref="AD8:AD71" si="9">IF(AA8=0,0,AC8/AA8)*100</f>
        <v>100</v>
      </c>
      <c r="AE8" s="122">
        <f>AA8-AC8</f>
        <v>0</v>
      </c>
      <c r="AF8" s="122">
        <f t="shared" si="4"/>
        <v>0</v>
      </c>
    </row>
    <row r="9" spans="1:37" ht="12" customHeight="1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5"/>
        <v>100</v>
      </c>
      <c r="R9" s="100">
        <f t="shared" si="6"/>
        <v>20412.350000000002</v>
      </c>
      <c r="S9" s="100">
        <f t="shared" si="7"/>
        <v>100</v>
      </c>
      <c r="T9" s="100">
        <v>0</v>
      </c>
      <c r="U9" s="100">
        <v>0</v>
      </c>
      <c r="V9" s="121">
        <v>4</v>
      </c>
      <c r="W9" s="121">
        <v>6</v>
      </c>
      <c r="X9" s="121">
        <v>3</v>
      </c>
      <c r="Y9" s="122">
        <f t="shared" si="2"/>
        <v>33.333333333333329</v>
      </c>
      <c r="Z9" s="123">
        <v>5025.8500000000004</v>
      </c>
      <c r="AA9" s="122">
        <f t="shared" si="8"/>
        <v>5025.8500000000004</v>
      </c>
      <c r="AB9" s="122">
        <f t="shared" si="3"/>
        <v>100</v>
      </c>
      <c r="AC9" s="122">
        <v>5025.8500000000004</v>
      </c>
      <c r="AD9" s="122">
        <f t="shared" si="9"/>
        <v>100</v>
      </c>
      <c r="AE9" s="122">
        <f t="shared" ref="AE9:AE72" si="10">AA9-AC9</f>
        <v>0</v>
      </c>
      <c r="AF9" s="122">
        <f t="shared" si="4"/>
        <v>0</v>
      </c>
    </row>
    <row r="10" spans="1:37" ht="12" customHeight="1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5"/>
        <v>100</v>
      </c>
      <c r="R10" s="100">
        <f t="shared" si="6"/>
        <v>58.36</v>
      </c>
      <c r="S10" s="100">
        <f t="shared" si="7"/>
        <v>100</v>
      </c>
      <c r="T10" s="100">
        <v>0</v>
      </c>
      <c r="U10" s="100">
        <v>0</v>
      </c>
      <c r="V10" s="121">
        <v>0</v>
      </c>
      <c r="W10" s="121">
        <v>0</v>
      </c>
      <c r="X10" s="121">
        <v>0</v>
      </c>
      <c r="Y10" s="122">
        <f t="shared" si="2"/>
        <v>0</v>
      </c>
      <c r="Z10" s="123">
        <v>0</v>
      </c>
      <c r="AA10" s="122">
        <f t="shared" si="8"/>
        <v>0</v>
      </c>
      <c r="AB10" s="122">
        <f t="shared" si="3"/>
        <v>0</v>
      </c>
      <c r="AC10" s="122">
        <v>0</v>
      </c>
      <c r="AD10" s="122">
        <f t="shared" si="9"/>
        <v>0</v>
      </c>
      <c r="AE10" s="122">
        <f t="shared" si="10"/>
        <v>0</v>
      </c>
      <c r="AF10" s="122">
        <f t="shared" si="4"/>
        <v>0</v>
      </c>
    </row>
    <row r="11" spans="1:37" ht="12" customHeight="1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5"/>
        <v>100</v>
      </c>
      <c r="R11" s="100">
        <f t="shared" si="6"/>
        <v>7226.18</v>
      </c>
      <c r="S11" s="100">
        <f t="shared" si="7"/>
        <v>100</v>
      </c>
      <c r="T11" s="100">
        <v>0</v>
      </c>
      <c r="U11" s="100">
        <v>0</v>
      </c>
      <c r="V11" s="121">
        <v>6</v>
      </c>
      <c r="W11" s="121">
        <v>8</v>
      </c>
      <c r="X11" s="121">
        <v>1</v>
      </c>
      <c r="Y11" s="122">
        <f t="shared" si="2"/>
        <v>35.294117647058826</v>
      </c>
      <c r="Z11" s="123">
        <v>20862.990000000002</v>
      </c>
      <c r="AA11" s="122">
        <f t="shared" si="8"/>
        <v>20862.990000000002</v>
      </c>
      <c r="AB11" s="122">
        <f t="shared" si="3"/>
        <v>100</v>
      </c>
      <c r="AC11" s="122">
        <v>11280.15</v>
      </c>
      <c r="AD11" s="122">
        <f t="shared" si="9"/>
        <v>54.067753471578129</v>
      </c>
      <c r="AE11" s="122">
        <f t="shared" si="10"/>
        <v>9582.840000000002</v>
      </c>
      <c r="AF11" s="122">
        <f t="shared" si="4"/>
        <v>45.932246528421864</v>
      </c>
    </row>
    <row r="12" spans="1:37" ht="12" customHeight="1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5"/>
        <v>100</v>
      </c>
      <c r="R12" s="100">
        <f t="shared" si="6"/>
        <v>10060.76</v>
      </c>
      <c r="S12" s="100">
        <f t="shared" si="7"/>
        <v>100</v>
      </c>
      <c r="T12" s="100">
        <v>0</v>
      </c>
      <c r="U12" s="100">
        <v>0</v>
      </c>
      <c r="V12" s="121">
        <v>4</v>
      </c>
      <c r="W12" s="121">
        <v>6</v>
      </c>
      <c r="X12" s="121">
        <v>1</v>
      </c>
      <c r="Y12" s="122">
        <f t="shared" si="2"/>
        <v>23.52941176470588</v>
      </c>
      <c r="Z12" s="123">
        <f>6504.44+3790.66</f>
        <v>10295.099999999999</v>
      </c>
      <c r="AA12" s="122">
        <f t="shared" si="8"/>
        <v>10295.099999999999</v>
      </c>
      <c r="AB12" s="122">
        <f t="shared" si="3"/>
        <v>100</v>
      </c>
      <c r="AC12" s="122">
        <v>6504.44</v>
      </c>
      <c r="AD12" s="122">
        <f t="shared" si="9"/>
        <v>63.179959398160292</v>
      </c>
      <c r="AE12" s="122">
        <f t="shared" si="10"/>
        <v>3790.6599999999989</v>
      </c>
      <c r="AF12" s="122">
        <f t="shared" si="4"/>
        <v>36.820040601839708</v>
      </c>
    </row>
    <row r="13" spans="1:37" ht="12" customHeight="1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5"/>
        <v>100</v>
      </c>
      <c r="R13" s="100">
        <f t="shared" si="6"/>
        <v>2679.6</v>
      </c>
      <c r="S13" s="100">
        <f t="shared" si="7"/>
        <v>100</v>
      </c>
      <c r="T13" s="100">
        <v>0</v>
      </c>
      <c r="U13" s="100">
        <v>0</v>
      </c>
      <c r="V13" s="121">
        <v>2</v>
      </c>
      <c r="W13" s="121">
        <v>2</v>
      </c>
      <c r="X13" s="121">
        <v>0</v>
      </c>
      <c r="Y13" s="122">
        <f t="shared" si="2"/>
        <v>66.666666666666657</v>
      </c>
      <c r="Z13" s="123">
        <v>10148.719999999999</v>
      </c>
      <c r="AA13" s="122">
        <f t="shared" si="8"/>
        <v>10148.719999999999</v>
      </c>
      <c r="AB13" s="122">
        <f t="shared" si="3"/>
        <v>100</v>
      </c>
      <c r="AC13" s="122">
        <v>10148.719999999999</v>
      </c>
      <c r="AD13" s="122">
        <f t="shared" si="9"/>
        <v>100</v>
      </c>
      <c r="AE13" s="122">
        <f t="shared" si="10"/>
        <v>0</v>
      </c>
      <c r="AF13" s="122">
        <f t="shared" si="4"/>
        <v>0</v>
      </c>
    </row>
    <row r="14" spans="1:37" ht="12" customHeight="1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6"/>
        <v>0</v>
      </c>
      <c r="S14" s="100">
        <v>0</v>
      </c>
      <c r="T14" s="100">
        <v>0</v>
      </c>
      <c r="U14" s="100">
        <v>0</v>
      </c>
      <c r="V14" s="121">
        <v>0</v>
      </c>
      <c r="W14" s="121">
        <v>0</v>
      </c>
      <c r="X14" s="121">
        <v>0</v>
      </c>
      <c r="Y14" s="122">
        <f t="shared" si="2"/>
        <v>0</v>
      </c>
      <c r="Z14" s="123">
        <v>0</v>
      </c>
      <c r="AA14" s="122">
        <f t="shared" si="8"/>
        <v>0</v>
      </c>
      <c r="AB14" s="122">
        <f t="shared" si="3"/>
        <v>0</v>
      </c>
      <c r="AC14" s="122">
        <v>0</v>
      </c>
      <c r="AD14" s="122">
        <f t="shared" si="9"/>
        <v>0</v>
      </c>
      <c r="AE14" s="122">
        <f t="shared" si="10"/>
        <v>0</v>
      </c>
      <c r="AF14" s="122">
        <f t="shared" si="4"/>
        <v>0</v>
      </c>
    </row>
    <row r="15" spans="1:37" ht="12" customHeight="1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1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6"/>
        <v>51732.32</v>
      </c>
      <c r="S15" s="100">
        <f t="shared" si="7"/>
        <v>100</v>
      </c>
      <c r="T15" s="100">
        <v>0</v>
      </c>
      <c r="U15" s="100">
        <v>0</v>
      </c>
      <c r="V15" s="121">
        <v>12</v>
      </c>
      <c r="W15" s="121">
        <v>15</v>
      </c>
      <c r="X15" s="121">
        <v>3</v>
      </c>
      <c r="Y15" s="122">
        <f t="shared" si="2"/>
        <v>14.457831325301203</v>
      </c>
      <c r="Z15" s="123">
        <v>16563.02</v>
      </c>
      <c r="AA15" s="122">
        <f t="shared" si="8"/>
        <v>16563.02</v>
      </c>
      <c r="AB15" s="122">
        <f t="shared" si="3"/>
        <v>100</v>
      </c>
      <c r="AC15" s="122">
        <v>16563.02</v>
      </c>
      <c r="AD15" s="122">
        <f t="shared" si="9"/>
        <v>100</v>
      </c>
      <c r="AE15" s="122">
        <f t="shared" si="10"/>
        <v>0</v>
      </c>
      <c r="AF15" s="122">
        <f t="shared" si="4"/>
        <v>0</v>
      </c>
    </row>
    <row r="16" spans="1:37" ht="12" customHeight="1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1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6"/>
        <v>12706.95</v>
      </c>
      <c r="S16" s="100">
        <f t="shared" si="7"/>
        <v>100</v>
      </c>
      <c r="T16" s="100">
        <v>0</v>
      </c>
      <c r="U16" s="100">
        <v>0</v>
      </c>
      <c r="V16" s="121">
        <v>21</v>
      </c>
      <c r="W16" s="121">
        <v>25</v>
      </c>
      <c r="X16" s="121">
        <v>12</v>
      </c>
      <c r="Y16" s="122">
        <f t="shared" si="2"/>
        <v>39.622641509433961</v>
      </c>
      <c r="Z16" s="123">
        <v>18483.36</v>
      </c>
      <c r="AA16" s="122">
        <f t="shared" si="8"/>
        <v>18483.36</v>
      </c>
      <c r="AB16" s="122">
        <f t="shared" si="3"/>
        <v>100</v>
      </c>
      <c r="AC16" s="122">
        <v>18483.36</v>
      </c>
      <c r="AD16" s="122">
        <f t="shared" si="9"/>
        <v>100</v>
      </c>
      <c r="AE16" s="122">
        <f t="shared" si="10"/>
        <v>0</v>
      </c>
      <c r="AF16" s="122">
        <f t="shared" si="4"/>
        <v>0</v>
      </c>
    </row>
    <row r="17" spans="1:32" s="9" customFormat="1" ht="12" customHeigh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1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6"/>
        <v>32504.67</v>
      </c>
      <c r="S17" s="100">
        <f t="shared" si="7"/>
        <v>100</v>
      </c>
      <c r="T17" s="100">
        <v>0</v>
      </c>
      <c r="U17" s="100">
        <v>0</v>
      </c>
      <c r="V17" s="121">
        <v>11</v>
      </c>
      <c r="W17" s="121">
        <v>18</v>
      </c>
      <c r="X17" s="121">
        <v>2</v>
      </c>
      <c r="Y17" s="122">
        <f t="shared" si="2"/>
        <v>22.448979591836736</v>
      </c>
      <c r="Z17" s="123">
        <v>37062.15</v>
      </c>
      <c r="AA17" s="122">
        <f t="shared" si="8"/>
        <v>37062.15</v>
      </c>
      <c r="AB17" s="122">
        <f t="shared" si="3"/>
        <v>100</v>
      </c>
      <c r="AC17" s="122">
        <v>37062.15</v>
      </c>
      <c r="AD17" s="122">
        <f t="shared" si="9"/>
        <v>100</v>
      </c>
      <c r="AE17" s="122">
        <f t="shared" si="10"/>
        <v>0</v>
      </c>
      <c r="AF17" s="122">
        <f t="shared" si="4"/>
        <v>0</v>
      </c>
    </row>
    <row r="18" spans="1:32" s="9" customFormat="1" ht="12" customHeigh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1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6"/>
        <v>15821.75</v>
      </c>
      <c r="S18" s="100">
        <f t="shared" si="7"/>
        <v>100</v>
      </c>
      <c r="T18" s="100">
        <v>0</v>
      </c>
      <c r="U18" s="100">
        <v>0</v>
      </c>
      <c r="V18" s="121">
        <v>14</v>
      </c>
      <c r="W18" s="121">
        <v>14</v>
      </c>
      <c r="X18" s="121">
        <v>12</v>
      </c>
      <c r="Y18" s="122">
        <f t="shared" si="2"/>
        <v>53.846153846153847</v>
      </c>
      <c r="Z18" s="123">
        <v>4410.1000000000004</v>
      </c>
      <c r="AA18" s="122">
        <f t="shared" si="8"/>
        <v>4410.1000000000004</v>
      </c>
      <c r="AB18" s="122">
        <f t="shared" si="3"/>
        <v>100</v>
      </c>
      <c r="AC18" s="122">
        <v>4410.1000000000004</v>
      </c>
      <c r="AD18" s="122">
        <f t="shared" si="9"/>
        <v>100</v>
      </c>
      <c r="AE18" s="122">
        <f t="shared" si="10"/>
        <v>0</v>
      </c>
      <c r="AF18" s="122">
        <f t="shared" si="4"/>
        <v>0</v>
      </c>
    </row>
    <row r="19" spans="1:32" s="9" customFormat="1" ht="12" customHeigh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1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6"/>
        <v>46398.919999999991</v>
      </c>
      <c r="S19" s="100">
        <f t="shared" si="7"/>
        <v>100</v>
      </c>
      <c r="T19" s="100">
        <v>0</v>
      </c>
      <c r="U19" s="100">
        <v>0</v>
      </c>
      <c r="V19" s="121">
        <v>17</v>
      </c>
      <c r="W19" s="121">
        <v>20</v>
      </c>
      <c r="X19" s="121">
        <v>7</v>
      </c>
      <c r="Y19" s="122">
        <f t="shared" si="2"/>
        <v>29.310344827586203</v>
      </c>
      <c r="Z19" s="123">
        <v>26889.25</v>
      </c>
      <c r="AA19" s="122">
        <f t="shared" si="8"/>
        <v>26889.25</v>
      </c>
      <c r="AB19" s="122">
        <f t="shared" si="3"/>
        <v>100</v>
      </c>
      <c r="AC19" s="122">
        <v>26889.25</v>
      </c>
      <c r="AD19" s="122">
        <f t="shared" si="9"/>
        <v>100</v>
      </c>
      <c r="AE19" s="122">
        <f t="shared" si="10"/>
        <v>0</v>
      </c>
      <c r="AF19" s="122">
        <f t="shared" si="4"/>
        <v>0</v>
      </c>
    </row>
    <row r="20" spans="1:32" s="9" customFormat="1" ht="12" customHeigh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1"/>
        <v>0</v>
      </c>
      <c r="O20" s="100">
        <v>0</v>
      </c>
      <c r="P20" s="100">
        <v>0</v>
      </c>
      <c r="Q20" s="100">
        <v>0</v>
      </c>
      <c r="R20" s="100">
        <f t="shared" si="6"/>
        <v>0</v>
      </c>
      <c r="S20" s="100">
        <v>0</v>
      </c>
      <c r="T20" s="100">
        <v>0</v>
      </c>
      <c r="U20" s="100">
        <v>0</v>
      </c>
      <c r="V20" s="121">
        <v>0</v>
      </c>
      <c r="W20" s="121">
        <v>0</v>
      </c>
      <c r="X20" s="121">
        <v>0</v>
      </c>
      <c r="Y20" s="122">
        <f t="shared" si="2"/>
        <v>0</v>
      </c>
      <c r="Z20" s="123">
        <v>0</v>
      </c>
      <c r="AA20" s="122">
        <f t="shared" si="8"/>
        <v>0</v>
      </c>
      <c r="AB20" s="122">
        <f t="shared" si="3"/>
        <v>0</v>
      </c>
      <c r="AC20" s="122">
        <v>0</v>
      </c>
      <c r="AD20" s="122">
        <f t="shared" si="9"/>
        <v>0</v>
      </c>
      <c r="AE20" s="122">
        <f t="shared" si="10"/>
        <v>0</v>
      </c>
      <c r="AF20" s="122">
        <f t="shared" si="4"/>
        <v>0</v>
      </c>
    </row>
    <row r="21" spans="1:32" s="9" customFormat="1" ht="12" customHeigh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1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 t="shared" si="7"/>
        <v>100</v>
      </c>
      <c r="T21" s="100">
        <v>0</v>
      </c>
      <c r="U21" s="100">
        <v>0</v>
      </c>
      <c r="V21" s="121">
        <v>2</v>
      </c>
      <c r="W21" s="121">
        <v>3</v>
      </c>
      <c r="X21" s="121">
        <v>1</v>
      </c>
      <c r="Y21" s="122">
        <f t="shared" si="2"/>
        <v>22.222222222222221</v>
      </c>
      <c r="Z21" s="123">
        <v>10021.58</v>
      </c>
      <c r="AA21" s="122">
        <f t="shared" si="8"/>
        <v>10021.58</v>
      </c>
      <c r="AB21" s="122">
        <f t="shared" si="3"/>
        <v>100</v>
      </c>
      <c r="AC21" s="122">
        <v>10021.58</v>
      </c>
      <c r="AD21" s="122">
        <f t="shared" si="9"/>
        <v>100</v>
      </c>
      <c r="AE21" s="122">
        <f t="shared" si="10"/>
        <v>0</v>
      </c>
      <c r="AF21" s="122">
        <f t="shared" si="4"/>
        <v>0</v>
      </c>
    </row>
    <row r="22" spans="1:32" s="9" customFormat="1" ht="12" customHeigh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1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2">P22</f>
        <v>19091.53</v>
      </c>
      <c r="S22" s="100">
        <f t="shared" si="7"/>
        <v>100</v>
      </c>
      <c r="T22" s="100">
        <v>0</v>
      </c>
      <c r="U22" s="100">
        <v>0</v>
      </c>
      <c r="V22" s="121">
        <v>2</v>
      </c>
      <c r="W22" s="121">
        <v>3</v>
      </c>
      <c r="X22" s="121">
        <v>1</v>
      </c>
      <c r="Y22" s="122">
        <f t="shared" si="2"/>
        <v>4.8780487804878048</v>
      </c>
      <c r="Z22" s="123">
        <v>6177.02</v>
      </c>
      <c r="AA22" s="122">
        <f t="shared" si="8"/>
        <v>6177.02</v>
      </c>
      <c r="AB22" s="122">
        <f t="shared" si="3"/>
        <v>100</v>
      </c>
      <c r="AC22" s="122">
        <v>6177.02</v>
      </c>
      <c r="AD22" s="122">
        <f t="shared" si="9"/>
        <v>100</v>
      </c>
      <c r="AE22" s="122">
        <f t="shared" si="10"/>
        <v>0</v>
      </c>
      <c r="AF22" s="122">
        <f t="shared" si="4"/>
        <v>0</v>
      </c>
    </row>
    <row r="23" spans="1:32" s="9" customFormat="1" ht="12" customHeigh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1"/>
        <v>0</v>
      </c>
      <c r="O23" s="100">
        <v>0</v>
      </c>
      <c r="P23" s="100">
        <v>0</v>
      </c>
      <c r="Q23" s="100">
        <v>0</v>
      </c>
      <c r="R23" s="100">
        <f t="shared" si="12"/>
        <v>0</v>
      </c>
      <c r="S23" s="100">
        <v>0</v>
      </c>
      <c r="T23" s="100">
        <v>0</v>
      </c>
      <c r="U23" s="100">
        <v>0</v>
      </c>
      <c r="V23" s="121">
        <v>0</v>
      </c>
      <c r="W23" s="121">
        <v>0</v>
      </c>
      <c r="X23" s="121">
        <v>0</v>
      </c>
      <c r="Y23" s="122">
        <f t="shared" si="2"/>
        <v>0</v>
      </c>
      <c r="Z23" s="123">
        <v>0</v>
      </c>
      <c r="AA23" s="122">
        <f t="shared" si="8"/>
        <v>0</v>
      </c>
      <c r="AB23" s="122">
        <f t="shared" si="3"/>
        <v>0</v>
      </c>
      <c r="AC23" s="122">
        <v>0</v>
      </c>
      <c r="AD23" s="122">
        <f t="shared" si="9"/>
        <v>0</v>
      </c>
      <c r="AE23" s="122">
        <f t="shared" si="10"/>
        <v>0</v>
      </c>
      <c r="AF23" s="122">
        <f t="shared" si="4"/>
        <v>0</v>
      </c>
    </row>
    <row r="24" spans="1:32" s="9" customFormat="1" ht="12" customHeigh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1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2"/>
        <v>31605.72</v>
      </c>
      <c r="S24" s="100">
        <f t="shared" si="7"/>
        <v>100</v>
      </c>
      <c r="T24" s="100">
        <v>0</v>
      </c>
      <c r="U24" s="100">
        <v>0</v>
      </c>
      <c r="V24" s="121">
        <v>31</v>
      </c>
      <c r="W24" s="121">
        <v>42</v>
      </c>
      <c r="X24" s="121">
        <v>21</v>
      </c>
      <c r="Y24" s="122">
        <f t="shared" si="2"/>
        <v>43.661971830985912</v>
      </c>
      <c r="Z24" s="123">
        <v>29450.03</v>
      </c>
      <c r="AA24" s="122">
        <f t="shared" si="8"/>
        <v>29450.03</v>
      </c>
      <c r="AB24" s="122">
        <f t="shared" si="3"/>
        <v>100</v>
      </c>
      <c r="AC24" s="122">
        <v>29450.03</v>
      </c>
      <c r="AD24" s="122">
        <f t="shared" si="9"/>
        <v>100</v>
      </c>
      <c r="AE24" s="122">
        <f t="shared" si="10"/>
        <v>0</v>
      </c>
      <c r="AF24" s="122">
        <f t="shared" si="4"/>
        <v>0</v>
      </c>
    </row>
    <row r="25" spans="1:32" s="9" customFormat="1" ht="12" customHeigh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1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2"/>
        <v>43809.06</v>
      </c>
      <c r="S25" s="100">
        <f t="shared" si="7"/>
        <v>100</v>
      </c>
      <c r="T25" s="100">
        <v>0</v>
      </c>
      <c r="U25" s="100">
        <v>0</v>
      </c>
      <c r="V25" s="121">
        <v>25</v>
      </c>
      <c r="W25" s="121">
        <v>36</v>
      </c>
      <c r="X25" s="121">
        <v>15</v>
      </c>
      <c r="Y25" s="122">
        <f t="shared" si="2"/>
        <v>12.135922330097088</v>
      </c>
      <c r="Z25" s="123">
        <f>3668.08+27767.72+365.4</f>
        <v>31801.200000000004</v>
      </c>
      <c r="AA25" s="122">
        <f t="shared" si="8"/>
        <v>31801.200000000004</v>
      </c>
      <c r="AB25" s="122">
        <f t="shared" si="3"/>
        <v>100</v>
      </c>
      <c r="AC25" s="122">
        <v>31801.200000000004</v>
      </c>
      <c r="AD25" s="122">
        <f t="shared" si="9"/>
        <v>100</v>
      </c>
      <c r="AE25" s="122">
        <f t="shared" si="10"/>
        <v>0</v>
      </c>
      <c r="AF25" s="122">
        <f t="shared" si="4"/>
        <v>0</v>
      </c>
    </row>
    <row r="26" spans="1:32" s="9" customFormat="1" ht="12" customHeigh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1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2"/>
        <v>13200.15</v>
      </c>
      <c r="S26" s="100">
        <f t="shared" si="7"/>
        <v>100</v>
      </c>
      <c r="T26" s="100">
        <v>0</v>
      </c>
      <c r="U26" s="100">
        <v>0</v>
      </c>
      <c r="V26" s="121">
        <v>12</v>
      </c>
      <c r="W26" s="121">
        <v>15</v>
      </c>
      <c r="X26" s="121">
        <v>6</v>
      </c>
      <c r="Y26" s="122">
        <f t="shared" si="2"/>
        <v>50</v>
      </c>
      <c r="Z26" s="123">
        <v>11237.51</v>
      </c>
      <c r="AA26" s="122">
        <f t="shared" si="8"/>
        <v>11237.51</v>
      </c>
      <c r="AB26" s="122">
        <f t="shared" si="3"/>
        <v>100</v>
      </c>
      <c r="AC26" s="122">
        <v>11237.51</v>
      </c>
      <c r="AD26" s="122">
        <f t="shared" si="9"/>
        <v>100</v>
      </c>
      <c r="AE26" s="122">
        <f t="shared" si="10"/>
        <v>0</v>
      </c>
      <c r="AF26" s="122">
        <f t="shared" si="4"/>
        <v>0</v>
      </c>
    </row>
    <row r="27" spans="1:32" s="9" customFormat="1" ht="12" customHeigh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1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2"/>
        <v>12723.78</v>
      </c>
      <c r="S27" s="100">
        <f t="shared" si="7"/>
        <v>100</v>
      </c>
      <c r="T27" s="100">
        <v>0</v>
      </c>
      <c r="U27" s="100">
        <v>0</v>
      </c>
      <c r="V27" s="121">
        <v>4</v>
      </c>
      <c r="W27" s="121">
        <v>6</v>
      </c>
      <c r="X27" s="121">
        <v>1</v>
      </c>
      <c r="Y27" s="122">
        <f t="shared" si="2"/>
        <v>25</v>
      </c>
      <c r="Z27" s="123">
        <v>3466.92</v>
      </c>
      <c r="AA27" s="122">
        <f t="shared" si="8"/>
        <v>3466.92</v>
      </c>
      <c r="AB27" s="122">
        <f t="shared" si="3"/>
        <v>100</v>
      </c>
      <c r="AC27" s="122">
        <v>3466.92</v>
      </c>
      <c r="AD27" s="122">
        <f t="shared" si="9"/>
        <v>100</v>
      </c>
      <c r="AE27" s="122">
        <f t="shared" si="10"/>
        <v>0</v>
      </c>
      <c r="AF27" s="122">
        <f t="shared" si="4"/>
        <v>0</v>
      </c>
    </row>
    <row r="28" spans="1:32" s="9" customFormat="1" ht="12" customHeigh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1"/>
        <v>0</v>
      </c>
      <c r="O28" s="100">
        <v>0</v>
      </c>
      <c r="P28" s="100">
        <v>0</v>
      </c>
      <c r="Q28" s="100">
        <v>0</v>
      </c>
      <c r="R28" s="100">
        <f t="shared" si="12"/>
        <v>0</v>
      </c>
      <c r="S28" s="100">
        <v>0</v>
      </c>
      <c r="T28" s="100">
        <v>0</v>
      </c>
      <c r="U28" s="100">
        <v>0</v>
      </c>
      <c r="V28" s="121">
        <v>5</v>
      </c>
      <c r="W28" s="121">
        <v>6</v>
      </c>
      <c r="X28" s="121">
        <v>4</v>
      </c>
      <c r="Y28" s="122">
        <f t="shared" si="2"/>
        <v>55.555555555555557</v>
      </c>
      <c r="Z28" s="123">
        <v>3007.13</v>
      </c>
      <c r="AA28" s="122">
        <f t="shared" si="8"/>
        <v>3007.13</v>
      </c>
      <c r="AB28" s="122">
        <f t="shared" si="3"/>
        <v>100</v>
      </c>
      <c r="AC28" s="122">
        <v>3007.13</v>
      </c>
      <c r="AD28" s="122">
        <f t="shared" si="9"/>
        <v>100</v>
      </c>
      <c r="AE28" s="122">
        <f t="shared" si="10"/>
        <v>0</v>
      </c>
      <c r="AF28" s="122">
        <f t="shared" si="4"/>
        <v>0</v>
      </c>
    </row>
    <row r="29" spans="1:32" s="9" customFormat="1" ht="12" customHeigh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1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2"/>
        <v>5460.41</v>
      </c>
      <c r="S29" s="100">
        <f t="shared" si="7"/>
        <v>100</v>
      </c>
      <c r="T29" s="100">
        <v>0</v>
      </c>
      <c r="U29" s="100">
        <v>0</v>
      </c>
      <c r="V29" s="121">
        <v>3</v>
      </c>
      <c r="W29" s="121">
        <v>5</v>
      </c>
      <c r="X29" s="121">
        <v>0</v>
      </c>
      <c r="Y29" s="122">
        <f t="shared" si="2"/>
        <v>37.5</v>
      </c>
      <c r="Z29" s="123">
        <v>2108.6999999999998</v>
      </c>
      <c r="AA29" s="122">
        <f t="shared" si="8"/>
        <v>2108.6999999999998</v>
      </c>
      <c r="AB29" s="122">
        <f t="shared" si="3"/>
        <v>100</v>
      </c>
      <c r="AC29" s="122">
        <v>2108.6999999999998</v>
      </c>
      <c r="AD29" s="122">
        <f t="shared" si="9"/>
        <v>100</v>
      </c>
      <c r="AE29" s="122">
        <f t="shared" si="10"/>
        <v>0</v>
      </c>
      <c r="AF29" s="122">
        <f t="shared" si="4"/>
        <v>0</v>
      </c>
    </row>
    <row r="30" spans="1:32" s="9" customFormat="1" ht="12" customHeigh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2"/>
        <v>0</v>
      </c>
      <c r="S30" s="100">
        <v>0</v>
      </c>
      <c r="T30" s="100">
        <v>0</v>
      </c>
      <c r="U30" s="100">
        <v>0</v>
      </c>
      <c r="V30" s="121">
        <v>0</v>
      </c>
      <c r="W30" s="121">
        <v>0</v>
      </c>
      <c r="X30" s="121">
        <v>0</v>
      </c>
      <c r="Y30" s="122">
        <f t="shared" si="2"/>
        <v>0</v>
      </c>
      <c r="Z30" s="123">
        <v>0</v>
      </c>
      <c r="AA30" s="122">
        <f t="shared" si="8"/>
        <v>0</v>
      </c>
      <c r="AB30" s="122">
        <f t="shared" si="3"/>
        <v>0</v>
      </c>
      <c r="AC30" s="122">
        <v>0</v>
      </c>
      <c r="AD30" s="122">
        <f t="shared" si="9"/>
        <v>0</v>
      </c>
      <c r="AE30" s="122">
        <f t="shared" si="10"/>
        <v>0</v>
      </c>
      <c r="AF30" s="122">
        <f t="shared" si="4"/>
        <v>0</v>
      </c>
    </row>
    <row r="31" spans="1:32" s="9" customFormat="1" ht="12" customHeigh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3">K31/H31*100</f>
        <v>88.043478260869563</v>
      </c>
      <c r="O31" s="100">
        <v>84151.14</v>
      </c>
      <c r="P31" s="100">
        <v>84151.14</v>
      </c>
      <c r="Q31" s="100">
        <f t="shared" ref="Q31:Q38" si="14">P31/O31*100</f>
        <v>100</v>
      </c>
      <c r="R31" s="100">
        <f t="shared" si="12"/>
        <v>84151.14</v>
      </c>
      <c r="S31" s="100">
        <f t="shared" si="7"/>
        <v>100</v>
      </c>
      <c r="T31" s="100">
        <v>0</v>
      </c>
      <c r="U31" s="100">
        <v>0</v>
      </c>
      <c r="V31" s="121">
        <v>20</v>
      </c>
      <c r="W31" s="121">
        <v>32</v>
      </c>
      <c r="X31" s="121">
        <v>3</v>
      </c>
      <c r="Y31" s="122">
        <f t="shared" si="2"/>
        <v>21.739130434782609</v>
      </c>
      <c r="Z31" s="123">
        <v>48138.49</v>
      </c>
      <c r="AA31" s="122">
        <f t="shared" si="8"/>
        <v>48138.49</v>
      </c>
      <c r="AB31" s="122">
        <f t="shared" si="3"/>
        <v>100</v>
      </c>
      <c r="AC31" s="122">
        <v>48138.49</v>
      </c>
      <c r="AD31" s="122">
        <f t="shared" si="9"/>
        <v>100</v>
      </c>
      <c r="AE31" s="122">
        <f t="shared" si="10"/>
        <v>0</v>
      </c>
      <c r="AF31" s="122">
        <f t="shared" si="4"/>
        <v>0</v>
      </c>
    </row>
    <row r="32" spans="1:32" s="9" customFormat="1" ht="12" customHeigh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3"/>
        <v>45</v>
      </c>
      <c r="O32" s="100">
        <v>3061.7499999999995</v>
      </c>
      <c r="P32" s="100">
        <v>3061.7499999999995</v>
      </c>
      <c r="Q32" s="100">
        <f t="shared" si="14"/>
        <v>100</v>
      </c>
      <c r="R32" s="100">
        <f t="shared" si="12"/>
        <v>3061.7499999999995</v>
      </c>
      <c r="S32" s="100">
        <f t="shared" si="7"/>
        <v>100</v>
      </c>
      <c r="T32" s="100">
        <v>0</v>
      </c>
      <c r="U32" s="100">
        <v>0</v>
      </c>
      <c r="V32" s="121">
        <v>3</v>
      </c>
      <c r="W32" s="121">
        <v>3</v>
      </c>
      <c r="X32" s="121">
        <v>3</v>
      </c>
      <c r="Y32" s="122">
        <f t="shared" si="2"/>
        <v>15</v>
      </c>
      <c r="Z32" s="123">
        <v>634.58000000000004</v>
      </c>
      <c r="AA32" s="122">
        <f t="shared" si="8"/>
        <v>634.58000000000004</v>
      </c>
      <c r="AB32" s="122">
        <f t="shared" si="3"/>
        <v>100</v>
      </c>
      <c r="AC32" s="122">
        <v>0</v>
      </c>
      <c r="AD32" s="122">
        <f t="shared" si="9"/>
        <v>0</v>
      </c>
      <c r="AE32" s="122">
        <f t="shared" si="10"/>
        <v>634.58000000000004</v>
      </c>
      <c r="AF32" s="122">
        <f t="shared" si="4"/>
        <v>100</v>
      </c>
    </row>
    <row r="33" spans="1:32" s="9" customFormat="1" ht="12" customHeigh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3"/>
        <v>50</v>
      </c>
      <c r="O33" s="100">
        <v>215.69</v>
      </c>
      <c r="P33" s="100">
        <v>215.69</v>
      </c>
      <c r="Q33" s="100">
        <f t="shared" si="14"/>
        <v>100</v>
      </c>
      <c r="R33" s="100">
        <f t="shared" si="12"/>
        <v>215.69</v>
      </c>
      <c r="S33" s="100">
        <f t="shared" si="7"/>
        <v>100</v>
      </c>
      <c r="T33" s="100">
        <v>0</v>
      </c>
      <c r="U33" s="100">
        <v>0</v>
      </c>
      <c r="V33" s="121">
        <v>2</v>
      </c>
      <c r="W33" s="121">
        <v>4</v>
      </c>
      <c r="X33" s="121">
        <v>0</v>
      </c>
      <c r="Y33" s="122">
        <f t="shared" si="2"/>
        <v>50</v>
      </c>
      <c r="Z33" s="123">
        <v>3317.11</v>
      </c>
      <c r="AA33" s="122">
        <f t="shared" si="8"/>
        <v>3317.11</v>
      </c>
      <c r="AB33" s="122">
        <f t="shared" si="3"/>
        <v>100</v>
      </c>
      <c r="AC33" s="122">
        <v>3317.11</v>
      </c>
      <c r="AD33" s="122">
        <f t="shared" si="9"/>
        <v>100</v>
      </c>
      <c r="AE33" s="122">
        <f t="shared" si="10"/>
        <v>0</v>
      </c>
      <c r="AF33" s="122">
        <f t="shared" si="4"/>
        <v>0</v>
      </c>
    </row>
    <row r="34" spans="1:32" s="9" customFormat="1" ht="12" customHeigh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3"/>
        <v>80.769230769230774</v>
      </c>
      <c r="O34" s="100">
        <v>17458.7</v>
      </c>
      <c r="P34" s="100">
        <v>17458.7</v>
      </c>
      <c r="Q34" s="100">
        <f t="shared" si="14"/>
        <v>100</v>
      </c>
      <c r="R34" s="100">
        <f t="shared" si="12"/>
        <v>17458.7</v>
      </c>
      <c r="S34" s="100">
        <f t="shared" si="7"/>
        <v>100</v>
      </c>
      <c r="T34" s="100">
        <v>0</v>
      </c>
      <c r="U34" s="100">
        <v>0</v>
      </c>
      <c r="V34" s="121">
        <v>9</v>
      </c>
      <c r="W34" s="121">
        <v>12</v>
      </c>
      <c r="X34" s="121">
        <v>5</v>
      </c>
      <c r="Y34" s="122">
        <f t="shared" si="2"/>
        <v>17.307692307692307</v>
      </c>
      <c r="Z34" s="123">
        <f>10964.24+4676.32</f>
        <v>15640.56</v>
      </c>
      <c r="AA34" s="122">
        <f t="shared" si="8"/>
        <v>15640.56</v>
      </c>
      <c r="AB34" s="122">
        <f t="shared" si="3"/>
        <v>100</v>
      </c>
      <c r="AC34" s="122">
        <v>10964.24</v>
      </c>
      <c r="AD34" s="122">
        <f t="shared" si="9"/>
        <v>70.101326295222165</v>
      </c>
      <c r="AE34" s="122">
        <f t="shared" si="10"/>
        <v>4676.32</v>
      </c>
      <c r="AF34" s="122">
        <f t="shared" si="4"/>
        <v>29.898673704777835</v>
      </c>
    </row>
    <row r="35" spans="1:32" s="9" customFormat="1" ht="12" customHeigh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3"/>
        <v>75.862068965517238</v>
      </c>
      <c r="O35" s="100">
        <v>31182.29</v>
      </c>
      <c r="P35" s="100">
        <v>31182.29</v>
      </c>
      <c r="Q35" s="100">
        <f t="shared" si="14"/>
        <v>100</v>
      </c>
      <c r="R35" s="100">
        <f t="shared" si="12"/>
        <v>31182.29</v>
      </c>
      <c r="S35" s="100">
        <f t="shared" si="7"/>
        <v>100</v>
      </c>
      <c r="T35" s="100">
        <v>0</v>
      </c>
      <c r="U35" s="100">
        <v>0</v>
      </c>
      <c r="V35" s="121">
        <v>14</v>
      </c>
      <c r="W35" s="121">
        <v>21</v>
      </c>
      <c r="X35" s="121">
        <v>2</v>
      </c>
      <c r="Y35" s="122">
        <f t="shared" si="2"/>
        <v>24.137931034482758</v>
      </c>
      <c r="Z35" s="123">
        <v>20128.939999999999</v>
      </c>
      <c r="AA35" s="122">
        <f t="shared" si="8"/>
        <v>20128.939999999999</v>
      </c>
      <c r="AB35" s="122">
        <f t="shared" si="3"/>
        <v>100</v>
      </c>
      <c r="AC35" s="122">
        <v>20128.939999999999</v>
      </c>
      <c r="AD35" s="122">
        <f t="shared" si="9"/>
        <v>100</v>
      </c>
      <c r="AE35" s="122">
        <f t="shared" si="10"/>
        <v>0</v>
      </c>
      <c r="AF35" s="122">
        <f t="shared" si="4"/>
        <v>0</v>
      </c>
    </row>
    <row r="36" spans="1:32" s="9" customFormat="1" ht="12" customHeigh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3"/>
        <v>63.636363636363633</v>
      </c>
      <c r="O36" s="100">
        <v>837.48</v>
      </c>
      <c r="P36" s="100">
        <v>837.48</v>
      </c>
      <c r="Q36" s="100">
        <f t="shared" si="14"/>
        <v>100</v>
      </c>
      <c r="R36" s="100">
        <f t="shared" si="12"/>
        <v>837.48</v>
      </c>
      <c r="S36" s="100">
        <f t="shared" si="7"/>
        <v>100</v>
      </c>
      <c r="T36" s="100">
        <v>0</v>
      </c>
      <c r="U36" s="100">
        <v>0</v>
      </c>
      <c r="V36" s="121">
        <v>0</v>
      </c>
      <c r="W36" s="121">
        <v>0</v>
      </c>
      <c r="X36" s="121">
        <v>0</v>
      </c>
      <c r="Y36" s="122">
        <f t="shared" si="2"/>
        <v>0</v>
      </c>
      <c r="Z36" s="123">
        <v>0</v>
      </c>
      <c r="AA36" s="122">
        <f t="shared" si="8"/>
        <v>0</v>
      </c>
      <c r="AB36" s="122">
        <f t="shared" si="3"/>
        <v>0</v>
      </c>
      <c r="AC36" s="122">
        <v>0</v>
      </c>
      <c r="AD36" s="122">
        <f t="shared" si="9"/>
        <v>0</v>
      </c>
      <c r="AE36" s="122">
        <f t="shared" si="10"/>
        <v>0</v>
      </c>
      <c r="AF36" s="122">
        <f t="shared" si="4"/>
        <v>0</v>
      </c>
    </row>
    <row r="37" spans="1:32" s="9" customFormat="1" ht="12" customHeigh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3"/>
        <v>93.333333333333329</v>
      </c>
      <c r="O37" s="100">
        <v>8820.61</v>
      </c>
      <c r="P37" s="100">
        <v>8820.61</v>
      </c>
      <c r="Q37" s="100">
        <f t="shared" si="14"/>
        <v>100</v>
      </c>
      <c r="R37" s="100">
        <f t="shared" si="12"/>
        <v>8820.61</v>
      </c>
      <c r="S37" s="100">
        <f t="shared" si="7"/>
        <v>100</v>
      </c>
      <c r="T37" s="100">
        <v>0</v>
      </c>
      <c r="U37" s="100">
        <v>0</v>
      </c>
      <c r="V37" s="121">
        <v>2</v>
      </c>
      <c r="W37" s="121">
        <v>2</v>
      </c>
      <c r="X37" s="121">
        <v>0</v>
      </c>
      <c r="Y37" s="122">
        <f t="shared" si="2"/>
        <v>13.333333333333334</v>
      </c>
      <c r="Z37" s="123">
        <v>2791.99</v>
      </c>
      <c r="AA37" s="122">
        <f t="shared" si="8"/>
        <v>2791.99</v>
      </c>
      <c r="AB37" s="122">
        <f t="shared" si="3"/>
        <v>100</v>
      </c>
      <c r="AC37" s="122">
        <v>2791.99</v>
      </c>
      <c r="AD37" s="122">
        <f t="shared" si="9"/>
        <v>100</v>
      </c>
      <c r="AE37" s="122">
        <f t="shared" si="10"/>
        <v>0</v>
      </c>
      <c r="AF37" s="122">
        <f t="shared" si="4"/>
        <v>0</v>
      </c>
    </row>
    <row r="38" spans="1:32" s="9" customFormat="1" ht="12" customHeigh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3"/>
        <v>44.827586206896555</v>
      </c>
      <c r="O38" s="100">
        <v>17539.870000000003</v>
      </c>
      <c r="P38" s="100">
        <v>17539.870000000003</v>
      </c>
      <c r="Q38" s="100">
        <f t="shared" si="14"/>
        <v>100</v>
      </c>
      <c r="R38" s="100">
        <f t="shared" si="12"/>
        <v>17539.870000000003</v>
      </c>
      <c r="S38" s="100">
        <f t="shared" si="7"/>
        <v>100</v>
      </c>
      <c r="T38" s="100">
        <v>0</v>
      </c>
      <c r="U38" s="100">
        <v>0</v>
      </c>
      <c r="V38" s="121">
        <v>24</v>
      </c>
      <c r="W38" s="121">
        <v>35</v>
      </c>
      <c r="X38" s="121">
        <v>4</v>
      </c>
      <c r="Y38" s="122">
        <f t="shared" si="2"/>
        <v>82.758620689655174</v>
      </c>
      <c r="Z38" s="123">
        <f>42527.27+502.43+3125.84</f>
        <v>46155.539999999994</v>
      </c>
      <c r="AA38" s="122">
        <f t="shared" si="8"/>
        <v>46155.539999999994</v>
      </c>
      <c r="AB38" s="122">
        <f t="shared" si="3"/>
        <v>100</v>
      </c>
      <c r="AC38" s="122">
        <v>42527.27</v>
      </c>
      <c r="AD38" s="122">
        <f t="shared" si="9"/>
        <v>92.139036830681647</v>
      </c>
      <c r="AE38" s="122">
        <f t="shared" si="10"/>
        <v>3628.2699999999968</v>
      </c>
      <c r="AF38" s="122">
        <f t="shared" si="4"/>
        <v>7.8609631693183468</v>
      </c>
    </row>
    <row r="39" spans="1:32" s="9" customFormat="1" ht="12" customHeigh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3"/>
        <v>0</v>
      </c>
      <c r="O39" s="100">
        <v>0</v>
      </c>
      <c r="P39" s="100">
        <v>0</v>
      </c>
      <c r="Q39" s="100">
        <v>0</v>
      </c>
      <c r="R39" s="100">
        <f t="shared" si="12"/>
        <v>0</v>
      </c>
      <c r="S39" s="100">
        <v>0</v>
      </c>
      <c r="T39" s="100">
        <v>0</v>
      </c>
      <c r="U39" s="100">
        <v>0</v>
      </c>
      <c r="V39" s="121">
        <v>0</v>
      </c>
      <c r="W39" s="121">
        <v>0</v>
      </c>
      <c r="X39" s="121">
        <v>0</v>
      </c>
      <c r="Y39" s="122">
        <f t="shared" si="2"/>
        <v>0</v>
      </c>
      <c r="Z39" s="123">
        <v>0</v>
      </c>
      <c r="AA39" s="122">
        <f t="shared" si="8"/>
        <v>0</v>
      </c>
      <c r="AB39" s="122">
        <f t="shared" si="3"/>
        <v>0</v>
      </c>
      <c r="AC39" s="122">
        <v>0</v>
      </c>
      <c r="AD39" s="122">
        <f t="shared" si="9"/>
        <v>0</v>
      </c>
      <c r="AE39" s="122">
        <f t="shared" si="10"/>
        <v>0</v>
      </c>
      <c r="AF39" s="122">
        <f t="shared" si="4"/>
        <v>0</v>
      </c>
    </row>
    <row r="40" spans="1:32" s="9" customFormat="1" ht="12" customHeigh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3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2"/>
        <v>81.2</v>
      </c>
      <c r="S40" s="100">
        <f t="shared" si="7"/>
        <v>100</v>
      </c>
      <c r="T40" s="100">
        <v>0</v>
      </c>
      <c r="U40" s="100">
        <v>0</v>
      </c>
      <c r="V40" s="121">
        <v>4</v>
      </c>
      <c r="W40" s="121">
        <v>5</v>
      </c>
      <c r="X40" s="121">
        <v>3</v>
      </c>
      <c r="Y40" s="122">
        <f t="shared" si="2"/>
        <v>36.363636363636367</v>
      </c>
      <c r="Z40" s="123">
        <f>225.18+3252.69</f>
        <v>3477.87</v>
      </c>
      <c r="AA40" s="122">
        <f t="shared" si="8"/>
        <v>3477.87</v>
      </c>
      <c r="AB40" s="122">
        <f t="shared" si="3"/>
        <v>100</v>
      </c>
      <c r="AC40" s="122">
        <v>0</v>
      </c>
      <c r="AD40" s="122">
        <f t="shared" si="9"/>
        <v>0</v>
      </c>
      <c r="AE40" s="122">
        <f t="shared" si="10"/>
        <v>3477.87</v>
      </c>
      <c r="AF40" s="122">
        <f t="shared" si="4"/>
        <v>100</v>
      </c>
    </row>
    <row r="41" spans="1:32" s="9" customFormat="1" ht="12" customHeigh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3"/>
        <v>0</v>
      </c>
      <c r="O41" s="100">
        <v>0</v>
      </c>
      <c r="P41" s="100">
        <v>0</v>
      </c>
      <c r="Q41" s="100">
        <v>0</v>
      </c>
      <c r="R41" s="100">
        <f t="shared" si="12"/>
        <v>0</v>
      </c>
      <c r="S41" s="100">
        <v>0</v>
      </c>
      <c r="T41" s="100">
        <v>0</v>
      </c>
      <c r="U41" s="100">
        <v>0</v>
      </c>
      <c r="V41" s="121">
        <v>1</v>
      </c>
      <c r="W41" s="121">
        <v>1</v>
      </c>
      <c r="X41" s="121">
        <v>1</v>
      </c>
      <c r="Y41" s="122">
        <f t="shared" si="2"/>
        <v>50</v>
      </c>
      <c r="Z41" s="123">
        <v>570.94000000000005</v>
      </c>
      <c r="AA41" s="122">
        <f t="shared" si="8"/>
        <v>570.94000000000005</v>
      </c>
      <c r="AB41" s="122">
        <f t="shared" si="3"/>
        <v>100</v>
      </c>
      <c r="AC41" s="122">
        <v>570.94000000000005</v>
      </c>
      <c r="AD41" s="122">
        <f t="shared" si="9"/>
        <v>100</v>
      </c>
      <c r="AE41" s="122">
        <f t="shared" si="10"/>
        <v>0</v>
      </c>
      <c r="AF41" s="122">
        <f t="shared" si="4"/>
        <v>0</v>
      </c>
    </row>
    <row r="42" spans="1:32" s="9" customFormat="1" ht="12" customHeigh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3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2"/>
        <v>51486.1</v>
      </c>
      <c r="S42" s="100">
        <f t="shared" si="7"/>
        <v>100</v>
      </c>
      <c r="T42" s="100">
        <v>0</v>
      </c>
      <c r="U42" s="100">
        <v>0</v>
      </c>
      <c r="V42" s="121">
        <v>20</v>
      </c>
      <c r="W42" s="121">
        <v>31</v>
      </c>
      <c r="X42" s="121">
        <v>9</v>
      </c>
      <c r="Y42" s="122">
        <f t="shared" si="2"/>
        <v>37.735849056603776</v>
      </c>
      <c r="Z42" s="123">
        <v>44295.46</v>
      </c>
      <c r="AA42" s="122">
        <f t="shared" si="8"/>
        <v>44295.46</v>
      </c>
      <c r="AB42" s="122">
        <f t="shared" si="3"/>
        <v>100</v>
      </c>
      <c r="AC42" s="122">
        <v>44295.46</v>
      </c>
      <c r="AD42" s="122">
        <f t="shared" si="9"/>
        <v>100</v>
      </c>
      <c r="AE42" s="122">
        <f t="shared" si="10"/>
        <v>0</v>
      </c>
      <c r="AF42" s="122">
        <f t="shared" si="4"/>
        <v>0</v>
      </c>
    </row>
    <row r="43" spans="1:32" s="9" customFormat="1" ht="12" customHeigh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3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2"/>
        <v>16141.45</v>
      </c>
      <c r="S43" s="100">
        <f t="shared" si="7"/>
        <v>100</v>
      </c>
      <c r="T43" s="100">
        <v>0</v>
      </c>
      <c r="U43" s="100">
        <v>0</v>
      </c>
      <c r="V43" s="121">
        <v>8</v>
      </c>
      <c r="W43" s="121">
        <v>10</v>
      </c>
      <c r="X43" s="121">
        <v>5</v>
      </c>
      <c r="Y43" s="122">
        <f t="shared" si="2"/>
        <v>28.571428571428569</v>
      </c>
      <c r="Z43" s="123">
        <v>7515.68</v>
      </c>
      <c r="AA43" s="122">
        <f t="shared" si="8"/>
        <v>7515.68</v>
      </c>
      <c r="AB43" s="122">
        <f t="shared" si="3"/>
        <v>100</v>
      </c>
      <c r="AC43" s="122">
        <v>7515.68</v>
      </c>
      <c r="AD43" s="122">
        <f t="shared" si="9"/>
        <v>100</v>
      </c>
      <c r="AE43" s="122">
        <f t="shared" si="10"/>
        <v>0</v>
      </c>
      <c r="AF43" s="122">
        <f t="shared" si="4"/>
        <v>0</v>
      </c>
    </row>
    <row r="44" spans="1:32" s="9" customFormat="1" ht="12" customHeigh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3"/>
        <v>0</v>
      </c>
      <c r="O44" s="100">
        <v>0</v>
      </c>
      <c r="P44" s="100">
        <v>0</v>
      </c>
      <c r="Q44" s="100">
        <v>0</v>
      </c>
      <c r="R44" s="100">
        <f t="shared" si="12"/>
        <v>0</v>
      </c>
      <c r="S44" s="100">
        <v>0</v>
      </c>
      <c r="T44" s="100">
        <v>0</v>
      </c>
      <c r="U44" s="100">
        <v>0</v>
      </c>
      <c r="V44" s="121">
        <v>0</v>
      </c>
      <c r="W44" s="121">
        <v>0</v>
      </c>
      <c r="X44" s="121">
        <v>1</v>
      </c>
      <c r="Y44" s="122">
        <f t="shared" si="2"/>
        <v>0</v>
      </c>
      <c r="Z44" s="123">
        <v>0</v>
      </c>
      <c r="AA44" s="122">
        <f t="shared" si="8"/>
        <v>0</v>
      </c>
      <c r="AB44" s="122">
        <f t="shared" si="3"/>
        <v>0</v>
      </c>
      <c r="AC44" s="122">
        <v>0</v>
      </c>
      <c r="AD44" s="122">
        <f t="shared" si="9"/>
        <v>0</v>
      </c>
      <c r="AE44" s="122">
        <f t="shared" si="10"/>
        <v>0</v>
      </c>
      <c r="AF44" s="122">
        <f t="shared" si="4"/>
        <v>0</v>
      </c>
    </row>
    <row r="45" spans="1:32" s="9" customFormat="1" ht="12" customHeigh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3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2"/>
        <v>18630.71</v>
      </c>
      <c r="S45" s="100">
        <f t="shared" si="7"/>
        <v>100</v>
      </c>
      <c r="T45" s="100">
        <v>0</v>
      </c>
      <c r="U45" s="100">
        <v>0</v>
      </c>
      <c r="V45" s="121">
        <v>9</v>
      </c>
      <c r="W45" s="121">
        <v>9</v>
      </c>
      <c r="X45" s="121">
        <v>9</v>
      </c>
      <c r="Y45" s="122">
        <f t="shared" si="2"/>
        <v>42.857142857142854</v>
      </c>
      <c r="Z45" s="123">
        <v>12540.16</v>
      </c>
      <c r="AA45" s="122">
        <f t="shared" si="8"/>
        <v>12540.16</v>
      </c>
      <c r="AB45" s="122">
        <f t="shared" si="3"/>
        <v>100</v>
      </c>
      <c r="AC45" s="122">
        <v>12540.16</v>
      </c>
      <c r="AD45" s="122">
        <f t="shared" si="9"/>
        <v>100</v>
      </c>
      <c r="AE45" s="122">
        <f t="shared" si="10"/>
        <v>0</v>
      </c>
      <c r="AF45" s="122">
        <f t="shared" si="4"/>
        <v>0</v>
      </c>
    </row>
    <row r="46" spans="1:32" s="9" customFormat="1" ht="12" customHeigh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3"/>
        <v>0</v>
      </c>
      <c r="O46" s="100">
        <v>0</v>
      </c>
      <c r="P46" s="100">
        <v>0</v>
      </c>
      <c r="Q46" s="100">
        <v>0</v>
      </c>
      <c r="R46" s="100">
        <f t="shared" si="12"/>
        <v>0</v>
      </c>
      <c r="S46" s="100">
        <v>0</v>
      </c>
      <c r="T46" s="100">
        <v>0</v>
      </c>
      <c r="U46" s="100">
        <v>0</v>
      </c>
      <c r="V46" s="121">
        <v>1</v>
      </c>
      <c r="W46" s="121">
        <v>1</v>
      </c>
      <c r="X46" s="121">
        <v>1</v>
      </c>
      <c r="Y46" s="122">
        <f t="shared" si="2"/>
        <v>100</v>
      </c>
      <c r="Z46" s="123">
        <v>121.8</v>
      </c>
      <c r="AA46" s="122">
        <f t="shared" si="8"/>
        <v>121.8</v>
      </c>
      <c r="AB46" s="122">
        <f t="shared" si="3"/>
        <v>100</v>
      </c>
      <c r="AC46" s="122">
        <v>121.8</v>
      </c>
      <c r="AD46" s="122">
        <f t="shared" si="9"/>
        <v>100</v>
      </c>
      <c r="AE46" s="122">
        <f t="shared" si="10"/>
        <v>0</v>
      </c>
      <c r="AF46" s="122">
        <f t="shared" si="4"/>
        <v>0</v>
      </c>
    </row>
    <row r="47" spans="1:32" s="9" customFormat="1" ht="12" customHeigh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3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2"/>
        <v>29395.079999999998</v>
      </c>
      <c r="S47" s="100">
        <f t="shared" si="7"/>
        <v>100</v>
      </c>
      <c r="T47" s="100">
        <v>0</v>
      </c>
      <c r="U47" s="100">
        <v>0</v>
      </c>
      <c r="V47" s="121">
        <v>9</v>
      </c>
      <c r="W47" s="121">
        <v>12</v>
      </c>
      <c r="X47" s="121">
        <v>5</v>
      </c>
      <c r="Y47" s="122">
        <f t="shared" si="2"/>
        <v>24.324324324324326</v>
      </c>
      <c r="Z47" s="123">
        <v>7644.4</v>
      </c>
      <c r="AA47" s="122">
        <f t="shared" si="8"/>
        <v>7644.4</v>
      </c>
      <c r="AB47" s="122">
        <f t="shared" si="3"/>
        <v>100</v>
      </c>
      <c r="AC47" s="122">
        <v>7644.4</v>
      </c>
      <c r="AD47" s="122">
        <f t="shared" si="9"/>
        <v>100</v>
      </c>
      <c r="AE47" s="122">
        <f t="shared" si="10"/>
        <v>0</v>
      </c>
      <c r="AF47" s="122">
        <f t="shared" si="4"/>
        <v>0</v>
      </c>
    </row>
    <row r="48" spans="1:32" s="9" customFormat="1" ht="12" customHeigh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3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2"/>
        <v>13283.6</v>
      </c>
      <c r="S48" s="100">
        <f t="shared" si="7"/>
        <v>100</v>
      </c>
      <c r="T48" s="100">
        <v>0</v>
      </c>
      <c r="U48" s="100">
        <v>0</v>
      </c>
      <c r="V48" s="121">
        <v>24</v>
      </c>
      <c r="W48" s="121">
        <v>35</v>
      </c>
      <c r="X48" s="121">
        <v>17</v>
      </c>
      <c r="Y48" s="122">
        <f t="shared" si="2"/>
        <v>37.5</v>
      </c>
      <c r="Z48" s="123">
        <v>46978.09</v>
      </c>
      <c r="AA48" s="122">
        <f t="shared" si="8"/>
        <v>46978.09</v>
      </c>
      <c r="AB48" s="122">
        <f t="shared" si="3"/>
        <v>100</v>
      </c>
      <c r="AC48" s="122">
        <v>46978.09</v>
      </c>
      <c r="AD48" s="122">
        <f t="shared" si="9"/>
        <v>100</v>
      </c>
      <c r="AE48" s="122">
        <f t="shared" si="10"/>
        <v>0</v>
      </c>
      <c r="AF48" s="122">
        <f t="shared" si="4"/>
        <v>0</v>
      </c>
    </row>
    <row r="49" spans="1:32" s="9" customFormat="1" ht="12" customHeigh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3"/>
        <v>0</v>
      </c>
      <c r="O49" s="100">
        <v>0</v>
      </c>
      <c r="P49" s="100">
        <v>0</v>
      </c>
      <c r="Q49" s="100">
        <v>0</v>
      </c>
      <c r="R49" s="100">
        <f t="shared" si="12"/>
        <v>0</v>
      </c>
      <c r="S49" s="100">
        <v>0</v>
      </c>
      <c r="T49" s="100">
        <v>0</v>
      </c>
      <c r="U49" s="100">
        <v>0</v>
      </c>
      <c r="V49" s="121">
        <v>1</v>
      </c>
      <c r="W49" s="121">
        <v>2</v>
      </c>
      <c r="X49" s="121">
        <v>0</v>
      </c>
      <c r="Y49" s="122">
        <f t="shared" si="2"/>
        <v>33.333333333333329</v>
      </c>
      <c r="Z49" s="123">
        <v>1501.79</v>
      </c>
      <c r="AA49" s="122">
        <f t="shared" si="8"/>
        <v>1501.79</v>
      </c>
      <c r="AB49" s="122">
        <f t="shared" si="3"/>
        <v>100</v>
      </c>
      <c r="AC49" s="122">
        <v>1501.79</v>
      </c>
      <c r="AD49" s="122">
        <f t="shared" si="9"/>
        <v>100</v>
      </c>
      <c r="AE49" s="122">
        <f t="shared" si="10"/>
        <v>0</v>
      </c>
      <c r="AF49" s="122">
        <f t="shared" si="4"/>
        <v>0</v>
      </c>
    </row>
    <row r="50" spans="1:32" s="9" customFormat="1" ht="12" customHeigh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3"/>
        <v>93.333333333333329</v>
      </c>
      <c r="O50" s="100">
        <v>28019.85</v>
      </c>
      <c r="P50" s="100">
        <v>28019.85</v>
      </c>
      <c r="Q50" s="100">
        <f t="shared" ref="Q50:Q61" si="15">P50/O50*100</f>
        <v>100</v>
      </c>
      <c r="R50" s="100">
        <f t="shared" si="12"/>
        <v>28019.85</v>
      </c>
      <c r="S50" s="100">
        <f t="shared" si="7"/>
        <v>100</v>
      </c>
      <c r="T50" s="100">
        <v>0</v>
      </c>
      <c r="U50" s="100">
        <v>0</v>
      </c>
      <c r="V50" s="121">
        <v>5</v>
      </c>
      <c r="W50" s="121">
        <v>6</v>
      </c>
      <c r="X50" s="121">
        <v>0</v>
      </c>
      <c r="Y50" s="122">
        <f t="shared" si="2"/>
        <v>11.111111111111111</v>
      </c>
      <c r="Z50" s="123">
        <v>9696.89</v>
      </c>
      <c r="AA50" s="122">
        <f t="shared" si="8"/>
        <v>9696.89</v>
      </c>
      <c r="AB50" s="122">
        <f t="shared" si="3"/>
        <v>100</v>
      </c>
      <c r="AC50" s="122">
        <v>9696.89</v>
      </c>
      <c r="AD50" s="122">
        <f t="shared" si="9"/>
        <v>100</v>
      </c>
      <c r="AE50" s="122">
        <f t="shared" si="10"/>
        <v>0</v>
      </c>
      <c r="AF50" s="122">
        <f t="shared" si="4"/>
        <v>0</v>
      </c>
    </row>
    <row r="51" spans="1:32" s="9" customFormat="1" ht="12" customHeigh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3"/>
        <v>74.285714285714292</v>
      </c>
      <c r="O51" s="100">
        <v>24374.81</v>
      </c>
      <c r="P51" s="100">
        <v>24374.81</v>
      </c>
      <c r="Q51" s="100">
        <f t="shared" si="15"/>
        <v>100</v>
      </c>
      <c r="R51" s="100">
        <f t="shared" si="12"/>
        <v>24374.81</v>
      </c>
      <c r="S51" s="100">
        <f t="shared" si="7"/>
        <v>100</v>
      </c>
      <c r="T51" s="100">
        <v>0</v>
      </c>
      <c r="U51" s="100">
        <v>0</v>
      </c>
      <c r="V51" s="121">
        <v>10</v>
      </c>
      <c r="W51" s="121">
        <v>15</v>
      </c>
      <c r="X51" s="121">
        <v>3</v>
      </c>
      <c r="Y51" s="122">
        <f t="shared" si="2"/>
        <v>28.571428571428569</v>
      </c>
      <c r="Z51" s="123">
        <v>10543.6</v>
      </c>
      <c r="AA51" s="122">
        <f t="shared" si="8"/>
        <v>10543.6</v>
      </c>
      <c r="AB51" s="122">
        <f t="shared" si="3"/>
        <v>100</v>
      </c>
      <c r="AC51" s="122">
        <v>10543.6</v>
      </c>
      <c r="AD51" s="122">
        <f t="shared" si="9"/>
        <v>100</v>
      </c>
      <c r="AE51" s="122">
        <f t="shared" si="10"/>
        <v>0</v>
      </c>
      <c r="AF51" s="122">
        <f t="shared" si="4"/>
        <v>0</v>
      </c>
    </row>
    <row r="52" spans="1:32" s="9" customFormat="1" ht="12" customHeigh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3"/>
        <v>80.952380952380949</v>
      </c>
      <c r="O52" s="100">
        <v>15413.759999999998</v>
      </c>
      <c r="P52" s="100">
        <v>15413.759999999998</v>
      </c>
      <c r="Q52" s="100">
        <f t="shared" si="15"/>
        <v>100</v>
      </c>
      <c r="R52" s="100">
        <f t="shared" si="12"/>
        <v>15413.759999999998</v>
      </c>
      <c r="S52" s="100">
        <f t="shared" si="7"/>
        <v>100</v>
      </c>
      <c r="T52" s="100">
        <v>0</v>
      </c>
      <c r="U52" s="100">
        <v>0</v>
      </c>
      <c r="V52" s="121">
        <v>4</v>
      </c>
      <c r="W52" s="121">
        <v>5</v>
      </c>
      <c r="X52" s="121">
        <v>1</v>
      </c>
      <c r="Y52" s="122">
        <f t="shared" si="2"/>
        <v>19.047619047619047</v>
      </c>
      <c r="Z52" s="123">
        <f>8087.98+352.78</f>
        <v>8440.76</v>
      </c>
      <c r="AA52" s="122">
        <f t="shared" si="8"/>
        <v>8440.76</v>
      </c>
      <c r="AB52" s="122">
        <f t="shared" si="3"/>
        <v>100</v>
      </c>
      <c r="AC52" s="122">
        <v>8087.98</v>
      </c>
      <c r="AD52" s="122">
        <f t="shared" si="9"/>
        <v>95.820518531506636</v>
      </c>
      <c r="AE52" s="122">
        <f t="shared" si="10"/>
        <v>352.78000000000065</v>
      </c>
      <c r="AF52" s="122">
        <f t="shared" si="4"/>
        <v>4.1794814684933659</v>
      </c>
    </row>
    <row r="53" spans="1:32" s="9" customFormat="1" ht="12" customHeigh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3"/>
        <v>74.468085106382972</v>
      </c>
      <c r="O53" s="100">
        <v>42972.38</v>
      </c>
      <c r="P53" s="100">
        <v>42972.38</v>
      </c>
      <c r="Q53" s="100">
        <f t="shared" si="15"/>
        <v>100</v>
      </c>
      <c r="R53" s="100">
        <f t="shared" si="12"/>
        <v>42972.38</v>
      </c>
      <c r="S53" s="100">
        <f t="shared" si="7"/>
        <v>100</v>
      </c>
      <c r="T53" s="100">
        <v>0</v>
      </c>
      <c r="U53" s="100">
        <v>0</v>
      </c>
      <c r="V53" s="121">
        <v>10</v>
      </c>
      <c r="W53" s="121">
        <v>15</v>
      </c>
      <c r="X53" s="121">
        <v>2</v>
      </c>
      <c r="Y53" s="122">
        <f t="shared" si="2"/>
        <v>21.276595744680851</v>
      </c>
      <c r="Z53" s="123">
        <v>32996.230000000003</v>
      </c>
      <c r="AA53" s="122">
        <f t="shared" si="8"/>
        <v>32996.230000000003</v>
      </c>
      <c r="AB53" s="122">
        <f t="shared" si="3"/>
        <v>100</v>
      </c>
      <c r="AC53" s="122">
        <v>32996.230000000003</v>
      </c>
      <c r="AD53" s="122">
        <f t="shared" si="9"/>
        <v>100</v>
      </c>
      <c r="AE53" s="122">
        <f t="shared" si="10"/>
        <v>0</v>
      </c>
      <c r="AF53" s="122">
        <f t="shared" si="4"/>
        <v>0</v>
      </c>
    </row>
    <row r="54" spans="1:32" s="9" customFormat="1" ht="12" customHeigh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3"/>
        <v>87.5</v>
      </c>
      <c r="O54" s="100">
        <v>11942.29</v>
      </c>
      <c r="P54" s="100">
        <v>11942.29</v>
      </c>
      <c r="Q54" s="100">
        <f t="shared" si="15"/>
        <v>100</v>
      </c>
      <c r="R54" s="100">
        <f t="shared" si="12"/>
        <v>11942.29</v>
      </c>
      <c r="S54" s="100">
        <f t="shared" si="7"/>
        <v>100</v>
      </c>
      <c r="T54" s="100">
        <v>0</v>
      </c>
      <c r="U54" s="100">
        <v>0</v>
      </c>
      <c r="V54" s="121">
        <v>6</v>
      </c>
      <c r="W54" s="121">
        <v>7</v>
      </c>
      <c r="X54" s="121">
        <v>2</v>
      </c>
      <c r="Y54" s="122">
        <f t="shared" si="2"/>
        <v>37.5</v>
      </c>
      <c r="Z54" s="123">
        <v>5739.78</v>
      </c>
      <c r="AA54" s="122">
        <f t="shared" si="8"/>
        <v>5739.78</v>
      </c>
      <c r="AB54" s="122">
        <f t="shared" si="3"/>
        <v>100</v>
      </c>
      <c r="AC54" s="122">
        <v>5739.78</v>
      </c>
      <c r="AD54" s="122">
        <f t="shared" si="9"/>
        <v>100</v>
      </c>
      <c r="AE54" s="122">
        <f t="shared" si="10"/>
        <v>0</v>
      </c>
      <c r="AF54" s="122">
        <f t="shared" si="4"/>
        <v>0</v>
      </c>
    </row>
    <row r="55" spans="1:32" s="9" customFormat="1" ht="12" customHeigh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3"/>
        <v>50</v>
      </c>
      <c r="O55" s="100">
        <v>2319.79</v>
      </c>
      <c r="P55" s="100">
        <v>2319.79</v>
      </c>
      <c r="Q55" s="100">
        <f t="shared" si="15"/>
        <v>100</v>
      </c>
      <c r="R55" s="100">
        <f t="shared" si="12"/>
        <v>2319.79</v>
      </c>
      <c r="S55" s="100">
        <f t="shared" si="7"/>
        <v>100</v>
      </c>
      <c r="T55" s="100">
        <v>0</v>
      </c>
      <c r="U55" s="100">
        <v>0</v>
      </c>
      <c r="V55" s="121">
        <v>7</v>
      </c>
      <c r="W55" s="121">
        <v>11</v>
      </c>
      <c r="X55" s="121">
        <v>5</v>
      </c>
      <c r="Y55" s="122">
        <f t="shared" si="2"/>
        <v>50</v>
      </c>
      <c r="Z55" s="123">
        <v>28099.62</v>
      </c>
      <c r="AA55" s="122">
        <f t="shared" si="8"/>
        <v>28099.62</v>
      </c>
      <c r="AB55" s="122">
        <f t="shared" si="3"/>
        <v>100</v>
      </c>
      <c r="AC55" s="122">
        <v>28099.62</v>
      </c>
      <c r="AD55" s="122">
        <f t="shared" si="9"/>
        <v>100</v>
      </c>
      <c r="AE55" s="122">
        <f t="shared" si="10"/>
        <v>0</v>
      </c>
      <c r="AF55" s="122">
        <f t="shared" si="4"/>
        <v>0</v>
      </c>
    </row>
    <row r="56" spans="1:32" s="9" customFormat="1" ht="12" customHeigh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3"/>
        <v>69.642857142857139</v>
      </c>
      <c r="O56" s="100">
        <v>33646.5</v>
      </c>
      <c r="P56" s="100">
        <v>33646.5</v>
      </c>
      <c r="Q56" s="100">
        <f t="shared" si="15"/>
        <v>100</v>
      </c>
      <c r="R56" s="100">
        <f t="shared" si="12"/>
        <v>33646.5</v>
      </c>
      <c r="S56" s="100">
        <f t="shared" si="7"/>
        <v>100</v>
      </c>
      <c r="T56" s="100">
        <v>0</v>
      </c>
      <c r="U56" s="100">
        <v>0</v>
      </c>
      <c r="V56" s="121">
        <v>15</v>
      </c>
      <c r="W56" s="121">
        <v>24</v>
      </c>
      <c r="X56" s="121">
        <v>6</v>
      </c>
      <c r="Y56" s="122">
        <f t="shared" si="2"/>
        <v>26.785714285714285</v>
      </c>
      <c r="Z56" s="123">
        <v>15891.2</v>
      </c>
      <c r="AA56" s="122">
        <f t="shared" si="8"/>
        <v>15891.2</v>
      </c>
      <c r="AB56" s="122">
        <f t="shared" si="3"/>
        <v>100</v>
      </c>
      <c r="AC56" s="122">
        <v>15264.51</v>
      </c>
      <c r="AD56" s="122">
        <f t="shared" si="9"/>
        <v>96.056370821586796</v>
      </c>
      <c r="AE56" s="122">
        <f t="shared" si="10"/>
        <v>626.69000000000051</v>
      </c>
      <c r="AF56" s="122">
        <f t="shared" si="4"/>
        <v>3.9436291784132127</v>
      </c>
    </row>
    <row r="57" spans="1:32" s="9" customFormat="1" ht="12" customHeigh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3"/>
        <v>94.117647058823522</v>
      </c>
      <c r="O57" s="100">
        <v>5389.26</v>
      </c>
      <c r="P57" s="100">
        <v>5389.26</v>
      </c>
      <c r="Q57" s="100">
        <f t="shared" si="15"/>
        <v>100</v>
      </c>
      <c r="R57" s="100">
        <f t="shared" si="12"/>
        <v>5389.26</v>
      </c>
      <c r="S57" s="100">
        <f t="shared" si="7"/>
        <v>100</v>
      </c>
      <c r="T57" s="100">
        <v>0</v>
      </c>
      <c r="U57" s="100">
        <v>0</v>
      </c>
      <c r="V57" s="121">
        <v>3</v>
      </c>
      <c r="W57" s="121">
        <v>3</v>
      </c>
      <c r="X57" s="121">
        <v>0</v>
      </c>
      <c r="Y57" s="122">
        <f t="shared" si="2"/>
        <v>17.647058823529413</v>
      </c>
      <c r="Z57" s="123">
        <v>4047.15</v>
      </c>
      <c r="AA57" s="122">
        <f t="shared" si="8"/>
        <v>4047.15</v>
      </c>
      <c r="AB57" s="122">
        <f t="shared" si="3"/>
        <v>100</v>
      </c>
      <c r="AC57" s="122">
        <v>4047.15</v>
      </c>
      <c r="AD57" s="122">
        <f t="shared" si="9"/>
        <v>100</v>
      </c>
      <c r="AE57" s="122">
        <f t="shared" si="10"/>
        <v>0</v>
      </c>
      <c r="AF57" s="122">
        <f t="shared" si="4"/>
        <v>0</v>
      </c>
    </row>
    <row r="58" spans="1:32" s="9" customFormat="1" ht="12" customHeigh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3"/>
        <v>76.271186440677965</v>
      </c>
      <c r="O58" s="100">
        <v>51157.919999999998</v>
      </c>
      <c r="P58" s="100">
        <v>51157.919999999998</v>
      </c>
      <c r="Q58" s="100">
        <f t="shared" si="15"/>
        <v>100</v>
      </c>
      <c r="R58" s="100">
        <f t="shared" si="12"/>
        <v>51157.919999999998</v>
      </c>
      <c r="S58" s="100">
        <f t="shared" si="7"/>
        <v>100</v>
      </c>
      <c r="T58" s="100">
        <v>0</v>
      </c>
      <c r="U58" s="100">
        <v>0</v>
      </c>
      <c r="V58" s="121">
        <v>19</v>
      </c>
      <c r="W58" s="121">
        <v>24</v>
      </c>
      <c r="X58" s="121">
        <v>12</v>
      </c>
      <c r="Y58" s="122">
        <f t="shared" si="2"/>
        <v>32.20338983050847</v>
      </c>
      <c r="Z58" s="123">
        <v>36532.639999999999</v>
      </c>
      <c r="AA58" s="122">
        <f t="shared" si="8"/>
        <v>36532.639999999999</v>
      </c>
      <c r="AB58" s="122">
        <f t="shared" si="3"/>
        <v>100</v>
      </c>
      <c r="AC58" s="122">
        <v>36532.639999999999</v>
      </c>
      <c r="AD58" s="122">
        <f t="shared" si="9"/>
        <v>100</v>
      </c>
      <c r="AE58" s="122">
        <f t="shared" si="10"/>
        <v>0</v>
      </c>
      <c r="AF58" s="122">
        <f t="shared" si="4"/>
        <v>0</v>
      </c>
    </row>
    <row r="59" spans="1:32" s="9" customFormat="1" ht="12" customHeigh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3"/>
        <v>51.724137931034484</v>
      </c>
      <c r="O59" s="100">
        <v>2869.51</v>
      </c>
      <c r="P59" s="100">
        <v>2869.51</v>
      </c>
      <c r="Q59" s="100">
        <f t="shared" si="15"/>
        <v>100</v>
      </c>
      <c r="R59" s="100">
        <f t="shared" si="12"/>
        <v>2869.51</v>
      </c>
      <c r="S59" s="100">
        <f t="shared" si="7"/>
        <v>100</v>
      </c>
      <c r="T59" s="100">
        <v>0</v>
      </c>
      <c r="U59" s="100">
        <v>0</v>
      </c>
      <c r="V59" s="121">
        <v>8</v>
      </c>
      <c r="W59" s="121">
        <v>12</v>
      </c>
      <c r="X59" s="121">
        <v>5</v>
      </c>
      <c r="Y59" s="122">
        <f t="shared" si="2"/>
        <v>27.586206896551722</v>
      </c>
      <c r="Z59" s="123">
        <v>9392.68</v>
      </c>
      <c r="AA59" s="122">
        <f t="shared" si="8"/>
        <v>9392.68</v>
      </c>
      <c r="AB59" s="122">
        <f t="shared" si="3"/>
        <v>100</v>
      </c>
      <c r="AC59" s="122">
        <v>9392.68</v>
      </c>
      <c r="AD59" s="122">
        <f t="shared" si="9"/>
        <v>100</v>
      </c>
      <c r="AE59" s="122">
        <f t="shared" si="10"/>
        <v>0</v>
      </c>
      <c r="AF59" s="122">
        <f t="shared" si="4"/>
        <v>0</v>
      </c>
    </row>
    <row r="60" spans="1:32" s="9" customFormat="1" ht="12" customHeigh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3"/>
        <v>91.525423728813564</v>
      </c>
      <c r="O60" s="100">
        <v>15158.790000000003</v>
      </c>
      <c r="P60" s="100">
        <v>15158.790000000003</v>
      </c>
      <c r="Q60" s="100">
        <f t="shared" si="15"/>
        <v>100</v>
      </c>
      <c r="R60" s="100">
        <f t="shared" si="12"/>
        <v>15158.790000000003</v>
      </c>
      <c r="S60" s="100">
        <f t="shared" si="7"/>
        <v>100</v>
      </c>
      <c r="T60" s="100">
        <v>0</v>
      </c>
      <c r="U60" s="100">
        <v>0</v>
      </c>
      <c r="V60" s="121">
        <v>0</v>
      </c>
      <c r="W60" s="121">
        <v>0</v>
      </c>
      <c r="X60" s="121">
        <v>1</v>
      </c>
      <c r="Y60" s="122">
        <f t="shared" si="2"/>
        <v>0</v>
      </c>
      <c r="Z60" s="123">
        <v>0</v>
      </c>
      <c r="AA60" s="122">
        <f t="shared" si="8"/>
        <v>0</v>
      </c>
      <c r="AB60" s="122">
        <f t="shared" si="3"/>
        <v>0</v>
      </c>
      <c r="AC60" s="122">
        <v>0</v>
      </c>
      <c r="AD60" s="122">
        <f t="shared" si="9"/>
        <v>0</v>
      </c>
      <c r="AE60" s="122">
        <f t="shared" si="10"/>
        <v>0</v>
      </c>
      <c r="AF60" s="122">
        <f t="shared" si="4"/>
        <v>0</v>
      </c>
    </row>
    <row r="61" spans="1:32" s="9" customFormat="1" ht="12" customHeigh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3"/>
        <v>67.901234567901241</v>
      </c>
      <c r="O61" s="100">
        <v>71249.460000000036</v>
      </c>
      <c r="P61" s="100">
        <v>71249.460000000036</v>
      </c>
      <c r="Q61" s="100">
        <f t="shared" si="15"/>
        <v>100</v>
      </c>
      <c r="R61" s="100">
        <f t="shared" si="12"/>
        <v>71249.460000000036</v>
      </c>
      <c r="S61" s="100">
        <f t="shared" si="7"/>
        <v>100</v>
      </c>
      <c r="T61" s="100">
        <v>0</v>
      </c>
      <c r="U61" s="100">
        <v>0</v>
      </c>
      <c r="V61" s="121">
        <v>36</v>
      </c>
      <c r="W61" s="121">
        <v>51</v>
      </c>
      <c r="X61" s="121">
        <v>21</v>
      </c>
      <c r="Y61" s="122">
        <f t="shared" si="2"/>
        <v>22.222222222222221</v>
      </c>
      <c r="Z61" s="123">
        <v>30945.16</v>
      </c>
      <c r="AA61" s="122">
        <f t="shared" si="8"/>
        <v>30945.16</v>
      </c>
      <c r="AB61" s="122">
        <f t="shared" si="3"/>
        <v>100</v>
      </c>
      <c r="AC61" s="122">
        <v>30945.16</v>
      </c>
      <c r="AD61" s="122">
        <f t="shared" si="9"/>
        <v>100</v>
      </c>
      <c r="AE61" s="122">
        <f t="shared" si="10"/>
        <v>0</v>
      </c>
      <c r="AF61" s="122">
        <f t="shared" si="4"/>
        <v>0</v>
      </c>
    </row>
    <row r="62" spans="1:32" s="9" customFormat="1" ht="12" customHeigh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2"/>
        <v>0</v>
      </c>
      <c r="S62" s="100">
        <v>0</v>
      </c>
      <c r="T62" s="100">
        <v>0</v>
      </c>
      <c r="U62" s="100">
        <v>0</v>
      </c>
      <c r="V62" s="121">
        <v>0</v>
      </c>
      <c r="W62" s="121">
        <v>0</v>
      </c>
      <c r="X62" s="121">
        <v>0</v>
      </c>
      <c r="Y62" s="122">
        <f t="shared" si="2"/>
        <v>0</v>
      </c>
      <c r="Z62" s="123">
        <v>0</v>
      </c>
      <c r="AA62" s="122">
        <f t="shared" si="8"/>
        <v>0</v>
      </c>
      <c r="AB62" s="122">
        <f t="shared" si="3"/>
        <v>0</v>
      </c>
      <c r="AC62" s="122">
        <v>0</v>
      </c>
      <c r="AD62" s="122">
        <f t="shared" si="9"/>
        <v>0</v>
      </c>
      <c r="AE62" s="122">
        <f t="shared" si="10"/>
        <v>0</v>
      </c>
      <c r="AF62" s="122">
        <f t="shared" si="4"/>
        <v>0</v>
      </c>
    </row>
    <row r="63" spans="1:32" s="9" customFormat="1" ht="12" customHeigh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6">K63/H63*100</f>
        <v>0</v>
      </c>
      <c r="O63" s="100">
        <v>0</v>
      </c>
      <c r="P63" s="100">
        <v>0</v>
      </c>
      <c r="Q63" s="100">
        <v>0</v>
      </c>
      <c r="R63" s="100">
        <f t="shared" si="12"/>
        <v>0</v>
      </c>
      <c r="S63" s="100">
        <v>0</v>
      </c>
      <c r="T63" s="100">
        <v>0</v>
      </c>
      <c r="U63" s="100">
        <v>0</v>
      </c>
      <c r="V63" s="121">
        <v>1</v>
      </c>
      <c r="W63" s="121">
        <v>2</v>
      </c>
      <c r="X63" s="121">
        <v>27</v>
      </c>
      <c r="Y63" s="122">
        <f t="shared" si="2"/>
        <v>3.5714285714285712</v>
      </c>
      <c r="Z63" s="123">
        <v>6711.8899999999994</v>
      </c>
      <c r="AA63" s="122">
        <f t="shared" si="8"/>
        <v>6711.8899999999994</v>
      </c>
      <c r="AB63" s="122">
        <f t="shared" si="3"/>
        <v>100</v>
      </c>
      <c r="AC63" s="122">
        <v>6711.8899999999994</v>
      </c>
      <c r="AD63" s="122">
        <f t="shared" si="9"/>
        <v>100</v>
      </c>
      <c r="AE63" s="122">
        <f t="shared" si="10"/>
        <v>0</v>
      </c>
      <c r="AF63" s="122">
        <f t="shared" si="4"/>
        <v>0</v>
      </c>
    </row>
    <row r="64" spans="1:32" s="9" customFormat="1" ht="12" customHeigh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6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2"/>
        <v>8254.4500000000007</v>
      </c>
      <c r="S64" s="100">
        <f t="shared" si="7"/>
        <v>100</v>
      </c>
      <c r="T64" s="100">
        <v>0</v>
      </c>
      <c r="U64" s="100">
        <v>0</v>
      </c>
      <c r="V64" s="121">
        <v>0</v>
      </c>
      <c r="W64" s="121">
        <v>0</v>
      </c>
      <c r="X64" s="121">
        <v>0</v>
      </c>
      <c r="Y64" s="122">
        <f t="shared" si="2"/>
        <v>0</v>
      </c>
      <c r="Z64" s="123">
        <v>0</v>
      </c>
      <c r="AA64" s="122">
        <f t="shared" si="8"/>
        <v>0</v>
      </c>
      <c r="AB64" s="122">
        <f t="shared" si="3"/>
        <v>0</v>
      </c>
      <c r="AC64" s="122">
        <v>0</v>
      </c>
      <c r="AD64" s="122">
        <f t="shared" si="9"/>
        <v>0</v>
      </c>
      <c r="AE64" s="122">
        <f t="shared" si="10"/>
        <v>0</v>
      </c>
      <c r="AF64" s="122">
        <f t="shared" si="4"/>
        <v>0</v>
      </c>
    </row>
    <row r="65" spans="1:32" s="9" customFormat="1" ht="12" customHeigh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6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2"/>
        <v>16142.51</v>
      </c>
      <c r="S65" s="100">
        <f t="shared" si="7"/>
        <v>100</v>
      </c>
      <c r="T65" s="100">
        <v>0</v>
      </c>
      <c r="U65" s="100">
        <v>0</v>
      </c>
      <c r="V65" s="121">
        <v>10</v>
      </c>
      <c r="W65" s="121">
        <v>12</v>
      </c>
      <c r="X65" s="121">
        <v>2</v>
      </c>
      <c r="Y65" s="122">
        <f t="shared" si="2"/>
        <v>28.571428571428569</v>
      </c>
      <c r="Z65" s="123">
        <f>9973.38+673.25</f>
        <v>10646.63</v>
      </c>
      <c r="AA65" s="122">
        <f t="shared" si="8"/>
        <v>10646.63</v>
      </c>
      <c r="AB65" s="122">
        <f t="shared" si="3"/>
        <v>100</v>
      </c>
      <c r="AC65" s="122">
        <v>9973.3799999999992</v>
      </c>
      <c r="AD65" s="122">
        <f t="shared" si="9"/>
        <v>93.676402767824186</v>
      </c>
      <c r="AE65" s="122">
        <f t="shared" si="10"/>
        <v>673.25</v>
      </c>
      <c r="AF65" s="122">
        <f t="shared" si="4"/>
        <v>6.3235972321758167</v>
      </c>
    </row>
    <row r="66" spans="1:32" s="9" customFormat="1" ht="12" customHeigh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6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2"/>
        <v>94844.19</v>
      </c>
      <c r="S66" s="100">
        <f t="shared" si="7"/>
        <v>100</v>
      </c>
      <c r="T66" s="100">
        <v>0</v>
      </c>
      <c r="U66" s="100">
        <v>0</v>
      </c>
      <c r="V66" s="121">
        <v>17</v>
      </c>
      <c r="W66" s="121">
        <v>25</v>
      </c>
      <c r="X66" s="121">
        <v>6</v>
      </c>
      <c r="Y66" s="122">
        <f t="shared" si="2"/>
        <v>19.318181818181817</v>
      </c>
      <c r="Z66" s="123">
        <v>23417.77</v>
      </c>
      <c r="AA66" s="122">
        <f t="shared" si="8"/>
        <v>23417.77</v>
      </c>
      <c r="AB66" s="122">
        <f t="shared" si="3"/>
        <v>100</v>
      </c>
      <c r="AC66" s="122">
        <v>23417.77</v>
      </c>
      <c r="AD66" s="122">
        <f t="shared" si="9"/>
        <v>100</v>
      </c>
      <c r="AE66" s="122">
        <f t="shared" si="10"/>
        <v>0</v>
      </c>
      <c r="AF66" s="122">
        <f t="shared" si="4"/>
        <v>0</v>
      </c>
    </row>
    <row r="67" spans="1:32" s="9" customFormat="1" ht="12" customHeigh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6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2"/>
        <v>1370.25</v>
      </c>
      <c r="S67" s="100">
        <f t="shared" si="7"/>
        <v>100</v>
      </c>
      <c r="T67" s="100">
        <v>0</v>
      </c>
      <c r="U67" s="100">
        <v>0</v>
      </c>
      <c r="V67" s="121">
        <v>0</v>
      </c>
      <c r="W67" s="121">
        <v>0</v>
      </c>
      <c r="X67" s="121">
        <v>0</v>
      </c>
      <c r="Y67" s="122">
        <f t="shared" si="2"/>
        <v>0</v>
      </c>
      <c r="Z67" s="123">
        <v>0</v>
      </c>
      <c r="AA67" s="122">
        <f t="shared" si="8"/>
        <v>0</v>
      </c>
      <c r="AB67" s="122">
        <f t="shared" si="3"/>
        <v>0</v>
      </c>
      <c r="AC67" s="122">
        <v>0</v>
      </c>
      <c r="AD67" s="122">
        <f t="shared" si="9"/>
        <v>0</v>
      </c>
      <c r="AE67" s="122">
        <f t="shared" si="10"/>
        <v>0</v>
      </c>
      <c r="AF67" s="122">
        <f t="shared" si="4"/>
        <v>0</v>
      </c>
    </row>
    <row r="68" spans="1:32" s="9" customFormat="1" ht="12" customHeigh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6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2"/>
        <v>62158.37</v>
      </c>
      <c r="S68" s="100">
        <f t="shared" si="7"/>
        <v>100</v>
      </c>
      <c r="T68" s="100">
        <v>0</v>
      </c>
      <c r="U68" s="100">
        <v>0</v>
      </c>
      <c r="V68" s="121">
        <v>14</v>
      </c>
      <c r="W68" s="121">
        <v>16</v>
      </c>
      <c r="X68" s="121">
        <v>2</v>
      </c>
      <c r="Y68" s="122">
        <f t="shared" si="2"/>
        <v>29.787234042553191</v>
      </c>
      <c r="Z68" s="123">
        <v>29920.77</v>
      </c>
      <c r="AA68" s="122">
        <f t="shared" si="8"/>
        <v>29920.77</v>
      </c>
      <c r="AB68" s="122">
        <f t="shared" si="3"/>
        <v>100</v>
      </c>
      <c r="AC68" s="122">
        <v>29432.28</v>
      </c>
      <c r="AD68" s="122">
        <f t="shared" si="9"/>
        <v>98.367388272427476</v>
      </c>
      <c r="AE68" s="122">
        <f t="shared" si="10"/>
        <v>488.4900000000016</v>
      </c>
      <c r="AF68" s="122">
        <f t="shared" si="4"/>
        <v>1.6326117275725243</v>
      </c>
    </row>
    <row r="69" spans="1:32" s="9" customFormat="1" ht="12" customHeigh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6"/>
        <v>0</v>
      </c>
      <c r="O69" s="100">
        <v>0</v>
      </c>
      <c r="P69" s="100">
        <v>0</v>
      </c>
      <c r="Q69" s="100">
        <v>0</v>
      </c>
      <c r="R69" s="100">
        <f t="shared" si="12"/>
        <v>0</v>
      </c>
      <c r="S69" s="100">
        <v>0</v>
      </c>
      <c r="T69" s="100">
        <v>0</v>
      </c>
      <c r="U69" s="100">
        <v>0</v>
      </c>
      <c r="V69" s="121">
        <v>0</v>
      </c>
      <c r="W69" s="121">
        <v>0</v>
      </c>
      <c r="X69" s="121">
        <v>0</v>
      </c>
      <c r="Y69" s="122">
        <f t="shared" si="2"/>
        <v>0</v>
      </c>
      <c r="Z69" s="123">
        <v>0</v>
      </c>
      <c r="AA69" s="122">
        <f t="shared" si="8"/>
        <v>0</v>
      </c>
      <c r="AB69" s="122">
        <f t="shared" si="3"/>
        <v>0</v>
      </c>
      <c r="AC69" s="122">
        <v>0</v>
      </c>
      <c r="AD69" s="122">
        <f t="shared" si="9"/>
        <v>0</v>
      </c>
      <c r="AE69" s="122">
        <f t="shared" si="10"/>
        <v>0</v>
      </c>
      <c r="AF69" s="122">
        <f t="shared" si="4"/>
        <v>0</v>
      </c>
    </row>
    <row r="70" spans="1:32" s="9" customFormat="1" ht="12" customHeigh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6"/>
        <v>79.411764705882348</v>
      </c>
      <c r="O70" s="100">
        <v>27386.58</v>
      </c>
      <c r="P70" s="100">
        <v>27386.58</v>
      </c>
      <c r="Q70" s="100">
        <f t="shared" ref="Q70:Q75" si="17">P70/O70*100</f>
        <v>100</v>
      </c>
      <c r="R70" s="100">
        <f t="shared" si="12"/>
        <v>27386.58</v>
      </c>
      <c r="S70" s="100">
        <f t="shared" si="7"/>
        <v>100</v>
      </c>
      <c r="T70" s="100">
        <v>0</v>
      </c>
      <c r="U70" s="100">
        <v>0</v>
      </c>
      <c r="V70" s="121">
        <v>12</v>
      </c>
      <c r="W70" s="121">
        <v>15</v>
      </c>
      <c r="X70" s="121">
        <v>3</v>
      </c>
      <c r="Y70" s="122">
        <f t="shared" si="2"/>
        <v>35.294117647058826</v>
      </c>
      <c r="Z70" s="123">
        <v>10973.2</v>
      </c>
      <c r="AA70" s="122">
        <f t="shared" si="8"/>
        <v>10973.2</v>
      </c>
      <c r="AB70" s="122">
        <f t="shared" si="3"/>
        <v>100</v>
      </c>
      <c r="AC70" s="122">
        <v>10973.2</v>
      </c>
      <c r="AD70" s="122">
        <f t="shared" si="9"/>
        <v>100</v>
      </c>
      <c r="AE70" s="122">
        <f t="shared" si="10"/>
        <v>0</v>
      </c>
      <c r="AF70" s="122">
        <f t="shared" si="4"/>
        <v>0</v>
      </c>
    </row>
    <row r="71" spans="1:32" s="9" customFormat="1" ht="12" customHeigh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6"/>
        <v>61.904761904761905</v>
      </c>
      <c r="O71" s="100">
        <v>7195.07</v>
      </c>
      <c r="P71" s="100">
        <v>7195.07</v>
      </c>
      <c r="Q71" s="100">
        <f t="shared" si="17"/>
        <v>100</v>
      </c>
      <c r="R71" s="100">
        <f t="shared" si="12"/>
        <v>7195.07</v>
      </c>
      <c r="S71" s="100">
        <f t="shared" si="7"/>
        <v>100</v>
      </c>
      <c r="T71" s="100">
        <v>0</v>
      </c>
      <c r="U71" s="100">
        <v>0</v>
      </c>
      <c r="V71" s="121">
        <v>7</v>
      </c>
      <c r="W71" s="121">
        <v>10</v>
      </c>
      <c r="X71" s="121">
        <v>5</v>
      </c>
      <c r="Y71" s="122">
        <f t="shared" ref="Y71:Y102" si="18">IF(H71=0,0,V71/H71)*100</f>
        <v>33.333333333333329</v>
      </c>
      <c r="Z71" s="123">
        <v>13028.06</v>
      </c>
      <c r="AA71" s="122">
        <f t="shared" si="8"/>
        <v>13028.06</v>
      </c>
      <c r="AB71" s="122">
        <f t="shared" ref="AB71:AB102" si="19">IF((Z71+T71)=0,0,AA71/(Z71+T71)*100)</f>
        <v>100</v>
      </c>
      <c r="AC71" s="122">
        <v>13028.06</v>
      </c>
      <c r="AD71" s="122">
        <f t="shared" si="9"/>
        <v>100</v>
      </c>
      <c r="AE71" s="122">
        <f t="shared" si="10"/>
        <v>0</v>
      </c>
      <c r="AF71" s="122">
        <f t="shared" ref="AF71:AF102" si="20">IF(AA71=0,0,AE71/AA71)*100</f>
        <v>0</v>
      </c>
    </row>
    <row r="72" spans="1:32" s="9" customFormat="1" ht="12" customHeigh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6"/>
        <v>77.89473684210526</v>
      </c>
      <c r="O72" s="100">
        <v>52440.76</v>
      </c>
      <c r="P72" s="100">
        <v>52440.76</v>
      </c>
      <c r="Q72" s="100">
        <f t="shared" si="17"/>
        <v>100</v>
      </c>
      <c r="R72" s="100">
        <f t="shared" si="12"/>
        <v>52440.76</v>
      </c>
      <c r="S72" s="100">
        <f t="shared" ref="S72:S102" si="21">R72/P72*100</f>
        <v>100</v>
      </c>
      <c r="T72" s="100">
        <v>0</v>
      </c>
      <c r="U72" s="100">
        <v>0</v>
      </c>
      <c r="V72" s="121">
        <v>24</v>
      </c>
      <c r="W72" s="121">
        <v>42</v>
      </c>
      <c r="X72" s="121">
        <v>6</v>
      </c>
      <c r="Y72" s="122">
        <f t="shared" si="18"/>
        <v>25.263157894736842</v>
      </c>
      <c r="Z72" s="123">
        <v>62142.06</v>
      </c>
      <c r="AA72" s="122">
        <f t="shared" ref="AA72:AA102" si="22">Z72</f>
        <v>62142.06</v>
      </c>
      <c r="AB72" s="122">
        <f t="shared" si="19"/>
        <v>100</v>
      </c>
      <c r="AC72" s="122">
        <v>62142.06</v>
      </c>
      <c r="AD72" s="122">
        <f t="shared" ref="AD72:AD102" si="23">IF(AA72=0,0,AC72/AA72)*100</f>
        <v>100</v>
      </c>
      <c r="AE72" s="122">
        <f t="shared" si="10"/>
        <v>0</v>
      </c>
      <c r="AF72" s="122">
        <f t="shared" si="20"/>
        <v>0</v>
      </c>
    </row>
    <row r="73" spans="1:32" s="9" customFormat="1" ht="12" customHeigh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6"/>
        <v>78.94736842105263</v>
      </c>
      <c r="O73" s="100">
        <v>26374.26</v>
      </c>
      <c r="P73" s="100">
        <v>26374.26</v>
      </c>
      <c r="Q73" s="100">
        <f t="shared" si="17"/>
        <v>100</v>
      </c>
      <c r="R73" s="100">
        <f t="shared" si="12"/>
        <v>26374.26</v>
      </c>
      <c r="S73" s="100">
        <f t="shared" si="21"/>
        <v>100</v>
      </c>
      <c r="T73" s="100">
        <v>0</v>
      </c>
      <c r="U73" s="100">
        <v>0</v>
      </c>
      <c r="V73" s="121">
        <v>8</v>
      </c>
      <c r="W73" s="121">
        <v>13</v>
      </c>
      <c r="X73" s="121">
        <v>3</v>
      </c>
      <c r="Y73" s="122">
        <f t="shared" si="18"/>
        <v>21.052631578947366</v>
      </c>
      <c r="Z73" s="123">
        <v>8263.24</v>
      </c>
      <c r="AA73" s="122">
        <f t="shared" si="22"/>
        <v>8263.24</v>
      </c>
      <c r="AB73" s="122">
        <f t="shared" si="19"/>
        <v>100</v>
      </c>
      <c r="AC73" s="122">
        <v>8263.24</v>
      </c>
      <c r="AD73" s="122">
        <f t="shared" si="23"/>
        <v>100</v>
      </c>
      <c r="AE73" s="122">
        <f t="shared" ref="AE73:AE102" si="24">AA73-AC73</f>
        <v>0</v>
      </c>
      <c r="AF73" s="122">
        <f t="shared" si="20"/>
        <v>0</v>
      </c>
    </row>
    <row r="74" spans="1:32" s="9" customFormat="1" ht="12" customHeigh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6"/>
        <v>96.875</v>
      </c>
      <c r="O74" s="100">
        <v>28592.3</v>
      </c>
      <c r="P74" s="100">
        <v>28592.3</v>
      </c>
      <c r="Q74" s="100">
        <f t="shared" si="17"/>
        <v>100</v>
      </c>
      <c r="R74" s="100">
        <f t="shared" si="12"/>
        <v>28592.3</v>
      </c>
      <c r="S74" s="100">
        <f t="shared" si="21"/>
        <v>100</v>
      </c>
      <c r="T74" s="100">
        <v>0</v>
      </c>
      <c r="U74" s="100">
        <v>0</v>
      </c>
      <c r="V74" s="121">
        <v>6</v>
      </c>
      <c r="W74" s="121">
        <v>8</v>
      </c>
      <c r="X74" s="121">
        <v>2</v>
      </c>
      <c r="Y74" s="122">
        <f t="shared" si="18"/>
        <v>18.75</v>
      </c>
      <c r="Z74" s="123">
        <v>12418.06</v>
      </c>
      <c r="AA74" s="122">
        <f t="shared" si="22"/>
        <v>12418.06</v>
      </c>
      <c r="AB74" s="122">
        <f t="shared" si="19"/>
        <v>100</v>
      </c>
      <c r="AC74" s="122">
        <v>12418.06</v>
      </c>
      <c r="AD74" s="122">
        <f t="shared" si="23"/>
        <v>100</v>
      </c>
      <c r="AE74" s="122">
        <f t="shared" si="24"/>
        <v>0</v>
      </c>
      <c r="AF74" s="122">
        <f t="shared" si="20"/>
        <v>0</v>
      </c>
    </row>
    <row r="75" spans="1:32" s="9" customFormat="1" ht="12" customHeigh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6"/>
        <v>66.666666666666657</v>
      </c>
      <c r="O75" s="100">
        <v>1981.3</v>
      </c>
      <c r="P75" s="100">
        <v>1981.3</v>
      </c>
      <c r="Q75" s="100">
        <f t="shared" si="17"/>
        <v>100</v>
      </c>
      <c r="R75" s="100">
        <f t="shared" si="12"/>
        <v>1981.3</v>
      </c>
      <c r="S75" s="100">
        <f t="shared" si="21"/>
        <v>100</v>
      </c>
      <c r="T75" s="100">
        <v>0</v>
      </c>
      <c r="U75" s="100">
        <v>0</v>
      </c>
      <c r="V75" s="121">
        <v>0</v>
      </c>
      <c r="W75" s="121">
        <v>0</v>
      </c>
      <c r="X75" s="121">
        <v>0</v>
      </c>
      <c r="Y75" s="122">
        <f t="shared" si="18"/>
        <v>0</v>
      </c>
      <c r="Z75" s="123">
        <v>0</v>
      </c>
      <c r="AA75" s="122">
        <f t="shared" si="22"/>
        <v>0</v>
      </c>
      <c r="AB75" s="122">
        <f t="shared" si="19"/>
        <v>0</v>
      </c>
      <c r="AC75" s="122">
        <v>0</v>
      </c>
      <c r="AD75" s="122">
        <f t="shared" si="23"/>
        <v>0</v>
      </c>
      <c r="AE75" s="122">
        <f t="shared" si="24"/>
        <v>0</v>
      </c>
      <c r="AF75" s="122">
        <f t="shared" si="20"/>
        <v>0</v>
      </c>
    </row>
    <row r="76" spans="1:32" s="9" customFormat="1" ht="12" customHeigh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6"/>
        <v>0</v>
      </c>
      <c r="O76" s="100">
        <v>0</v>
      </c>
      <c r="P76" s="100">
        <v>0</v>
      </c>
      <c r="Q76" s="100">
        <v>0</v>
      </c>
      <c r="R76" s="100">
        <f t="shared" si="12"/>
        <v>0</v>
      </c>
      <c r="S76" s="100">
        <v>0</v>
      </c>
      <c r="T76" s="100">
        <v>0</v>
      </c>
      <c r="U76" s="100">
        <v>0</v>
      </c>
      <c r="V76" s="121">
        <v>2</v>
      </c>
      <c r="W76" s="121">
        <v>3</v>
      </c>
      <c r="X76" s="121">
        <v>1</v>
      </c>
      <c r="Y76" s="122">
        <f t="shared" si="18"/>
        <v>66.666666666666657</v>
      </c>
      <c r="Z76" s="123">
        <v>916.43000000000006</v>
      </c>
      <c r="AA76" s="122">
        <f t="shared" si="22"/>
        <v>916.43000000000006</v>
      </c>
      <c r="AB76" s="122">
        <f t="shared" si="19"/>
        <v>100</v>
      </c>
      <c r="AC76" s="122">
        <v>916.43000000000006</v>
      </c>
      <c r="AD76" s="122">
        <f t="shared" si="23"/>
        <v>100</v>
      </c>
      <c r="AE76" s="122">
        <f t="shared" si="24"/>
        <v>0</v>
      </c>
      <c r="AF76" s="122">
        <f t="shared" si="20"/>
        <v>0</v>
      </c>
    </row>
    <row r="77" spans="1:32" s="9" customFormat="1" ht="12" customHeigh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6"/>
        <v>0</v>
      </c>
      <c r="O77" s="100">
        <v>0</v>
      </c>
      <c r="P77" s="100">
        <v>0</v>
      </c>
      <c r="Q77" s="100">
        <v>0</v>
      </c>
      <c r="R77" s="100">
        <f t="shared" si="12"/>
        <v>0</v>
      </c>
      <c r="S77" s="100">
        <v>0</v>
      </c>
      <c r="T77" s="100">
        <v>0</v>
      </c>
      <c r="U77" s="100">
        <v>0</v>
      </c>
      <c r="V77" s="121">
        <v>0</v>
      </c>
      <c r="W77" s="121">
        <v>0</v>
      </c>
      <c r="X77" s="121">
        <v>0</v>
      </c>
      <c r="Y77" s="122">
        <f t="shared" si="18"/>
        <v>0</v>
      </c>
      <c r="Z77" s="123">
        <v>0</v>
      </c>
      <c r="AA77" s="122">
        <f t="shared" si="22"/>
        <v>0</v>
      </c>
      <c r="AB77" s="122">
        <f t="shared" si="19"/>
        <v>0</v>
      </c>
      <c r="AC77" s="122">
        <v>0</v>
      </c>
      <c r="AD77" s="122">
        <f t="shared" si="23"/>
        <v>0</v>
      </c>
      <c r="AE77" s="122">
        <f t="shared" si="24"/>
        <v>0</v>
      </c>
      <c r="AF77" s="122">
        <f t="shared" si="20"/>
        <v>0</v>
      </c>
    </row>
    <row r="78" spans="1:32" s="9" customFormat="1" ht="12" customHeigh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6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2"/>
        <v>3715.8299999999995</v>
      </c>
      <c r="S78" s="100">
        <f t="shared" si="21"/>
        <v>100</v>
      </c>
      <c r="T78" s="100">
        <v>0</v>
      </c>
      <c r="U78" s="100">
        <v>0</v>
      </c>
      <c r="V78" s="121">
        <v>4</v>
      </c>
      <c r="W78" s="121">
        <v>6</v>
      </c>
      <c r="X78" s="121">
        <v>2</v>
      </c>
      <c r="Y78" s="122">
        <f t="shared" si="18"/>
        <v>30.76923076923077</v>
      </c>
      <c r="Z78" s="123">
        <v>7352.29</v>
      </c>
      <c r="AA78" s="122">
        <f t="shared" si="22"/>
        <v>7352.29</v>
      </c>
      <c r="AB78" s="122">
        <f t="shared" si="19"/>
        <v>100</v>
      </c>
      <c r="AC78" s="122">
        <v>7352.29</v>
      </c>
      <c r="AD78" s="122">
        <f t="shared" si="23"/>
        <v>100</v>
      </c>
      <c r="AE78" s="122">
        <f t="shared" si="24"/>
        <v>0</v>
      </c>
      <c r="AF78" s="122">
        <f t="shared" si="20"/>
        <v>0</v>
      </c>
    </row>
    <row r="79" spans="1:32" s="9" customFormat="1" ht="12" customHeigh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2"/>
        <v>0</v>
      </c>
      <c r="S79" s="100">
        <v>0</v>
      </c>
      <c r="T79" s="100">
        <v>0</v>
      </c>
      <c r="U79" s="100">
        <v>0</v>
      </c>
      <c r="V79" s="121">
        <v>0</v>
      </c>
      <c r="W79" s="121">
        <v>0</v>
      </c>
      <c r="X79" s="121">
        <v>0</v>
      </c>
      <c r="Y79" s="122">
        <f t="shared" si="18"/>
        <v>0</v>
      </c>
      <c r="Z79" s="123">
        <v>0</v>
      </c>
      <c r="AA79" s="122">
        <f t="shared" si="22"/>
        <v>0</v>
      </c>
      <c r="AB79" s="122">
        <f t="shared" si="19"/>
        <v>0</v>
      </c>
      <c r="AC79" s="122">
        <v>0</v>
      </c>
      <c r="AD79" s="122">
        <f t="shared" si="23"/>
        <v>0</v>
      </c>
      <c r="AE79" s="122">
        <f t="shared" si="24"/>
        <v>0</v>
      </c>
      <c r="AF79" s="122">
        <f t="shared" si="20"/>
        <v>0</v>
      </c>
    </row>
    <row r="80" spans="1:32" s="9" customFormat="1" ht="12" customHeigh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5">K80/H80*100</f>
        <v>0</v>
      </c>
      <c r="O80" s="100">
        <v>0</v>
      </c>
      <c r="P80" s="100">
        <v>0</v>
      </c>
      <c r="Q80" s="100">
        <v>0</v>
      </c>
      <c r="R80" s="100">
        <f t="shared" si="12"/>
        <v>0</v>
      </c>
      <c r="S80" s="100">
        <v>0</v>
      </c>
      <c r="T80" s="100">
        <v>0</v>
      </c>
      <c r="U80" s="100">
        <v>0</v>
      </c>
      <c r="V80" s="121">
        <v>0</v>
      </c>
      <c r="W80" s="121">
        <v>0</v>
      </c>
      <c r="X80" s="121">
        <v>0</v>
      </c>
      <c r="Y80" s="122">
        <f t="shared" si="18"/>
        <v>0</v>
      </c>
      <c r="Z80" s="123">
        <v>0</v>
      </c>
      <c r="AA80" s="122">
        <f t="shared" si="22"/>
        <v>0</v>
      </c>
      <c r="AB80" s="122">
        <f t="shared" si="19"/>
        <v>0</v>
      </c>
      <c r="AC80" s="122">
        <v>0</v>
      </c>
      <c r="AD80" s="122">
        <f t="shared" si="23"/>
        <v>0</v>
      </c>
      <c r="AE80" s="122">
        <f t="shared" si="24"/>
        <v>0</v>
      </c>
      <c r="AF80" s="122">
        <f t="shared" si="20"/>
        <v>0</v>
      </c>
    </row>
    <row r="81" spans="1:32" s="9" customFormat="1" ht="12" customHeigh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5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2"/>
        <v>2194.65</v>
      </c>
      <c r="S81" s="100">
        <f t="shared" si="21"/>
        <v>100</v>
      </c>
      <c r="T81" s="100">
        <v>0</v>
      </c>
      <c r="U81" s="100">
        <v>0</v>
      </c>
      <c r="V81" s="121">
        <v>10</v>
      </c>
      <c r="W81" s="121">
        <v>17</v>
      </c>
      <c r="X81" s="121">
        <v>5</v>
      </c>
      <c r="Y81" s="122">
        <f t="shared" si="18"/>
        <v>71.428571428571431</v>
      </c>
      <c r="Z81" s="123">
        <v>12705.03</v>
      </c>
      <c r="AA81" s="122">
        <f t="shared" si="22"/>
        <v>12705.03</v>
      </c>
      <c r="AB81" s="122">
        <f t="shared" si="19"/>
        <v>100</v>
      </c>
      <c r="AC81" s="122">
        <v>12274.16</v>
      </c>
      <c r="AD81" s="122">
        <f t="shared" si="23"/>
        <v>96.608666016530449</v>
      </c>
      <c r="AE81" s="122">
        <f t="shared" si="24"/>
        <v>430.8700000000008</v>
      </c>
      <c r="AF81" s="122">
        <f t="shared" si="20"/>
        <v>3.3913339834695453</v>
      </c>
    </row>
    <row r="82" spans="1:32" s="9" customFormat="1" ht="12" customHeigh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5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2"/>
        <v>2991.8400000000006</v>
      </c>
      <c r="S82" s="100">
        <f t="shared" si="21"/>
        <v>100</v>
      </c>
      <c r="T82" s="100">
        <v>0</v>
      </c>
      <c r="U82" s="100">
        <v>0</v>
      </c>
      <c r="V82" s="121">
        <v>0</v>
      </c>
      <c r="W82" s="121">
        <v>0</v>
      </c>
      <c r="X82" s="121">
        <v>0</v>
      </c>
      <c r="Y82" s="122">
        <f t="shared" si="18"/>
        <v>0</v>
      </c>
      <c r="Z82" s="123">
        <v>0</v>
      </c>
      <c r="AA82" s="122">
        <f t="shared" si="22"/>
        <v>0</v>
      </c>
      <c r="AB82" s="122">
        <f t="shared" si="19"/>
        <v>0</v>
      </c>
      <c r="AC82" s="122">
        <v>0</v>
      </c>
      <c r="AD82" s="122">
        <f t="shared" si="23"/>
        <v>0</v>
      </c>
      <c r="AE82" s="122">
        <f t="shared" si="24"/>
        <v>0</v>
      </c>
      <c r="AF82" s="122">
        <f t="shared" si="20"/>
        <v>0</v>
      </c>
    </row>
    <row r="83" spans="1:32" s="9" customFormat="1" ht="12" customHeigh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5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2"/>
        <v>2291.38</v>
      </c>
      <c r="S83" s="100">
        <f t="shared" si="21"/>
        <v>100</v>
      </c>
      <c r="T83" s="100">
        <v>0</v>
      </c>
      <c r="U83" s="100">
        <v>0</v>
      </c>
      <c r="V83" s="121">
        <v>4</v>
      </c>
      <c r="W83" s="121">
        <v>5</v>
      </c>
      <c r="X83" s="121">
        <v>2</v>
      </c>
      <c r="Y83" s="122">
        <f t="shared" si="18"/>
        <v>33.333333333333329</v>
      </c>
      <c r="Z83" s="123">
        <v>2361.4</v>
      </c>
      <c r="AA83" s="122">
        <f t="shared" si="22"/>
        <v>2361.4</v>
      </c>
      <c r="AB83" s="122">
        <f t="shared" si="19"/>
        <v>100</v>
      </c>
      <c r="AC83" s="122">
        <v>2361.4</v>
      </c>
      <c r="AD83" s="122">
        <f t="shared" si="23"/>
        <v>100</v>
      </c>
      <c r="AE83" s="122">
        <f t="shared" si="24"/>
        <v>0</v>
      </c>
      <c r="AF83" s="122">
        <f t="shared" si="20"/>
        <v>0</v>
      </c>
    </row>
    <row r="84" spans="1:32" s="9" customFormat="1" ht="12" customHeigh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5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2"/>
        <v>48671.73</v>
      </c>
      <c r="S84" s="100">
        <f t="shared" si="21"/>
        <v>100</v>
      </c>
      <c r="T84" s="100">
        <v>0</v>
      </c>
      <c r="U84" s="100">
        <v>0</v>
      </c>
      <c r="V84" s="121">
        <v>13</v>
      </c>
      <c r="W84" s="121">
        <v>22</v>
      </c>
      <c r="X84" s="121">
        <v>2</v>
      </c>
      <c r="Y84" s="122">
        <f t="shared" si="18"/>
        <v>19.402985074626866</v>
      </c>
      <c r="Z84" s="123">
        <v>41359.68</v>
      </c>
      <c r="AA84" s="122">
        <f t="shared" si="22"/>
        <v>41359.68</v>
      </c>
      <c r="AB84" s="122">
        <f t="shared" si="19"/>
        <v>100</v>
      </c>
      <c r="AC84" s="122">
        <v>33559.72</v>
      </c>
      <c r="AD84" s="122">
        <f t="shared" si="23"/>
        <v>81.141150028240062</v>
      </c>
      <c r="AE84" s="122">
        <f t="shared" si="24"/>
        <v>7799.9599999999991</v>
      </c>
      <c r="AF84" s="122">
        <f t="shared" si="20"/>
        <v>18.858849971759934</v>
      </c>
    </row>
    <row r="85" spans="1:32" s="9" customFormat="1" ht="12" customHeigh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5"/>
        <v>0</v>
      </c>
      <c r="O85" s="100">
        <v>0</v>
      </c>
      <c r="P85" s="100">
        <v>0</v>
      </c>
      <c r="Q85" s="100">
        <v>0</v>
      </c>
      <c r="R85" s="100">
        <f t="shared" si="12"/>
        <v>0</v>
      </c>
      <c r="S85" s="100">
        <v>0</v>
      </c>
      <c r="T85" s="100">
        <v>0</v>
      </c>
      <c r="U85" s="100">
        <v>0</v>
      </c>
      <c r="V85" s="121">
        <v>0</v>
      </c>
      <c r="W85" s="121">
        <v>0</v>
      </c>
      <c r="X85" s="121">
        <v>1</v>
      </c>
      <c r="Y85" s="122">
        <f t="shared" si="18"/>
        <v>0</v>
      </c>
      <c r="Z85" s="123">
        <v>0</v>
      </c>
      <c r="AA85" s="122">
        <f t="shared" si="22"/>
        <v>0</v>
      </c>
      <c r="AB85" s="122">
        <f t="shared" si="19"/>
        <v>0</v>
      </c>
      <c r="AC85" s="122">
        <v>0</v>
      </c>
      <c r="AD85" s="122">
        <f t="shared" si="23"/>
        <v>0</v>
      </c>
      <c r="AE85" s="122">
        <f t="shared" si="24"/>
        <v>0</v>
      </c>
      <c r="AF85" s="122">
        <f t="shared" si="20"/>
        <v>0</v>
      </c>
    </row>
    <row r="86" spans="1:32" s="9" customFormat="1" ht="12" customHeigh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5"/>
        <v>0</v>
      </c>
      <c r="O86" s="100">
        <v>0</v>
      </c>
      <c r="P86" s="100">
        <v>0</v>
      </c>
      <c r="Q86" s="100">
        <v>0</v>
      </c>
      <c r="R86" s="100">
        <f t="shared" ref="R86:R102" si="26">P86</f>
        <v>0</v>
      </c>
      <c r="S86" s="100">
        <v>0</v>
      </c>
      <c r="T86" s="100">
        <v>0</v>
      </c>
      <c r="U86" s="100">
        <v>0</v>
      </c>
      <c r="V86" s="121">
        <v>0</v>
      </c>
      <c r="W86" s="121">
        <v>0</v>
      </c>
      <c r="X86" s="121">
        <v>0</v>
      </c>
      <c r="Y86" s="122">
        <f t="shared" si="18"/>
        <v>0</v>
      </c>
      <c r="Z86" s="123">
        <v>0</v>
      </c>
      <c r="AA86" s="122">
        <f t="shared" si="22"/>
        <v>0</v>
      </c>
      <c r="AB86" s="122">
        <f t="shared" si="19"/>
        <v>0</v>
      </c>
      <c r="AC86" s="122">
        <v>0</v>
      </c>
      <c r="AD86" s="122">
        <f t="shared" si="23"/>
        <v>0</v>
      </c>
      <c r="AE86" s="122">
        <f t="shared" si="24"/>
        <v>0</v>
      </c>
      <c r="AF86" s="122">
        <f t="shared" si="20"/>
        <v>0</v>
      </c>
    </row>
    <row r="87" spans="1:32" s="9" customFormat="1" ht="12" customHeigh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5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26"/>
        <v>27394.17</v>
      </c>
      <c r="S87" s="100">
        <f t="shared" si="21"/>
        <v>100</v>
      </c>
      <c r="T87" s="100">
        <v>0</v>
      </c>
      <c r="U87" s="100">
        <v>0</v>
      </c>
      <c r="V87" s="121">
        <v>13</v>
      </c>
      <c r="W87" s="121">
        <v>13</v>
      </c>
      <c r="X87" s="121">
        <v>9</v>
      </c>
      <c r="Y87" s="122">
        <f t="shared" si="18"/>
        <v>39.393939393939391</v>
      </c>
      <c r="Z87" s="123">
        <v>7789.75</v>
      </c>
      <c r="AA87" s="122">
        <f t="shared" si="22"/>
        <v>7789.75</v>
      </c>
      <c r="AB87" s="122">
        <f t="shared" si="19"/>
        <v>100</v>
      </c>
      <c r="AC87" s="122">
        <v>7789.75</v>
      </c>
      <c r="AD87" s="122">
        <f t="shared" si="23"/>
        <v>100</v>
      </c>
      <c r="AE87" s="122">
        <f t="shared" si="24"/>
        <v>0</v>
      </c>
      <c r="AF87" s="122">
        <f t="shared" si="20"/>
        <v>0</v>
      </c>
    </row>
    <row r="88" spans="1:32" s="9" customFormat="1" ht="12" customHeigh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5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26"/>
        <v>7948</v>
      </c>
      <c r="S88" s="100">
        <f t="shared" si="21"/>
        <v>100</v>
      </c>
      <c r="T88" s="100">
        <v>0</v>
      </c>
      <c r="U88" s="100">
        <v>0</v>
      </c>
      <c r="V88" s="121">
        <v>3</v>
      </c>
      <c r="W88" s="121">
        <v>3</v>
      </c>
      <c r="X88" s="121">
        <v>0</v>
      </c>
      <c r="Y88" s="122">
        <f t="shared" si="18"/>
        <v>25</v>
      </c>
      <c r="Z88" s="123">
        <v>1033.47</v>
      </c>
      <c r="AA88" s="122">
        <f t="shared" si="22"/>
        <v>1033.47</v>
      </c>
      <c r="AB88" s="122">
        <f t="shared" si="19"/>
        <v>100</v>
      </c>
      <c r="AC88" s="122">
        <v>1033.47</v>
      </c>
      <c r="AD88" s="122">
        <f t="shared" si="23"/>
        <v>100</v>
      </c>
      <c r="AE88" s="122">
        <f t="shared" si="24"/>
        <v>0</v>
      </c>
      <c r="AF88" s="122">
        <f t="shared" si="20"/>
        <v>0</v>
      </c>
    </row>
    <row r="89" spans="1:32" s="9" customFormat="1" ht="12" customHeigh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5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26"/>
        <v>25249.41</v>
      </c>
      <c r="S89" s="100">
        <f t="shared" si="21"/>
        <v>100</v>
      </c>
      <c r="T89" s="100">
        <v>0</v>
      </c>
      <c r="U89" s="100">
        <v>0</v>
      </c>
      <c r="V89" s="121">
        <v>12</v>
      </c>
      <c r="W89" s="121">
        <v>15</v>
      </c>
      <c r="X89" s="121">
        <v>6</v>
      </c>
      <c r="Y89" s="122">
        <f t="shared" si="18"/>
        <v>24</v>
      </c>
      <c r="Z89" s="123">
        <f>934.51+8956.71</f>
        <v>9891.2199999999993</v>
      </c>
      <c r="AA89" s="122">
        <f t="shared" si="22"/>
        <v>9891.2199999999993</v>
      </c>
      <c r="AB89" s="122">
        <f t="shared" si="19"/>
        <v>100</v>
      </c>
      <c r="AC89" s="122">
        <v>9891.2199999999993</v>
      </c>
      <c r="AD89" s="122">
        <f t="shared" si="23"/>
        <v>100</v>
      </c>
      <c r="AE89" s="122">
        <f t="shared" si="24"/>
        <v>0</v>
      </c>
      <c r="AF89" s="122">
        <f t="shared" si="20"/>
        <v>0</v>
      </c>
    </row>
    <row r="90" spans="1:32" s="9" customFormat="1" ht="12" customHeigh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5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26"/>
        <v>16467.23</v>
      </c>
      <c r="S90" s="100">
        <f t="shared" si="21"/>
        <v>100</v>
      </c>
      <c r="T90" s="100">
        <v>0</v>
      </c>
      <c r="U90" s="100">
        <v>0</v>
      </c>
      <c r="V90" s="121">
        <v>12</v>
      </c>
      <c r="W90" s="121">
        <v>18</v>
      </c>
      <c r="X90" s="121">
        <v>6</v>
      </c>
      <c r="Y90" s="122">
        <f t="shared" si="18"/>
        <v>50</v>
      </c>
      <c r="Z90" s="123">
        <v>15573.43</v>
      </c>
      <c r="AA90" s="122">
        <f t="shared" si="22"/>
        <v>15573.43</v>
      </c>
      <c r="AB90" s="122">
        <f t="shared" si="19"/>
        <v>100</v>
      </c>
      <c r="AC90" s="122">
        <v>14882.6</v>
      </c>
      <c r="AD90" s="122">
        <f t="shared" si="23"/>
        <v>95.564047226590418</v>
      </c>
      <c r="AE90" s="122">
        <f t="shared" si="24"/>
        <v>690.82999999999993</v>
      </c>
      <c r="AF90" s="122">
        <f t="shared" si="20"/>
        <v>4.4359527734095821</v>
      </c>
    </row>
    <row r="91" spans="1:32" s="9" customFormat="1" ht="12" customHeigh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5"/>
        <v>0</v>
      </c>
      <c r="O91" s="100">
        <v>0</v>
      </c>
      <c r="P91" s="100">
        <v>0</v>
      </c>
      <c r="Q91" s="100">
        <v>0</v>
      </c>
      <c r="R91" s="100">
        <f t="shared" si="26"/>
        <v>0</v>
      </c>
      <c r="S91" s="100">
        <v>0</v>
      </c>
      <c r="T91" s="100">
        <v>0</v>
      </c>
      <c r="U91" s="100">
        <v>0</v>
      </c>
      <c r="V91" s="121">
        <v>4</v>
      </c>
      <c r="W91" s="121">
        <v>5</v>
      </c>
      <c r="X91" s="121">
        <v>3</v>
      </c>
      <c r="Y91" s="122">
        <f t="shared" si="18"/>
        <v>100</v>
      </c>
      <c r="Z91" s="123">
        <f>1302.43+839.08</f>
        <v>2141.5100000000002</v>
      </c>
      <c r="AA91" s="122">
        <f t="shared" si="22"/>
        <v>2141.5100000000002</v>
      </c>
      <c r="AB91" s="122">
        <f t="shared" si="19"/>
        <v>100</v>
      </c>
      <c r="AC91" s="122">
        <v>2141.5100000000002</v>
      </c>
      <c r="AD91" s="122">
        <f t="shared" si="23"/>
        <v>100</v>
      </c>
      <c r="AE91" s="122">
        <f t="shared" si="24"/>
        <v>0</v>
      </c>
      <c r="AF91" s="122">
        <f t="shared" si="20"/>
        <v>0</v>
      </c>
    </row>
    <row r="92" spans="1:32" s="9" customFormat="1" ht="12" customHeigh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5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26"/>
        <v>9389.1600000000017</v>
      </c>
      <c r="S92" s="100">
        <f t="shared" si="21"/>
        <v>100</v>
      </c>
      <c r="T92" s="100">
        <v>0</v>
      </c>
      <c r="U92" s="100">
        <v>0</v>
      </c>
      <c r="V92" s="121">
        <v>16</v>
      </c>
      <c r="W92" s="121">
        <v>19</v>
      </c>
      <c r="X92" s="121">
        <v>16</v>
      </c>
      <c r="Y92" s="122">
        <f t="shared" si="18"/>
        <v>33.333333333333329</v>
      </c>
      <c r="Z92" s="123">
        <v>13059.37</v>
      </c>
      <c r="AA92" s="122">
        <f t="shared" si="22"/>
        <v>13059.37</v>
      </c>
      <c r="AB92" s="122">
        <f t="shared" si="19"/>
        <v>100</v>
      </c>
      <c r="AC92" s="122">
        <v>13059.37</v>
      </c>
      <c r="AD92" s="122">
        <f t="shared" si="23"/>
        <v>100</v>
      </c>
      <c r="AE92" s="122">
        <f t="shared" si="24"/>
        <v>0</v>
      </c>
      <c r="AF92" s="122">
        <f t="shared" si="20"/>
        <v>0</v>
      </c>
    </row>
    <row r="93" spans="1:32" s="9" customFormat="1" ht="12" customHeigh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5"/>
        <v>0</v>
      </c>
      <c r="O93" s="100">
        <v>0</v>
      </c>
      <c r="P93" s="100">
        <v>0</v>
      </c>
      <c r="Q93" s="100">
        <v>0</v>
      </c>
      <c r="R93" s="100">
        <f t="shared" si="26"/>
        <v>0</v>
      </c>
      <c r="S93" s="100">
        <v>0</v>
      </c>
      <c r="T93" s="100">
        <v>0</v>
      </c>
      <c r="U93" s="100">
        <v>0</v>
      </c>
      <c r="V93" s="121">
        <v>0</v>
      </c>
      <c r="W93" s="121">
        <v>0</v>
      </c>
      <c r="X93" s="121">
        <v>37</v>
      </c>
      <c r="Y93" s="122">
        <f t="shared" si="18"/>
        <v>0</v>
      </c>
      <c r="Z93" s="123">
        <v>0</v>
      </c>
      <c r="AA93" s="122">
        <f t="shared" si="22"/>
        <v>0</v>
      </c>
      <c r="AB93" s="122">
        <f t="shared" si="19"/>
        <v>0</v>
      </c>
      <c r="AC93" s="122">
        <v>0</v>
      </c>
      <c r="AD93" s="122">
        <f t="shared" si="23"/>
        <v>0</v>
      </c>
      <c r="AE93" s="122">
        <f t="shared" si="24"/>
        <v>0</v>
      </c>
      <c r="AF93" s="122">
        <f t="shared" si="20"/>
        <v>0</v>
      </c>
    </row>
    <row r="94" spans="1:32" s="9" customFormat="1" ht="12" customHeigh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5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26"/>
        <v>12376.46</v>
      </c>
      <c r="S94" s="100">
        <f t="shared" si="21"/>
        <v>100</v>
      </c>
      <c r="T94" s="100">
        <v>0</v>
      </c>
      <c r="U94" s="100">
        <v>0</v>
      </c>
      <c r="V94" s="121">
        <v>5</v>
      </c>
      <c r="W94" s="121">
        <v>7</v>
      </c>
      <c r="X94" s="121">
        <v>2</v>
      </c>
      <c r="Y94" s="122">
        <f t="shared" si="18"/>
        <v>25</v>
      </c>
      <c r="Z94" s="123">
        <v>6937.44</v>
      </c>
      <c r="AA94" s="122">
        <f t="shared" si="22"/>
        <v>6937.44</v>
      </c>
      <c r="AB94" s="122">
        <f t="shared" si="19"/>
        <v>100</v>
      </c>
      <c r="AC94" s="122">
        <v>6937.44</v>
      </c>
      <c r="AD94" s="122">
        <f t="shared" si="23"/>
        <v>100</v>
      </c>
      <c r="AE94" s="122">
        <f t="shared" si="24"/>
        <v>0</v>
      </c>
      <c r="AF94" s="122">
        <f t="shared" si="20"/>
        <v>0</v>
      </c>
    </row>
    <row r="95" spans="1:32" s="9" customFormat="1" ht="12" customHeigh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5"/>
        <v>0</v>
      </c>
      <c r="O95" s="100">
        <v>0</v>
      </c>
      <c r="P95" s="100">
        <v>0</v>
      </c>
      <c r="Q95" s="100">
        <v>0</v>
      </c>
      <c r="R95" s="100">
        <f t="shared" si="26"/>
        <v>0</v>
      </c>
      <c r="S95" s="100">
        <v>0</v>
      </c>
      <c r="T95" s="100">
        <v>0</v>
      </c>
      <c r="U95" s="100">
        <v>0</v>
      </c>
      <c r="V95" s="121">
        <v>0</v>
      </c>
      <c r="W95" s="121">
        <v>0</v>
      </c>
      <c r="X95" s="121">
        <v>0</v>
      </c>
      <c r="Y95" s="122">
        <f t="shared" si="18"/>
        <v>0</v>
      </c>
      <c r="Z95" s="123">
        <v>0</v>
      </c>
      <c r="AA95" s="122">
        <f t="shared" si="22"/>
        <v>0</v>
      </c>
      <c r="AB95" s="122">
        <f t="shared" si="19"/>
        <v>0</v>
      </c>
      <c r="AC95" s="122">
        <v>0</v>
      </c>
      <c r="AD95" s="122">
        <f t="shared" si="23"/>
        <v>0</v>
      </c>
      <c r="AE95" s="122">
        <f t="shared" si="24"/>
        <v>0</v>
      </c>
      <c r="AF95" s="122">
        <f t="shared" si="20"/>
        <v>0</v>
      </c>
    </row>
    <row r="96" spans="1:32" s="9" customFormat="1" ht="12" customHeigh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5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26"/>
        <v>24507.16</v>
      </c>
      <c r="S96" s="100">
        <f t="shared" si="21"/>
        <v>100</v>
      </c>
      <c r="T96" s="100">
        <v>0</v>
      </c>
      <c r="U96" s="100">
        <v>0</v>
      </c>
      <c r="V96" s="121">
        <v>1</v>
      </c>
      <c r="W96" s="121">
        <v>1</v>
      </c>
      <c r="X96" s="121">
        <v>0</v>
      </c>
      <c r="Y96" s="122">
        <f t="shared" si="18"/>
        <v>3.125</v>
      </c>
      <c r="Z96" s="123">
        <v>1322.02</v>
      </c>
      <c r="AA96" s="122">
        <f t="shared" si="22"/>
        <v>1322.02</v>
      </c>
      <c r="AB96" s="122">
        <f t="shared" si="19"/>
        <v>100</v>
      </c>
      <c r="AC96" s="122">
        <v>1322.02</v>
      </c>
      <c r="AD96" s="122">
        <f t="shared" si="23"/>
        <v>100</v>
      </c>
      <c r="AE96" s="122">
        <f t="shared" si="24"/>
        <v>0</v>
      </c>
      <c r="AF96" s="122">
        <f t="shared" si="20"/>
        <v>0</v>
      </c>
    </row>
    <row r="97" spans="1:37" ht="12" customHeight="1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5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26"/>
        <v>5946.55</v>
      </c>
      <c r="S97" s="100">
        <f t="shared" si="21"/>
        <v>100</v>
      </c>
      <c r="T97" s="100">
        <v>0</v>
      </c>
      <c r="U97" s="100">
        <v>0</v>
      </c>
      <c r="V97" s="121">
        <v>2</v>
      </c>
      <c r="W97" s="121">
        <v>2</v>
      </c>
      <c r="X97" s="121">
        <v>1</v>
      </c>
      <c r="Y97" s="122">
        <f t="shared" si="18"/>
        <v>22.222222222222221</v>
      </c>
      <c r="Z97" s="123">
        <v>1930.88</v>
      </c>
      <c r="AA97" s="122">
        <f t="shared" si="22"/>
        <v>1930.88</v>
      </c>
      <c r="AB97" s="122">
        <f t="shared" si="19"/>
        <v>100</v>
      </c>
      <c r="AC97" s="122">
        <v>1930.88</v>
      </c>
      <c r="AD97" s="122">
        <f t="shared" si="23"/>
        <v>100</v>
      </c>
      <c r="AE97" s="122">
        <f t="shared" si="24"/>
        <v>0</v>
      </c>
      <c r="AF97" s="122">
        <f t="shared" si="20"/>
        <v>0</v>
      </c>
    </row>
    <row r="98" spans="1:37" ht="12" customHeight="1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5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26"/>
        <v>3487.89</v>
      </c>
      <c r="S98" s="100">
        <f t="shared" si="21"/>
        <v>100</v>
      </c>
      <c r="T98" s="100">
        <v>0</v>
      </c>
      <c r="U98" s="100">
        <v>0</v>
      </c>
      <c r="V98" s="121">
        <v>0</v>
      </c>
      <c r="W98" s="121">
        <v>0</v>
      </c>
      <c r="X98" s="121">
        <v>0</v>
      </c>
      <c r="Y98" s="122">
        <f t="shared" si="18"/>
        <v>0</v>
      </c>
      <c r="Z98" s="123">
        <v>0</v>
      </c>
      <c r="AA98" s="122">
        <f t="shared" si="22"/>
        <v>0</v>
      </c>
      <c r="AB98" s="122">
        <f t="shared" si="19"/>
        <v>0</v>
      </c>
      <c r="AC98" s="122">
        <v>0</v>
      </c>
      <c r="AD98" s="122">
        <f t="shared" si="23"/>
        <v>0</v>
      </c>
      <c r="AE98" s="122">
        <f t="shared" si="24"/>
        <v>0</v>
      </c>
      <c r="AF98" s="122">
        <f t="shared" si="20"/>
        <v>0</v>
      </c>
    </row>
    <row r="99" spans="1:37" ht="12" customHeight="1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5"/>
        <v>0</v>
      </c>
      <c r="O99" s="100">
        <v>0</v>
      </c>
      <c r="P99" s="100">
        <v>0</v>
      </c>
      <c r="Q99" s="100">
        <v>0</v>
      </c>
      <c r="R99" s="100">
        <f t="shared" si="26"/>
        <v>0</v>
      </c>
      <c r="S99" s="100">
        <v>0</v>
      </c>
      <c r="T99" s="100">
        <v>0</v>
      </c>
      <c r="U99" s="100">
        <v>0</v>
      </c>
      <c r="V99" s="121">
        <v>3</v>
      </c>
      <c r="W99" s="121">
        <v>3</v>
      </c>
      <c r="X99" s="121">
        <v>2</v>
      </c>
      <c r="Y99" s="122">
        <f t="shared" si="18"/>
        <v>100</v>
      </c>
      <c r="Z99" s="123">
        <v>4662.01</v>
      </c>
      <c r="AA99" s="122">
        <f t="shared" si="22"/>
        <v>4662.01</v>
      </c>
      <c r="AB99" s="122">
        <f t="shared" si="19"/>
        <v>100</v>
      </c>
      <c r="AC99" s="122">
        <v>4662.01</v>
      </c>
      <c r="AD99" s="122">
        <f t="shared" si="23"/>
        <v>100</v>
      </c>
      <c r="AE99" s="122">
        <f t="shared" si="24"/>
        <v>0</v>
      </c>
      <c r="AF99" s="122">
        <f t="shared" si="20"/>
        <v>0</v>
      </c>
    </row>
    <row r="100" spans="1:37" ht="12" customHeight="1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5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26"/>
        <v>18749.07</v>
      </c>
      <c r="S100" s="100">
        <f t="shared" si="21"/>
        <v>100</v>
      </c>
      <c r="T100" s="100">
        <v>0</v>
      </c>
      <c r="U100" s="100">
        <v>0</v>
      </c>
      <c r="V100" s="121">
        <v>13</v>
      </c>
      <c r="W100" s="121">
        <v>18</v>
      </c>
      <c r="X100" s="121">
        <v>8</v>
      </c>
      <c r="Y100" s="122">
        <f t="shared" si="18"/>
        <v>34.210526315789473</v>
      </c>
      <c r="Z100" s="123">
        <v>13065.46</v>
      </c>
      <c r="AA100" s="122">
        <f t="shared" si="22"/>
        <v>13065.46</v>
      </c>
      <c r="AB100" s="122">
        <f t="shared" si="19"/>
        <v>100</v>
      </c>
      <c r="AC100" s="122">
        <v>13065.46</v>
      </c>
      <c r="AD100" s="122">
        <f t="shared" si="23"/>
        <v>100</v>
      </c>
      <c r="AE100" s="122">
        <f t="shared" si="24"/>
        <v>0</v>
      </c>
      <c r="AF100" s="122">
        <f t="shared" si="20"/>
        <v>0</v>
      </c>
    </row>
    <row r="101" spans="1:37" ht="12" customHeight="1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5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26"/>
        <v>336.17</v>
      </c>
      <c r="S101" s="100">
        <f t="shared" si="21"/>
        <v>100</v>
      </c>
      <c r="T101" s="100">
        <v>0</v>
      </c>
      <c r="U101" s="100">
        <v>0</v>
      </c>
      <c r="V101" s="121">
        <v>2</v>
      </c>
      <c r="W101" s="121">
        <v>3</v>
      </c>
      <c r="X101" s="121">
        <v>2</v>
      </c>
      <c r="Y101" s="122">
        <f t="shared" si="18"/>
        <v>25</v>
      </c>
      <c r="Z101" s="123">
        <v>5315.85</v>
      </c>
      <c r="AA101" s="122">
        <f t="shared" si="22"/>
        <v>5315.85</v>
      </c>
      <c r="AB101" s="122">
        <f t="shared" si="19"/>
        <v>100</v>
      </c>
      <c r="AC101" s="122">
        <v>4147.71</v>
      </c>
      <c r="AD101" s="122">
        <f t="shared" si="23"/>
        <v>78.025339315443432</v>
      </c>
      <c r="AE101" s="122">
        <f t="shared" si="24"/>
        <v>1168.1400000000003</v>
      </c>
      <c r="AF101" s="122">
        <f t="shared" si="20"/>
        <v>21.974660684556564</v>
      </c>
    </row>
    <row r="102" spans="1:37" ht="12" customHeight="1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5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26"/>
        <v>19670.13</v>
      </c>
      <c r="S102" s="100">
        <f t="shared" si="21"/>
        <v>100</v>
      </c>
      <c r="T102" s="100">
        <v>0</v>
      </c>
      <c r="U102" s="100">
        <v>0</v>
      </c>
      <c r="V102" s="121">
        <v>0</v>
      </c>
      <c r="W102" s="121">
        <v>0</v>
      </c>
      <c r="X102" s="121">
        <v>0</v>
      </c>
      <c r="Y102" s="122">
        <f t="shared" si="18"/>
        <v>0</v>
      </c>
      <c r="Z102" s="123">
        <v>0</v>
      </c>
      <c r="AA102" s="122">
        <f t="shared" si="22"/>
        <v>0</v>
      </c>
      <c r="AB102" s="122">
        <f t="shared" si="19"/>
        <v>0</v>
      </c>
      <c r="AC102" s="122">
        <v>0</v>
      </c>
      <c r="AD102" s="122">
        <f t="shared" si="23"/>
        <v>0</v>
      </c>
      <c r="AE102" s="122">
        <f t="shared" si="24"/>
        <v>0</v>
      </c>
      <c r="AF102" s="122">
        <f t="shared" si="20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5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27">T103/P103*100</f>
        <v>0</v>
      </c>
      <c r="V103" s="89">
        <f t="shared" ref="V103:AC103" si="28">SUM(V7:V102)</f>
        <v>675</v>
      </c>
      <c r="W103" s="89">
        <f t="shared" si="28"/>
        <v>931</v>
      </c>
      <c r="X103" s="89">
        <f>SUM(X7:X102)</f>
        <v>380</v>
      </c>
      <c r="Y103" s="91">
        <f>X103/H103*100</f>
        <v>13.300665033251663</v>
      </c>
      <c r="Z103" s="91">
        <f>SUM(Z7:Z102)</f>
        <v>1034222.0300000001</v>
      </c>
      <c r="AA103" s="91">
        <f t="shared" si="28"/>
        <v>1034222.0300000001</v>
      </c>
      <c r="AB103" s="90">
        <f t="shared" ref="AB103" si="29">IF((Z103+T103)=0,0,AA103/(Z103+T103)*100)</f>
        <v>100</v>
      </c>
      <c r="AC103" s="91">
        <f t="shared" si="28"/>
        <v>996200.48000000021</v>
      </c>
      <c r="AD103" s="90">
        <f t="shared" ref="AD103" si="30">IF(AA103=0,0,AC103/AA103)*100</f>
        <v>96.323656923069038</v>
      </c>
      <c r="AE103" s="91">
        <f>SUM(AE7:AE102)</f>
        <v>38021.550000000003</v>
      </c>
      <c r="AF103" s="90">
        <f>IF(AA103=0,0,AE103/AA103)*100</f>
        <v>3.6763430769309755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V3:Z3"/>
    <mergeCell ref="AA3:AF3"/>
    <mergeCell ref="AC4:AD4"/>
    <mergeCell ref="AE4:AF4"/>
    <mergeCell ref="Z4:Z5"/>
    <mergeCell ref="AA4:AB4"/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"/>
  <sheetViews>
    <sheetView tabSelected="1" topLeftCell="A19" workbookViewId="0">
      <selection activeCell="G2" sqref="G2:G5"/>
    </sheetView>
  </sheetViews>
  <sheetFormatPr defaultColWidth="9.7109375" defaultRowHeight="12.75" x14ac:dyDescent="0.2"/>
  <cols>
    <col min="1" max="1" width="6" style="9" customWidth="1"/>
    <col min="2" max="2" width="14.7109375" style="9" customWidth="1"/>
    <col min="3" max="3" width="18.42578125" style="9" customWidth="1"/>
    <col min="4" max="4" width="32.42578125" style="9" customWidth="1"/>
    <col min="5" max="5" width="22" style="18" customWidth="1"/>
    <col min="6" max="6" width="9.28515625" style="106" customWidth="1"/>
    <col min="7" max="7" width="14.28515625" style="107" customWidth="1"/>
    <col min="8" max="8" width="9.28515625" style="106" customWidth="1"/>
    <col min="9" max="9" width="13.140625" style="93" customWidth="1"/>
    <col min="10" max="10" width="9.28515625" style="93" customWidth="1"/>
    <col min="11" max="13" width="6.7109375" style="106" customWidth="1"/>
    <col min="14" max="14" width="9.140625" style="106" customWidth="1"/>
    <col min="15" max="15" width="16.42578125" style="107" customWidth="1"/>
    <col min="16" max="16" width="13.7109375" style="107" customWidth="1"/>
    <col min="17" max="17" width="11" style="107" customWidth="1"/>
    <col min="18" max="18" width="12.85546875" style="107" customWidth="1"/>
    <col min="19" max="19" width="10.42578125" style="107" customWidth="1"/>
    <col min="20" max="20" width="12.28515625" style="107" customWidth="1"/>
    <col min="21" max="21" width="15.42578125" style="107" customWidth="1"/>
    <col min="22" max="24" width="9.28515625" style="106" customWidth="1"/>
    <col min="25" max="25" width="12.5703125" style="106" customWidth="1"/>
    <col min="26" max="26" width="14.42578125" style="93" customWidth="1"/>
    <col min="27" max="27" width="14.7109375" style="106" customWidth="1"/>
    <col min="28" max="28" width="13.5703125" style="106" customWidth="1"/>
    <col min="29" max="29" width="12.85546875" style="106" customWidth="1"/>
    <col min="30" max="30" width="14" style="106" customWidth="1"/>
    <col min="31" max="31" width="13.5703125" style="106" customWidth="1"/>
    <col min="32" max="32" width="14.28515625" style="106" customWidth="1"/>
    <col min="33" max="37" width="9.7109375" style="34"/>
    <col min="38" max="16384" width="9.7109375" style="9"/>
  </cols>
  <sheetData>
    <row r="1" spans="1:37" s="33" customFormat="1" ht="43.5" customHeight="1" x14ac:dyDescent="0.25">
      <c r="A1" s="155" t="s">
        <v>288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</row>
    <row r="2" spans="1:37" s="33" customFormat="1" ht="30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47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69.75" customHeight="1" x14ac:dyDescent="0.25">
      <c r="A3" s="129"/>
      <c r="B3" s="129"/>
      <c r="C3" s="129"/>
      <c r="D3" s="129"/>
      <c r="E3" s="129"/>
      <c r="F3" s="129"/>
      <c r="G3" s="164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42" customHeight="1" x14ac:dyDescent="0.25">
      <c r="A4" s="129"/>
      <c r="B4" s="129"/>
      <c r="C4" s="129"/>
      <c r="D4" s="129"/>
      <c r="E4" s="129"/>
      <c r="F4" s="129"/>
      <c r="G4" s="164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(гр."&amp;V6&amp;"/гр."&amp;'[5]12.05.15 (сайт)'!H6&amp;"*100)"</f>
        <v>відсоток  до загальної кількості виданих доручень (гр.22/гр.8*100)</v>
      </c>
      <c r="Z4" s="162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34.25" customHeight="1" x14ac:dyDescent="0.25">
      <c r="A5" s="130"/>
      <c r="B5" s="130"/>
      <c r="C5" s="130"/>
      <c r="D5" s="130"/>
      <c r="E5" s="130"/>
      <c r="F5" s="130"/>
      <c r="G5" s="148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63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" customHeight="1" x14ac:dyDescent="0.2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6">
        <f>D6+1</f>
        <v>5</v>
      </c>
      <c r="F6" s="6">
        <f t="shared" si="0"/>
        <v>6</v>
      </c>
      <c r="G6" s="119"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6">
        <f t="shared" si="0"/>
        <v>22</v>
      </c>
      <c r="W6" s="6">
        <f t="shared" si="0"/>
        <v>23</v>
      </c>
      <c r="X6" s="6">
        <f t="shared" si="0"/>
        <v>24</v>
      </c>
      <c r="Y6" s="6">
        <f t="shared" si="0"/>
        <v>25</v>
      </c>
      <c r="Z6" s="24">
        <f>Y6+1</f>
        <v>26</v>
      </c>
      <c r="AA6" s="6">
        <f>Z6+1</f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114">
        <v>31</v>
      </c>
      <c r="AF6" s="114">
        <v>32</v>
      </c>
      <c r="AG6" s="35"/>
      <c r="AH6" s="35"/>
      <c r="AI6" s="35"/>
      <c r="AJ6" s="35"/>
      <c r="AK6" s="35"/>
    </row>
    <row r="7" spans="1:37" ht="12" customHeight="1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100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121">
        <v>0</v>
      </c>
      <c r="W7" s="121">
        <v>0</v>
      </c>
      <c r="X7" s="121">
        <v>0</v>
      </c>
      <c r="Y7" s="122">
        <f t="shared" ref="Y7:Y70" si="2">IF(H7=0,0,V7/H7)*100</f>
        <v>0</v>
      </c>
      <c r="Z7" s="123">
        <v>0</v>
      </c>
      <c r="AA7" s="122">
        <f>Z7</f>
        <v>0</v>
      </c>
      <c r="AB7" s="122">
        <f t="shared" ref="AB7:AB70" si="3">IF((Z7+T7)=0,0,AA7/(Z7+T7)*100)</f>
        <v>0</v>
      </c>
      <c r="AC7" s="122">
        <f>AA7</f>
        <v>0</v>
      </c>
      <c r="AD7" s="122">
        <f>IF(AA7=0,0,AC7/AA7)*100</f>
        <v>0</v>
      </c>
      <c r="AE7" s="122">
        <v>0</v>
      </c>
      <c r="AF7" s="122">
        <f t="shared" ref="AF7:AF70" si="4">IF(AA7=0,0,AE7/AA7)*100</f>
        <v>0</v>
      </c>
    </row>
    <row r="8" spans="1:37" ht="12" customHeight="1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100">
        <v>14293.53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13" si="5">P8/O8*100</f>
        <v>100</v>
      </c>
      <c r="R8" s="100">
        <f t="shared" ref="R8:R20" si="6">P8</f>
        <v>8664.0299999999988</v>
      </c>
      <c r="S8" s="100">
        <f t="shared" ref="S8:S71" si="7">R8/P8*100</f>
        <v>100</v>
      </c>
      <c r="T8" s="100">
        <v>0</v>
      </c>
      <c r="U8" s="100">
        <v>0</v>
      </c>
      <c r="V8" s="121">
        <v>8</v>
      </c>
      <c r="W8" s="121">
        <v>10</v>
      </c>
      <c r="X8" s="121">
        <v>3</v>
      </c>
      <c r="Y8" s="122">
        <f t="shared" si="2"/>
        <v>40</v>
      </c>
      <c r="Z8" s="123">
        <v>8493.3700000000008</v>
      </c>
      <c r="AA8" s="122">
        <f t="shared" ref="AA8:AA71" si="8">Z8</f>
        <v>8493.3700000000008</v>
      </c>
      <c r="AB8" s="122">
        <f t="shared" si="3"/>
        <v>100</v>
      </c>
      <c r="AC8" s="122">
        <f t="shared" ref="AC8:AC71" si="9">AA8</f>
        <v>8493.3700000000008</v>
      </c>
      <c r="AD8" s="122">
        <f t="shared" ref="AD8:AD71" si="10">IF(AA8=0,0,AC8/AA8)*100</f>
        <v>100</v>
      </c>
      <c r="AE8" s="122">
        <f>AA8-AC8</f>
        <v>0</v>
      </c>
      <c r="AF8" s="122">
        <f t="shared" si="4"/>
        <v>0</v>
      </c>
    </row>
    <row r="9" spans="1:37" ht="12" customHeight="1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100">
        <v>20412.349999999999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5"/>
        <v>100</v>
      </c>
      <c r="R9" s="100">
        <f t="shared" si="6"/>
        <v>20412.350000000002</v>
      </c>
      <c r="S9" s="100">
        <f t="shared" si="7"/>
        <v>100</v>
      </c>
      <c r="T9" s="100">
        <v>0</v>
      </c>
      <c r="U9" s="100">
        <v>0</v>
      </c>
      <c r="V9" s="121">
        <v>4</v>
      </c>
      <c r="W9" s="121">
        <v>6</v>
      </c>
      <c r="X9" s="121">
        <v>3</v>
      </c>
      <c r="Y9" s="122">
        <f t="shared" si="2"/>
        <v>33.333333333333329</v>
      </c>
      <c r="Z9" s="123">
        <v>5025.8500000000004</v>
      </c>
      <c r="AA9" s="122">
        <f t="shared" si="8"/>
        <v>5025.8500000000004</v>
      </c>
      <c r="AB9" s="122">
        <f t="shared" si="3"/>
        <v>100</v>
      </c>
      <c r="AC9" s="122">
        <f t="shared" si="9"/>
        <v>5025.8500000000004</v>
      </c>
      <c r="AD9" s="122">
        <f t="shared" si="10"/>
        <v>100</v>
      </c>
      <c r="AE9" s="122">
        <f t="shared" ref="AE9:AE72" si="11">AA9-AC9</f>
        <v>0</v>
      </c>
      <c r="AF9" s="122">
        <f t="shared" si="4"/>
        <v>0</v>
      </c>
    </row>
    <row r="10" spans="1:37" ht="12" customHeight="1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100">
        <v>58.36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5"/>
        <v>100</v>
      </c>
      <c r="R10" s="100">
        <f t="shared" si="6"/>
        <v>58.36</v>
      </c>
      <c r="S10" s="100">
        <f t="shared" si="7"/>
        <v>100</v>
      </c>
      <c r="T10" s="100">
        <v>0</v>
      </c>
      <c r="U10" s="100">
        <v>0</v>
      </c>
      <c r="V10" s="121">
        <v>0</v>
      </c>
      <c r="W10" s="121">
        <v>0</v>
      </c>
      <c r="X10" s="121">
        <v>0</v>
      </c>
      <c r="Y10" s="122">
        <f t="shared" si="2"/>
        <v>0</v>
      </c>
      <c r="Z10" s="123">
        <v>0</v>
      </c>
      <c r="AA10" s="122">
        <f t="shared" si="8"/>
        <v>0</v>
      </c>
      <c r="AB10" s="122">
        <f t="shared" si="3"/>
        <v>0</v>
      </c>
      <c r="AC10" s="122">
        <f t="shared" si="9"/>
        <v>0</v>
      </c>
      <c r="AD10" s="122">
        <f t="shared" si="10"/>
        <v>0</v>
      </c>
      <c r="AE10" s="122">
        <f t="shared" si="11"/>
        <v>0</v>
      </c>
      <c r="AF10" s="122">
        <f t="shared" si="4"/>
        <v>0</v>
      </c>
    </row>
    <row r="11" spans="1:37" ht="12" customHeight="1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100">
        <v>14594.66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>K11/H11*100</f>
        <v>58.82352941176471</v>
      </c>
      <c r="O11" s="100">
        <v>7226.18</v>
      </c>
      <c r="P11" s="100">
        <v>7226.18</v>
      </c>
      <c r="Q11" s="100">
        <f t="shared" si="5"/>
        <v>100</v>
      </c>
      <c r="R11" s="100">
        <f t="shared" si="6"/>
        <v>7226.18</v>
      </c>
      <c r="S11" s="100">
        <f t="shared" si="7"/>
        <v>100</v>
      </c>
      <c r="T11" s="100">
        <v>0</v>
      </c>
      <c r="U11" s="100">
        <v>0</v>
      </c>
      <c r="V11" s="121">
        <v>6</v>
      </c>
      <c r="W11" s="121">
        <v>8</v>
      </c>
      <c r="X11" s="121">
        <v>1</v>
      </c>
      <c r="Y11" s="122">
        <f t="shared" si="2"/>
        <v>35.294117647058826</v>
      </c>
      <c r="Z11" s="123">
        <v>20862.990000000002</v>
      </c>
      <c r="AA11" s="122">
        <f t="shared" si="8"/>
        <v>20862.990000000002</v>
      </c>
      <c r="AB11" s="122">
        <f t="shared" si="3"/>
        <v>100</v>
      </c>
      <c r="AC11" s="122">
        <f t="shared" si="9"/>
        <v>20862.990000000002</v>
      </c>
      <c r="AD11" s="122">
        <f t="shared" si="10"/>
        <v>100</v>
      </c>
      <c r="AE11" s="122">
        <f t="shared" si="11"/>
        <v>0</v>
      </c>
      <c r="AF11" s="122">
        <f t="shared" si="4"/>
        <v>0</v>
      </c>
    </row>
    <row r="12" spans="1:37" ht="12" customHeight="1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100">
        <v>35537.25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5"/>
        <v>100</v>
      </c>
      <c r="R12" s="100">
        <f t="shared" si="6"/>
        <v>10060.76</v>
      </c>
      <c r="S12" s="100">
        <f t="shared" si="7"/>
        <v>100</v>
      </c>
      <c r="T12" s="100">
        <v>0</v>
      </c>
      <c r="U12" s="100">
        <v>0</v>
      </c>
      <c r="V12" s="121">
        <v>4</v>
      </c>
      <c r="W12" s="121">
        <v>6</v>
      </c>
      <c r="X12" s="121">
        <v>1</v>
      </c>
      <c r="Y12" s="122">
        <f t="shared" si="2"/>
        <v>23.52941176470588</v>
      </c>
      <c r="Z12" s="123">
        <f>6504.44+3790.66</f>
        <v>10295.099999999999</v>
      </c>
      <c r="AA12" s="122">
        <f t="shared" si="8"/>
        <v>10295.099999999999</v>
      </c>
      <c r="AB12" s="122">
        <f t="shared" si="3"/>
        <v>100</v>
      </c>
      <c r="AC12" s="122">
        <f t="shared" si="9"/>
        <v>10295.099999999999</v>
      </c>
      <c r="AD12" s="122">
        <f t="shared" si="10"/>
        <v>100</v>
      </c>
      <c r="AE12" s="122">
        <f t="shared" si="11"/>
        <v>0</v>
      </c>
      <c r="AF12" s="122">
        <f t="shared" si="4"/>
        <v>0</v>
      </c>
    </row>
    <row r="13" spans="1:37" ht="12" customHeight="1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100">
        <v>6960.97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5"/>
        <v>100</v>
      </c>
      <c r="R13" s="100">
        <f t="shared" si="6"/>
        <v>2679.6</v>
      </c>
      <c r="S13" s="100">
        <f t="shared" si="7"/>
        <v>100</v>
      </c>
      <c r="T13" s="100">
        <v>0</v>
      </c>
      <c r="U13" s="100">
        <v>0</v>
      </c>
      <c r="V13" s="121">
        <v>2</v>
      </c>
      <c r="W13" s="121">
        <v>2</v>
      </c>
      <c r="X13" s="121">
        <v>0</v>
      </c>
      <c r="Y13" s="122">
        <f t="shared" si="2"/>
        <v>66.666666666666657</v>
      </c>
      <c r="Z13" s="123">
        <v>10148.719999999999</v>
      </c>
      <c r="AA13" s="122">
        <f t="shared" si="8"/>
        <v>10148.719999999999</v>
      </c>
      <c r="AB13" s="122">
        <f t="shared" si="3"/>
        <v>100</v>
      </c>
      <c r="AC13" s="122">
        <f t="shared" si="9"/>
        <v>10148.719999999999</v>
      </c>
      <c r="AD13" s="122">
        <f t="shared" si="10"/>
        <v>100</v>
      </c>
      <c r="AE13" s="122">
        <f t="shared" si="11"/>
        <v>0</v>
      </c>
      <c r="AF13" s="122">
        <f t="shared" si="4"/>
        <v>0</v>
      </c>
    </row>
    <row r="14" spans="1:37" ht="12" customHeight="1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100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6"/>
        <v>0</v>
      </c>
      <c r="S14" s="100">
        <v>0</v>
      </c>
      <c r="T14" s="100">
        <v>0</v>
      </c>
      <c r="U14" s="100">
        <v>0</v>
      </c>
      <c r="V14" s="121">
        <v>0</v>
      </c>
      <c r="W14" s="121">
        <v>0</v>
      </c>
      <c r="X14" s="121">
        <v>0</v>
      </c>
      <c r="Y14" s="122">
        <f t="shared" si="2"/>
        <v>0</v>
      </c>
      <c r="Z14" s="123">
        <v>0</v>
      </c>
      <c r="AA14" s="122">
        <f t="shared" si="8"/>
        <v>0</v>
      </c>
      <c r="AB14" s="122">
        <f t="shared" si="3"/>
        <v>0</v>
      </c>
      <c r="AC14" s="122">
        <f t="shared" si="9"/>
        <v>0</v>
      </c>
      <c r="AD14" s="122">
        <f t="shared" si="10"/>
        <v>0</v>
      </c>
      <c r="AE14" s="122">
        <f t="shared" si="11"/>
        <v>0</v>
      </c>
      <c r="AF14" s="122">
        <f t="shared" si="4"/>
        <v>0</v>
      </c>
    </row>
    <row r="15" spans="1:37" ht="12" customHeight="1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100">
        <v>133082.01999999999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2">K15/H15*100</f>
        <v>91.566265060240966</v>
      </c>
      <c r="O15" s="100">
        <v>51732.32</v>
      </c>
      <c r="P15" s="100">
        <v>51732.32</v>
      </c>
      <c r="Q15" s="100">
        <f>P15/O15*100</f>
        <v>100</v>
      </c>
      <c r="R15" s="100">
        <f t="shared" si="6"/>
        <v>51732.32</v>
      </c>
      <c r="S15" s="100">
        <f t="shared" si="7"/>
        <v>100</v>
      </c>
      <c r="T15" s="100">
        <v>0</v>
      </c>
      <c r="U15" s="100">
        <v>0</v>
      </c>
      <c r="V15" s="121">
        <v>12</v>
      </c>
      <c r="W15" s="121">
        <v>15</v>
      </c>
      <c r="X15" s="121">
        <v>3</v>
      </c>
      <c r="Y15" s="122">
        <f t="shared" si="2"/>
        <v>14.457831325301203</v>
      </c>
      <c r="Z15" s="123">
        <v>16563.02</v>
      </c>
      <c r="AA15" s="122">
        <f t="shared" si="8"/>
        <v>16563.02</v>
      </c>
      <c r="AB15" s="122">
        <f t="shared" si="3"/>
        <v>100</v>
      </c>
      <c r="AC15" s="122">
        <f t="shared" si="9"/>
        <v>16563.02</v>
      </c>
      <c r="AD15" s="122">
        <f t="shared" si="10"/>
        <v>100</v>
      </c>
      <c r="AE15" s="122">
        <f t="shared" si="11"/>
        <v>0</v>
      </c>
      <c r="AF15" s="122">
        <f t="shared" si="4"/>
        <v>0</v>
      </c>
    </row>
    <row r="16" spans="1:37" ht="12" customHeight="1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100">
        <v>22118.77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2"/>
        <v>73.584905660377359</v>
      </c>
      <c r="O16" s="100">
        <v>12706.95</v>
      </c>
      <c r="P16" s="100">
        <v>12706.95</v>
      </c>
      <c r="Q16" s="100">
        <f>P16/O16*100</f>
        <v>100</v>
      </c>
      <c r="R16" s="100">
        <f t="shared" si="6"/>
        <v>12706.95</v>
      </c>
      <c r="S16" s="100">
        <f t="shared" si="7"/>
        <v>100</v>
      </c>
      <c r="T16" s="100">
        <v>0</v>
      </c>
      <c r="U16" s="100">
        <v>0</v>
      </c>
      <c r="V16" s="121">
        <v>21</v>
      </c>
      <c r="W16" s="121">
        <v>25</v>
      </c>
      <c r="X16" s="121">
        <v>12</v>
      </c>
      <c r="Y16" s="122">
        <f t="shared" si="2"/>
        <v>39.622641509433961</v>
      </c>
      <c r="Z16" s="123">
        <v>18483.36</v>
      </c>
      <c r="AA16" s="122">
        <f t="shared" si="8"/>
        <v>18483.36</v>
      </c>
      <c r="AB16" s="122">
        <f t="shared" si="3"/>
        <v>100</v>
      </c>
      <c r="AC16" s="122">
        <f t="shared" si="9"/>
        <v>18483.36</v>
      </c>
      <c r="AD16" s="122">
        <f t="shared" si="10"/>
        <v>100</v>
      </c>
      <c r="AE16" s="122">
        <f t="shared" si="11"/>
        <v>0</v>
      </c>
      <c r="AF16" s="122">
        <f t="shared" si="4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100">
        <v>45736.69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2"/>
        <v>87.755102040816325</v>
      </c>
      <c r="O17" s="100">
        <v>32504.67</v>
      </c>
      <c r="P17" s="100">
        <v>32504.67</v>
      </c>
      <c r="Q17" s="100">
        <f>P17/O17*100</f>
        <v>100</v>
      </c>
      <c r="R17" s="100">
        <f t="shared" si="6"/>
        <v>32504.67</v>
      </c>
      <c r="S17" s="100">
        <f t="shared" si="7"/>
        <v>100</v>
      </c>
      <c r="T17" s="100">
        <v>0</v>
      </c>
      <c r="U17" s="100">
        <v>0</v>
      </c>
      <c r="V17" s="121">
        <v>11</v>
      </c>
      <c r="W17" s="121">
        <v>18</v>
      </c>
      <c r="X17" s="121">
        <v>2</v>
      </c>
      <c r="Y17" s="122">
        <f t="shared" si="2"/>
        <v>22.448979591836736</v>
      </c>
      <c r="Z17" s="123">
        <v>37062.15</v>
      </c>
      <c r="AA17" s="122">
        <f t="shared" si="8"/>
        <v>37062.15</v>
      </c>
      <c r="AB17" s="122">
        <f t="shared" si="3"/>
        <v>100</v>
      </c>
      <c r="AC17" s="122">
        <f t="shared" si="9"/>
        <v>37062.15</v>
      </c>
      <c r="AD17" s="122">
        <f t="shared" si="10"/>
        <v>100</v>
      </c>
      <c r="AE17" s="122">
        <f t="shared" si="11"/>
        <v>0</v>
      </c>
      <c r="AF17" s="122">
        <f t="shared" si="4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100">
        <v>32320.36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2"/>
        <v>50</v>
      </c>
      <c r="O18" s="100">
        <v>15821.75</v>
      </c>
      <c r="P18" s="100">
        <v>15821.75</v>
      </c>
      <c r="Q18" s="100">
        <f>P18/O18*100</f>
        <v>100</v>
      </c>
      <c r="R18" s="100">
        <f t="shared" si="6"/>
        <v>15821.75</v>
      </c>
      <c r="S18" s="100">
        <f t="shared" si="7"/>
        <v>100</v>
      </c>
      <c r="T18" s="100">
        <v>0</v>
      </c>
      <c r="U18" s="100">
        <v>0</v>
      </c>
      <c r="V18" s="121">
        <v>14</v>
      </c>
      <c r="W18" s="121">
        <v>14</v>
      </c>
      <c r="X18" s="121">
        <v>12</v>
      </c>
      <c r="Y18" s="122">
        <f t="shared" si="2"/>
        <v>53.846153846153847</v>
      </c>
      <c r="Z18" s="123">
        <v>4410.1000000000004</v>
      </c>
      <c r="AA18" s="122">
        <f t="shared" si="8"/>
        <v>4410.1000000000004</v>
      </c>
      <c r="AB18" s="122">
        <f t="shared" si="3"/>
        <v>100</v>
      </c>
      <c r="AC18" s="122">
        <f t="shared" si="9"/>
        <v>4410.1000000000004</v>
      </c>
      <c r="AD18" s="122">
        <f t="shared" si="10"/>
        <v>100</v>
      </c>
      <c r="AE18" s="122">
        <f t="shared" si="11"/>
        <v>0</v>
      </c>
      <c r="AF18" s="122">
        <f t="shared" si="4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100">
        <v>70879.929999999993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2"/>
        <v>81.034482758620683</v>
      </c>
      <c r="O19" s="100">
        <v>46398.919999999991</v>
      </c>
      <c r="P19" s="100">
        <v>46398.919999999991</v>
      </c>
      <c r="Q19" s="100">
        <f>P19/O19*100</f>
        <v>100</v>
      </c>
      <c r="R19" s="100">
        <f t="shared" si="6"/>
        <v>46398.919999999991</v>
      </c>
      <c r="S19" s="100">
        <f t="shared" si="7"/>
        <v>100</v>
      </c>
      <c r="T19" s="100">
        <v>0</v>
      </c>
      <c r="U19" s="100">
        <v>0</v>
      </c>
      <c r="V19" s="121">
        <v>17</v>
      </c>
      <c r="W19" s="121">
        <v>20</v>
      </c>
      <c r="X19" s="121">
        <v>7</v>
      </c>
      <c r="Y19" s="122">
        <f t="shared" si="2"/>
        <v>29.310344827586203</v>
      </c>
      <c r="Z19" s="123">
        <v>26889.25</v>
      </c>
      <c r="AA19" s="122">
        <f t="shared" si="8"/>
        <v>26889.25</v>
      </c>
      <c r="AB19" s="122">
        <f t="shared" si="3"/>
        <v>100</v>
      </c>
      <c r="AC19" s="122">
        <f t="shared" si="9"/>
        <v>26889.25</v>
      </c>
      <c r="AD19" s="122">
        <f t="shared" si="10"/>
        <v>100</v>
      </c>
      <c r="AE19" s="122">
        <f t="shared" si="11"/>
        <v>0</v>
      </c>
      <c r="AF19" s="122">
        <f t="shared" si="4"/>
        <v>0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100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2"/>
        <v>0</v>
      </c>
      <c r="O20" s="100">
        <v>0</v>
      </c>
      <c r="P20" s="100">
        <v>0</v>
      </c>
      <c r="Q20" s="100">
        <v>0</v>
      </c>
      <c r="R20" s="100">
        <f t="shared" si="6"/>
        <v>0</v>
      </c>
      <c r="S20" s="100">
        <v>0</v>
      </c>
      <c r="T20" s="100">
        <v>0</v>
      </c>
      <c r="U20" s="100">
        <v>0</v>
      </c>
      <c r="V20" s="121">
        <v>0</v>
      </c>
      <c r="W20" s="121">
        <v>0</v>
      </c>
      <c r="X20" s="121">
        <v>0</v>
      </c>
      <c r="Y20" s="122">
        <f t="shared" si="2"/>
        <v>0</v>
      </c>
      <c r="Z20" s="123">
        <v>0</v>
      </c>
      <c r="AA20" s="122">
        <f t="shared" si="8"/>
        <v>0</v>
      </c>
      <c r="AB20" s="122">
        <f t="shared" si="3"/>
        <v>0</v>
      </c>
      <c r="AC20" s="122">
        <f t="shared" si="9"/>
        <v>0</v>
      </c>
      <c r="AD20" s="122">
        <f t="shared" si="10"/>
        <v>0</v>
      </c>
      <c r="AE20" s="122">
        <f t="shared" si="11"/>
        <v>0</v>
      </c>
      <c r="AF20" s="122">
        <f t="shared" si="4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100">
        <v>4799.1099999999997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2"/>
        <v>88.888888888888886</v>
      </c>
      <c r="O21" s="100">
        <v>4799.1099999999997</v>
      </c>
      <c r="P21" s="100">
        <v>4799.1099999999997</v>
      </c>
      <c r="Q21" s="100">
        <f>P21/O21*100</f>
        <v>100</v>
      </c>
      <c r="R21" s="100">
        <f>P21</f>
        <v>4799.1099999999997</v>
      </c>
      <c r="S21" s="100">
        <f t="shared" si="7"/>
        <v>100</v>
      </c>
      <c r="T21" s="100">
        <v>0</v>
      </c>
      <c r="U21" s="100">
        <v>0</v>
      </c>
      <c r="V21" s="121">
        <v>2</v>
      </c>
      <c r="W21" s="121">
        <v>3</v>
      </c>
      <c r="X21" s="121">
        <v>1</v>
      </c>
      <c r="Y21" s="122">
        <f t="shared" si="2"/>
        <v>22.222222222222221</v>
      </c>
      <c r="Z21" s="123">
        <v>10021.58</v>
      </c>
      <c r="AA21" s="122">
        <f t="shared" si="8"/>
        <v>10021.58</v>
      </c>
      <c r="AB21" s="122">
        <f t="shared" si="3"/>
        <v>100</v>
      </c>
      <c r="AC21" s="122">
        <f t="shared" si="9"/>
        <v>10021.58</v>
      </c>
      <c r="AD21" s="122">
        <f t="shared" si="10"/>
        <v>100</v>
      </c>
      <c r="AE21" s="122">
        <f t="shared" si="11"/>
        <v>0</v>
      </c>
      <c r="AF21" s="122">
        <f t="shared" si="4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100">
        <v>30094.61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2"/>
        <v>85.365853658536579</v>
      </c>
      <c r="O22" s="100">
        <v>19091.53</v>
      </c>
      <c r="P22" s="100">
        <v>19091.53</v>
      </c>
      <c r="Q22" s="100">
        <f>P22/O22*100</f>
        <v>100</v>
      </c>
      <c r="R22" s="100">
        <f t="shared" ref="R22:R85" si="13">P22</f>
        <v>19091.53</v>
      </c>
      <c r="S22" s="100">
        <f t="shared" si="7"/>
        <v>100</v>
      </c>
      <c r="T22" s="100">
        <v>0</v>
      </c>
      <c r="U22" s="100">
        <v>0</v>
      </c>
      <c r="V22" s="121">
        <v>2</v>
      </c>
      <c r="W22" s="121">
        <v>3</v>
      </c>
      <c r="X22" s="121">
        <v>1</v>
      </c>
      <c r="Y22" s="122">
        <f t="shared" si="2"/>
        <v>4.8780487804878048</v>
      </c>
      <c r="Z22" s="123">
        <v>6177.02</v>
      </c>
      <c r="AA22" s="122">
        <f t="shared" si="8"/>
        <v>6177.02</v>
      </c>
      <c r="AB22" s="122">
        <f t="shared" si="3"/>
        <v>100</v>
      </c>
      <c r="AC22" s="122">
        <f t="shared" si="9"/>
        <v>6177.02</v>
      </c>
      <c r="AD22" s="122">
        <f t="shared" si="10"/>
        <v>100</v>
      </c>
      <c r="AE22" s="122">
        <f t="shared" si="11"/>
        <v>0</v>
      </c>
      <c r="AF22" s="122">
        <f t="shared" si="4"/>
        <v>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100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2"/>
        <v>0</v>
      </c>
      <c r="O23" s="100">
        <v>0</v>
      </c>
      <c r="P23" s="100">
        <v>0</v>
      </c>
      <c r="Q23" s="100">
        <v>0</v>
      </c>
      <c r="R23" s="100">
        <f t="shared" si="13"/>
        <v>0</v>
      </c>
      <c r="S23" s="100">
        <v>0</v>
      </c>
      <c r="T23" s="100">
        <v>0</v>
      </c>
      <c r="U23" s="100">
        <v>0</v>
      </c>
      <c r="V23" s="121">
        <v>0</v>
      </c>
      <c r="W23" s="121">
        <v>0</v>
      </c>
      <c r="X23" s="121">
        <v>0</v>
      </c>
      <c r="Y23" s="122">
        <f t="shared" si="2"/>
        <v>0</v>
      </c>
      <c r="Z23" s="123">
        <v>0</v>
      </c>
      <c r="AA23" s="122">
        <f t="shared" si="8"/>
        <v>0</v>
      </c>
      <c r="AB23" s="122">
        <f t="shared" si="3"/>
        <v>0</v>
      </c>
      <c r="AC23" s="122">
        <f t="shared" si="9"/>
        <v>0</v>
      </c>
      <c r="AD23" s="122">
        <f t="shared" si="10"/>
        <v>0</v>
      </c>
      <c r="AE23" s="122">
        <f t="shared" si="11"/>
        <v>0</v>
      </c>
      <c r="AF23" s="122">
        <f t="shared" si="4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100">
        <v>72436.2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2"/>
        <v>81.690140845070431</v>
      </c>
      <c r="O24" s="100">
        <v>31605.72</v>
      </c>
      <c r="P24" s="100">
        <v>31605.72</v>
      </c>
      <c r="Q24" s="100">
        <f>P24/O24*100</f>
        <v>100</v>
      </c>
      <c r="R24" s="100">
        <f t="shared" si="13"/>
        <v>31605.72</v>
      </c>
      <c r="S24" s="100">
        <f t="shared" si="7"/>
        <v>100</v>
      </c>
      <c r="T24" s="100">
        <v>0</v>
      </c>
      <c r="U24" s="100">
        <v>0</v>
      </c>
      <c r="V24" s="121">
        <v>31</v>
      </c>
      <c r="W24" s="121">
        <v>42</v>
      </c>
      <c r="X24" s="121">
        <v>21</v>
      </c>
      <c r="Y24" s="122">
        <f t="shared" si="2"/>
        <v>43.661971830985912</v>
      </c>
      <c r="Z24" s="123">
        <v>29450.03</v>
      </c>
      <c r="AA24" s="122">
        <f t="shared" si="8"/>
        <v>29450.03</v>
      </c>
      <c r="AB24" s="122">
        <f t="shared" si="3"/>
        <v>100</v>
      </c>
      <c r="AC24" s="122">
        <f t="shared" si="9"/>
        <v>29450.03</v>
      </c>
      <c r="AD24" s="122">
        <f t="shared" si="10"/>
        <v>100</v>
      </c>
      <c r="AE24" s="122">
        <f t="shared" si="11"/>
        <v>0</v>
      </c>
      <c r="AF24" s="122">
        <f t="shared" si="4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100">
        <v>59130.26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2"/>
        <v>92.233009708737868</v>
      </c>
      <c r="O25" s="100">
        <v>43809.06</v>
      </c>
      <c r="P25" s="100">
        <v>43809.06</v>
      </c>
      <c r="Q25" s="100">
        <f>P25/O25*100</f>
        <v>100</v>
      </c>
      <c r="R25" s="100">
        <f t="shared" si="13"/>
        <v>43809.06</v>
      </c>
      <c r="S25" s="100">
        <f t="shared" si="7"/>
        <v>100</v>
      </c>
      <c r="T25" s="100">
        <v>0</v>
      </c>
      <c r="U25" s="100">
        <v>0</v>
      </c>
      <c r="V25" s="121">
        <v>25</v>
      </c>
      <c r="W25" s="121">
        <v>36</v>
      </c>
      <c r="X25" s="121">
        <v>15</v>
      </c>
      <c r="Y25" s="122">
        <f t="shared" si="2"/>
        <v>12.135922330097088</v>
      </c>
      <c r="Z25" s="123">
        <f>3668.08+27767.72+365.4</f>
        <v>31801.200000000004</v>
      </c>
      <c r="AA25" s="122">
        <f t="shared" si="8"/>
        <v>31801.200000000004</v>
      </c>
      <c r="AB25" s="122">
        <f t="shared" si="3"/>
        <v>100</v>
      </c>
      <c r="AC25" s="122">
        <f t="shared" si="9"/>
        <v>31801.200000000004</v>
      </c>
      <c r="AD25" s="122">
        <f t="shared" si="10"/>
        <v>100</v>
      </c>
      <c r="AE25" s="122">
        <f t="shared" si="11"/>
        <v>0</v>
      </c>
      <c r="AF25" s="122">
        <f t="shared" si="4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100">
        <v>26238.29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2"/>
        <v>58.333333333333336</v>
      </c>
      <c r="O26" s="100">
        <v>13200.15</v>
      </c>
      <c r="P26" s="100">
        <v>13200.15</v>
      </c>
      <c r="Q26" s="100">
        <f>P26/O26*100</f>
        <v>100</v>
      </c>
      <c r="R26" s="100">
        <f t="shared" si="13"/>
        <v>13200.15</v>
      </c>
      <c r="S26" s="100">
        <f t="shared" si="7"/>
        <v>100</v>
      </c>
      <c r="T26" s="100">
        <v>0</v>
      </c>
      <c r="U26" s="100">
        <v>0</v>
      </c>
      <c r="V26" s="121">
        <v>12</v>
      </c>
      <c r="W26" s="121">
        <v>15</v>
      </c>
      <c r="X26" s="121">
        <v>6</v>
      </c>
      <c r="Y26" s="122">
        <f t="shared" si="2"/>
        <v>50</v>
      </c>
      <c r="Z26" s="123">
        <v>11237.51</v>
      </c>
      <c r="AA26" s="122">
        <f t="shared" si="8"/>
        <v>11237.51</v>
      </c>
      <c r="AB26" s="122">
        <f t="shared" si="3"/>
        <v>100</v>
      </c>
      <c r="AC26" s="122">
        <f t="shared" si="9"/>
        <v>11237.51</v>
      </c>
      <c r="AD26" s="122">
        <f t="shared" si="10"/>
        <v>100</v>
      </c>
      <c r="AE26" s="122">
        <f t="shared" si="11"/>
        <v>0</v>
      </c>
      <c r="AF26" s="122">
        <f t="shared" si="4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100">
        <v>20300.7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2"/>
        <v>62.5</v>
      </c>
      <c r="O27" s="100">
        <v>12723.78</v>
      </c>
      <c r="P27" s="100">
        <v>12723.78</v>
      </c>
      <c r="Q27" s="100">
        <f>P27/O27*100</f>
        <v>100</v>
      </c>
      <c r="R27" s="100">
        <f t="shared" si="13"/>
        <v>12723.78</v>
      </c>
      <c r="S27" s="100">
        <f t="shared" si="7"/>
        <v>100</v>
      </c>
      <c r="T27" s="100">
        <v>0</v>
      </c>
      <c r="U27" s="100">
        <v>0</v>
      </c>
      <c r="V27" s="121">
        <v>4</v>
      </c>
      <c r="W27" s="121">
        <v>6</v>
      </c>
      <c r="X27" s="121">
        <v>1</v>
      </c>
      <c r="Y27" s="122">
        <f t="shared" si="2"/>
        <v>25</v>
      </c>
      <c r="Z27" s="123">
        <v>3466.92</v>
      </c>
      <c r="AA27" s="122">
        <f t="shared" si="8"/>
        <v>3466.92</v>
      </c>
      <c r="AB27" s="122">
        <f t="shared" si="3"/>
        <v>100</v>
      </c>
      <c r="AC27" s="122">
        <f t="shared" si="9"/>
        <v>3466.92</v>
      </c>
      <c r="AD27" s="122">
        <f t="shared" si="10"/>
        <v>100</v>
      </c>
      <c r="AE27" s="122">
        <f t="shared" si="11"/>
        <v>0</v>
      </c>
      <c r="AF27" s="122">
        <f t="shared" si="4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100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2"/>
        <v>0</v>
      </c>
      <c r="O28" s="100">
        <v>0</v>
      </c>
      <c r="P28" s="100">
        <v>0</v>
      </c>
      <c r="Q28" s="100">
        <v>0</v>
      </c>
      <c r="R28" s="100">
        <f t="shared" si="13"/>
        <v>0</v>
      </c>
      <c r="S28" s="100">
        <v>0</v>
      </c>
      <c r="T28" s="100">
        <v>0</v>
      </c>
      <c r="U28" s="100">
        <v>0</v>
      </c>
      <c r="V28" s="121">
        <v>5</v>
      </c>
      <c r="W28" s="121">
        <v>6</v>
      </c>
      <c r="X28" s="121">
        <v>4</v>
      </c>
      <c r="Y28" s="122">
        <f t="shared" si="2"/>
        <v>55.555555555555557</v>
      </c>
      <c r="Z28" s="123">
        <v>3007.13</v>
      </c>
      <c r="AA28" s="122">
        <f t="shared" si="8"/>
        <v>3007.13</v>
      </c>
      <c r="AB28" s="122">
        <f t="shared" si="3"/>
        <v>100</v>
      </c>
      <c r="AC28" s="122">
        <f t="shared" si="9"/>
        <v>3007.13</v>
      </c>
      <c r="AD28" s="122">
        <f t="shared" si="10"/>
        <v>100</v>
      </c>
      <c r="AE28" s="122">
        <f t="shared" si="11"/>
        <v>0</v>
      </c>
      <c r="AF28" s="122">
        <f t="shared" si="4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100">
        <v>14767.62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2"/>
        <v>75</v>
      </c>
      <c r="O29" s="100">
        <v>5460.41</v>
      </c>
      <c r="P29" s="100">
        <v>5460.41</v>
      </c>
      <c r="Q29" s="100">
        <f>P29/O29*100</f>
        <v>100</v>
      </c>
      <c r="R29" s="100">
        <f t="shared" si="13"/>
        <v>5460.41</v>
      </c>
      <c r="S29" s="100">
        <f t="shared" si="7"/>
        <v>100</v>
      </c>
      <c r="T29" s="100">
        <v>0</v>
      </c>
      <c r="U29" s="100">
        <v>0</v>
      </c>
      <c r="V29" s="121">
        <v>3</v>
      </c>
      <c r="W29" s="121">
        <v>5</v>
      </c>
      <c r="X29" s="121">
        <v>0</v>
      </c>
      <c r="Y29" s="122">
        <f t="shared" si="2"/>
        <v>37.5</v>
      </c>
      <c r="Z29" s="123">
        <v>2108.6999999999998</v>
      </c>
      <c r="AA29" s="122">
        <f t="shared" si="8"/>
        <v>2108.6999999999998</v>
      </c>
      <c r="AB29" s="122">
        <f t="shared" si="3"/>
        <v>100</v>
      </c>
      <c r="AC29" s="122">
        <f t="shared" si="9"/>
        <v>2108.6999999999998</v>
      </c>
      <c r="AD29" s="122">
        <f t="shared" si="10"/>
        <v>100</v>
      </c>
      <c r="AE29" s="122">
        <f t="shared" si="11"/>
        <v>0</v>
      </c>
      <c r="AF29" s="122">
        <f t="shared" si="4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100">
        <v>5449.42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13"/>
        <v>0</v>
      </c>
      <c r="S30" s="100">
        <v>0</v>
      </c>
      <c r="T30" s="100">
        <v>0</v>
      </c>
      <c r="U30" s="100">
        <v>0</v>
      </c>
      <c r="V30" s="121">
        <v>0</v>
      </c>
      <c r="W30" s="121">
        <v>0</v>
      </c>
      <c r="X30" s="121">
        <v>0</v>
      </c>
      <c r="Y30" s="122">
        <f t="shared" si="2"/>
        <v>0</v>
      </c>
      <c r="Z30" s="123">
        <v>0</v>
      </c>
      <c r="AA30" s="122">
        <f t="shared" si="8"/>
        <v>0</v>
      </c>
      <c r="AB30" s="122">
        <f t="shared" si="3"/>
        <v>0</v>
      </c>
      <c r="AC30" s="122">
        <f t="shared" si="9"/>
        <v>0</v>
      </c>
      <c r="AD30" s="122">
        <f t="shared" si="10"/>
        <v>0</v>
      </c>
      <c r="AE30" s="122">
        <f t="shared" si="11"/>
        <v>0</v>
      </c>
      <c r="AF30" s="122">
        <f t="shared" si="4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100">
        <v>148555.4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4">K31/H31*100</f>
        <v>88.043478260869563</v>
      </c>
      <c r="O31" s="100">
        <v>84151.14</v>
      </c>
      <c r="P31" s="100">
        <v>84151.14</v>
      </c>
      <c r="Q31" s="100">
        <f t="shared" ref="Q31:Q38" si="15">P31/O31*100</f>
        <v>100</v>
      </c>
      <c r="R31" s="100">
        <f t="shared" si="13"/>
        <v>84151.14</v>
      </c>
      <c r="S31" s="100">
        <f t="shared" si="7"/>
        <v>100</v>
      </c>
      <c r="T31" s="100">
        <v>0</v>
      </c>
      <c r="U31" s="100">
        <v>0</v>
      </c>
      <c r="V31" s="121">
        <v>20</v>
      </c>
      <c r="W31" s="121">
        <v>32</v>
      </c>
      <c r="X31" s="121">
        <v>3</v>
      </c>
      <c r="Y31" s="122">
        <f t="shared" si="2"/>
        <v>21.739130434782609</v>
      </c>
      <c r="Z31" s="123">
        <v>48138.49</v>
      </c>
      <c r="AA31" s="122">
        <f t="shared" si="8"/>
        <v>48138.49</v>
      </c>
      <c r="AB31" s="122">
        <f t="shared" si="3"/>
        <v>100</v>
      </c>
      <c r="AC31" s="122">
        <f t="shared" si="9"/>
        <v>48138.49</v>
      </c>
      <c r="AD31" s="122">
        <f t="shared" si="10"/>
        <v>100</v>
      </c>
      <c r="AE31" s="122">
        <f t="shared" si="11"/>
        <v>0</v>
      </c>
      <c r="AF31" s="122">
        <f t="shared" si="4"/>
        <v>0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100">
        <v>3061.75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4"/>
        <v>45</v>
      </c>
      <c r="O32" s="100">
        <v>3061.7499999999995</v>
      </c>
      <c r="P32" s="100">
        <v>3061.7499999999995</v>
      </c>
      <c r="Q32" s="100">
        <f t="shared" si="15"/>
        <v>100</v>
      </c>
      <c r="R32" s="100">
        <f t="shared" si="13"/>
        <v>3061.7499999999995</v>
      </c>
      <c r="S32" s="100">
        <f t="shared" si="7"/>
        <v>100</v>
      </c>
      <c r="T32" s="100">
        <v>0</v>
      </c>
      <c r="U32" s="100">
        <v>0</v>
      </c>
      <c r="V32" s="121">
        <v>3</v>
      </c>
      <c r="W32" s="121">
        <v>3</v>
      </c>
      <c r="X32" s="121">
        <v>3</v>
      </c>
      <c r="Y32" s="122">
        <f t="shared" si="2"/>
        <v>15</v>
      </c>
      <c r="Z32" s="123">
        <v>634.58000000000004</v>
      </c>
      <c r="AA32" s="122">
        <f t="shared" si="8"/>
        <v>634.58000000000004</v>
      </c>
      <c r="AB32" s="122">
        <f t="shared" si="3"/>
        <v>100</v>
      </c>
      <c r="AC32" s="122">
        <f t="shared" si="9"/>
        <v>634.58000000000004</v>
      </c>
      <c r="AD32" s="122">
        <f t="shared" si="10"/>
        <v>100</v>
      </c>
      <c r="AE32" s="122">
        <f t="shared" si="11"/>
        <v>0</v>
      </c>
      <c r="AF32" s="122">
        <f t="shared" si="4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100">
        <v>215.69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4"/>
        <v>50</v>
      </c>
      <c r="O33" s="100">
        <v>215.69</v>
      </c>
      <c r="P33" s="100">
        <v>215.69</v>
      </c>
      <c r="Q33" s="100">
        <f t="shared" si="15"/>
        <v>100</v>
      </c>
      <c r="R33" s="100">
        <f t="shared" si="13"/>
        <v>215.69</v>
      </c>
      <c r="S33" s="100">
        <f t="shared" si="7"/>
        <v>100</v>
      </c>
      <c r="T33" s="100">
        <v>0</v>
      </c>
      <c r="U33" s="100">
        <v>0</v>
      </c>
      <c r="V33" s="121">
        <v>2</v>
      </c>
      <c r="W33" s="121">
        <v>4</v>
      </c>
      <c r="X33" s="121">
        <v>0</v>
      </c>
      <c r="Y33" s="122">
        <f t="shared" si="2"/>
        <v>50</v>
      </c>
      <c r="Z33" s="123">
        <v>3317.11</v>
      </c>
      <c r="AA33" s="122">
        <f t="shared" si="8"/>
        <v>3317.11</v>
      </c>
      <c r="AB33" s="122">
        <f t="shared" si="3"/>
        <v>100</v>
      </c>
      <c r="AC33" s="122">
        <f t="shared" si="9"/>
        <v>3317.11</v>
      </c>
      <c r="AD33" s="122">
        <f t="shared" si="10"/>
        <v>100</v>
      </c>
      <c r="AE33" s="122">
        <f t="shared" si="11"/>
        <v>0</v>
      </c>
      <c r="AF33" s="122">
        <f t="shared" si="4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100">
        <v>44817.82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4"/>
        <v>80.769230769230774</v>
      </c>
      <c r="O34" s="100">
        <v>17458.7</v>
      </c>
      <c r="P34" s="100">
        <v>17458.7</v>
      </c>
      <c r="Q34" s="100">
        <f t="shared" si="15"/>
        <v>100</v>
      </c>
      <c r="R34" s="100">
        <f t="shared" si="13"/>
        <v>17458.7</v>
      </c>
      <c r="S34" s="100">
        <f t="shared" si="7"/>
        <v>100</v>
      </c>
      <c r="T34" s="100">
        <v>0</v>
      </c>
      <c r="U34" s="100">
        <v>0</v>
      </c>
      <c r="V34" s="121">
        <v>9</v>
      </c>
      <c r="W34" s="121">
        <v>12</v>
      </c>
      <c r="X34" s="121">
        <v>5</v>
      </c>
      <c r="Y34" s="122">
        <f t="shared" si="2"/>
        <v>17.307692307692307</v>
      </c>
      <c r="Z34" s="123">
        <f>10964.24+4676.32</f>
        <v>15640.56</v>
      </c>
      <c r="AA34" s="122">
        <f t="shared" si="8"/>
        <v>15640.56</v>
      </c>
      <c r="AB34" s="122">
        <f t="shared" si="3"/>
        <v>100</v>
      </c>
      <c r="AC34" s="122">
        <f t="shared" si="9"/>
        <v>15640.56</v>
      </c>
      <c r="AD34" s="122">
        <f t="shared" si="10"/>
        <v>100</v>
      </c>
      <c r="AE34" s="122">
        <f t="shared" si="11"/>
        <v>0</v>
      </c>
      <c r="AF34" s="122">
        <f t="shared" si="4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100">
        <v>48594.7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4"/>
        <v>75.862068965517238</v>
      </c>
      <c r="O35" s="100">
        <v>31182.29</v>
      </c>
      <c r="P35" s="100">
        <v>31182.29</v>
      </c>
      <c r="Q35" s="100">
        <f t="shared" si="15"/>
        <v>100</v>
      </c>
      <c r="R35" s="100">
        <f t="shared" si="13"/>
        <v>31182.29</v>
      </c>
      <c r="S35" s="100">
        <f t="shared" si="7"/>
        <v>100</v>
      </c>
      <c r="T35" s="100">
        <v>0</v>
      </c>
      <c r="U35" s="100">
        <v>0</v>
      </c>
      <c r="V35" s="121">
        <v>14</v>
      </c>
      <c r="W35" s="121">
        <v>21</v>
      </c>
      <c r="X35" s="121">
        <v>2</v>
      </c>
      <c r="Y35" s="122">
        <f t="shared" si="2"/>
        <v>24.137931034482758</v>
      </c>
      <c r="Z35" s="123">
        <v>20128.939999999999</v>
      </c>
      <c r="AA35" s="122">
        <f t="shared" si="8"/>
        <v>20128.939999999999</v>
      </c>
      <c r="AB35" s="122">
        <f t="shared" si="3"/>
        <v>100</v>
      </c>
      <c r="AC35" s="122">
        <f t="shared" si="9"/>
        <v>20128.939999999999</v>
      </c>
      <c r="AD35" s="122">
        <f t="shared" si="10"/>
        <v>100</v>
      </c>
      <c r="AE35" s="122">
        <f t="shared" si="11"/>
        <v>0</v>
      </c>
      <c r="AF35" s="122">
        <f t="shared" si="4"/>
        <v>0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100">
        <v>8850.5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4"/>
        <v>63.636363636363633</v>
      </c>
      <c r="O36" s="100">
        <v>837.48</v>
      </c>
      <c r="P36" s="100">
        <v>837.48</v>
      </c>
      <c r="Q36" s="100">
        <f t="shared" si="15"/>
        <v>100</v>
      </c>
      <c r="R36" s="100">
        <f t="shared" si="13"/>
        <v>837.48</v>
      </c>
      <c r="S36" s="100">
        <f t="shared" si="7"/>
        <v>100</v>
      </c>
      <c r="T36" s="100">
        <v>0</v>
      </c>
      <c r="U36" s="100">
        <v>0</v>
      </c>
      <c r="V36" s="121">
        <v>0</v>
      </c>
      <c r="W36" s="121">
        <v>0</v>
      </c>
      <c r="X36" s="121">
        <v>0</v>
      </c>
      <c r="Y36" s="122">
        <f t="shared" si="2"/>
        <v>0</v>
      </c>
      <c r="Z36" s="123">
        <v>0</v>
      </c>
      <c r="AA36" s="122">
        <f t="shared" si="8"/>
        <v>0</v>
      </c>
      <c r="AB36" s="122">
        <f t="shared" si="3"/>
        <v>0</v>
      </c>
      <c r="AC36" s="122">
        <f t="shared" si="9"/>
        <v>0</v>
      </c>
      <c r="AD36" s="122">
        <f t="shared" si="10"/>
        <v>0</v>
      </c>
      <c r="AE36" s="122">
        <f t="shared" si="11"/>
        <v>0</v>
      </c>
      <c r="AF36" s="122">
        <f t="shared" si="4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100">
        <v>8880.91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4"/>
        <v>93.333333333333329</v>
      </c>
      <c r="O37" s="100">
        <v>8820.61</v>
      </c>
      <c r="P37" s="100">
        <v>8820.61</v>
      </c>
      <c r="Q37" s="100">
        <f t="shared" si="15"/>
        <v>100</v>
      </c>
      <c r="R37" s="100">
        <f t="shared" si="13"/>
        <v>8820.61</v>
      </c>
      <c r="S37" s="100">
        <f t="shared" si="7"/>
        <v>100</v>
      </c>
      <c r="T37" s="100">
        <v>0</v>
      </c>
      <c r="U37" s="100">
        <v>0</v>
      </c>
      <c r="V37" s="121">
        <v>2</v>
      </c>
      <c r="W37" s="121">
        <v>2</v>
      </c>
      <c r="X37" s="121">
        <v>0</v>
      </c>
      <c r="Y37" s="122">
        <f t="shared" si="2"/>
        <v>13.333333333333334</v>
      </c>
      <c r="Z37" s="123">
        <v>2791.99</v>
      </c>
      <c r="AA37" s="122">
        <f t="shared" si="8"/>
        <v>2791.99</v>
      </c>
      <c r="AB37" s="122">
        <f t="shared" si="3"/>
        <v>100</v>
      </c>
      <c r="AC37" s="122">
        <f t="shared" si="9"/>
        <v>2791.99</v>
      </c>
      <c r="AD37" s="122">
        <f t="shared" si="10"/>
        <v>100</v>
      </c>
      <c r="AE37" s="122">
        <f t="shared" si="11"/>
        <v>0</v>
      </c>
      <c r="AF37" s="122">
        <f t="shared" si="4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100">
        <v>32624.11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4"/>
        <v>44.827586206896555</v>
      </c>
      <c r="O38" s="100">
        <v>17539.870000000003</v>
      </c>
      <c r="P38" s="100">
        <v>17539.870000000003</v>
      </c>
      <c r="Q38" s="100">
        <f t="shared" si="15"/>
        <v>100</v>
      </c>
      <c r="R38" s="100">
        <f t="shared" si="13"/>
        <v>17539.870000000003</v>
      </c>
      <c r="S38" s="100">
        <f t="shared" si="7"/>
        <v>100</v>
      </c>
      <c r="T38" s="100">
        <v>0</v>
      </c>
      <c r="U38" s="100">
        <v>0</v>
      </c>
      <c r="V38" s="121">
        <v>24</v>
      </c>
      <c r="W38" s="121">
        <v>35</v>
      </c>
      <c r="X38" s="121">
        <v>4</v>
      </c>
      <c r="Y38" s="122">
        <f t="shared" si="2"/>
        <v>82.758620689655174</v>
      </c>
      <c r="Z38" s="123">
        <f>42527.27+502.43+3125.84</f>
        <v>46155.539999999994</v>
      </c>
      <c r="AA38" s="122">
        <f t="shared" si="8"/>
        <v>46155.539999999994</v>
      </c>
      <c r="AB38" s="122">
        <f t="shared" si="3"/>
        <v>100</v>
      </c>
      <c r="AC38" s="122">
        <f t="shared" si="9"/>
        <v>46155.539999999994</v>
      </c>
      <c r="AD38" s="122">
        <f t="shared" si="10"/>
        <v>100</v>
      </c>
      <c r="AE38" s="122">
        <f t="shared" si="11"/>
        <v>0</v>
      </c>
      <c r="AF38" s="122">
        <f t="shared" si="4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100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4"/>
        <v>0</v>
      </c>
      <c r="O39" s="100">
        <v>0</v>
      </c>
      <c r="P39" s="100">
        <v>0</v>
      </c>
      <c r="Q39" s="100">
        <v>0</v>
      </c>
      <c r="R39" s="100">
        <f t="shared" si="13"/>
        <v>0</v>
      </c>
      <c r="S39" s="100">
        <v>0</v>
      </c>
      <c r="T39" s="100">
        <v>0</v>
      </c>
      <c r="U39" s="100">
        <v>0</v>
      </c>
      <c r="V39" s="121">
        <v>0</v>
      </c>
      <c r="W39" s="121">
        <v>0</v>
      </c>
      <c r="X39" s="121">
        <v>0</v>
      </c>
      <c r="Y39" s="122">
        <f t="shared" si="2"/>
        <v>0</v>
      </c>
      <c r="Z39" s="123">
        <v>0</v>
      </c>
      <c r="AA39" s="122">
        <f t="shared" si="8"/>
        <v>0</v>
      </c>
      <c r="AB39" s="122">
        <f t="shared" si="3"/>
        <v>0</v>
      </c>
      <c r="AC39" s="122">
        <f t="shared" si="9"/>
        <v>0</v>
      </c>
      <c r="AD39" s="122">
        <f t="shared" si="10"/>
        <v>0</v>
      </c>
      <c r="AE39" s="122">
        <f t="shared" si="11"/>
        <v>0</v>
      </c>
      <c r="AF39" s="122">
        <f t="shared" si="4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100">
        <v>81.2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4"/>
        <v>9.0909090909090917</v>
      </c>
      <c r="O40" s="100">
        <v>81.2</v>
      </c>
      <c r="P40" s="100">
        <v>81.2</v>
      </c>
      <c r="Q40" s="100">
        <f>P40/O40*100</f>
        <v>100</v>
      </c>
      <c r="R40" s="100">
        <f t="shared" si="13"/>
        <v>81.2</v>
      </c>
      <c r="S40" s="100">
        <f t="shared" si="7"/>
        <v>100</v>
      </c>
      <c r="T40" s="100">
        <v>0</v>
      </c>
      <c r="U40" s="100">
        <v>0</v>
      </c>
      <c r="V40" s="121">
        <v>4</v>
      </c>
      <c r="W40" s="121">
        <v>5</v>
      </c>
      <c r="X40" s="121">
        <v>3</v>
      </c>
      <c r="Y40" s="122">
        <f t="shared" si="2"/>
        <v>36.363636363636367</v>
      </c>
      <c r="Z40" s="123">
        <f>225.18+3252.69</f>
        <v>3477.87</v>
      </c>
      <c r="AA40" s="122">
        <f t="shared" si="8"/>
        <v>3477.87</v>
      </c>
      <c r="AB40" s="122">
        <f t="shared" si="3"/>
        <v>100</v>
      </c>
      <c r="AC40" s="122">
        <f t="shared" si="9"/>
        <v>3477.87</v>
      </c>
      <c r="AD40" s="122">
        <f t="shared" si="10"/>
        <v>100</v>
      </c>
      <c r="AE40" s="122">
        <f t="shared" si="11"/>
        <v>0</v>
      </c>
      <c r="AF40" s="122">
        <f t="shared" si="4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100">
        <v>3754.72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4"/>
        <v>0</v>
      </c>
      <c r="O41" s="100">
        <v>0</v>
      </c>
      <c r="P41" s="100">
        <v>0</v>
      </c>
      <c r="Q41" s="100">
        <v>0</v>
      </c>
      <c r="R41" s="100">
        <f t="shared" si="13"/>
        <v>0</v>
      </c>
      <c r="S41" s="100">
        <v>0</v>
      </c>
      <c r="T41" s="100">
        <v>0</v>
      </c>
      <c r="U41" s="100">
        <v>0</v>
      </c>
      <c r="V41" s="121">
        <v>1</v>
      </c>
      <c r="W41" s="121">
        <v>1</v>
      </c>
      <c r="X41" s="121">
        <v>1</v>
      </c>
      <c r="Y41" s="122">
        <f t="shared" si="2"/>
        <v>50</v>
      </c>
      <c r="Z41" s="123">
        <v>570.94000000000005</v>
      </c>
      <c r="AA41" s="122">
        <f t="shared" si="8"/>
        <v>570.94000000000005</v>
      </c>
      <c r="AB41" s="122">
        <f t="shared" si="3"/>
        <v>100</v>
      </c>
      <c r="AC41" s="122">
        <f t="shared" si="9"/>
        <v>570.94000000000005</v>
      </c>
      <c r="AD41" s="122">
        <f t="shared" si="10"/>
        <v>100</v>
      </c>
      <c r="AE41" s="122">
        <f t="shared" si="11"/>
        <v>0</v>
      </c>
      <c r="AF41" s="122">
        <f t="shared" si="4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100">
        <v>106371.62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4"/>
        <v>69.811320754716974</v>
      </c>
      <c r="O42" s="100">
        <v>51486.1</v>
      </c>
      <c r="P42" s="100">
        <v>51486.1</v>
      </c>
      <c r="Q42" s="100">
        <f>P42/O42*100</f>
        <v>100</v>
      </c>
      <c r="R42" s="100">
        <f t="shared" si="13"/>
        <v>51486.1</v>
      </c>
      <c r="S42" s="100">
        <f t="shared" si="7"/>
        <v>100</v>
      </c>
      <c r="T42" s="100">
        <v>0</v>
      </c>
      <c r="U42" s="100">
        <v>0</v>
      </c>
      <c r="V42" s="121">
        <v>20</v>
      </c>
      <c r="W42" s="121">
        <v>31</v>
      </c>
      <c r="X42" s="121">
        <v>9</v>
      </c>
      <c r="Y42" s="122">
        <f t="shared" si="2"/>
        <v>37.735849056603776</v>
      </c>
      <c r="Z42" s="123">
        <v>44295.46</v>
      </c>
      <c r="AA42" s="122">
        <f t="shared" si="8"/>
        <v>44295.46</v>
      </c>
      <c r="AB42" s="122">
        <f t="shared" si="3"/>
        <v>100</v>
      </c>
      <c r="AC42" s="122">
        <f t="shared" si="9"/>
        <v>44295.46</v>
      </c>
      <c r="AD42" s="122">
        <f t="shared" si="10"/>
        <v>100</v>
      </c>
      <c r="AE42" s="122">
        <f t="shared" si="11"/>
        <v>0</v>
      </c>
      <c r="AF42" s="122">
        <f t="shared" si="4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100">
        <v>16141.45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4"/>
        <v>78.571428571428569</v>
      </c>
      <c r="O43" s="100">
        <v>16141.45</v>
      </c>
      <c r="P43" s="100">
        <v>16141.45</v>
      </c>
      <c r="Q43" s="100">
        <f>P43/O43*100</f>
        <v>100</v>
      </c>
      <c r="R43" s="100">
        <f t="shared" si="13"/>
        <v>16141.45</v>
      </c>
      <c r="S43" s="100">
        <f t="shared" si="7"/>
        <v>100</v>
      </c>
      <c r="T43" s="100">
        <v>0</v>
      </c>
      <c r="U43" s="100">
        <v>0</v>
      </c>
      <c r="V43" s="121">
        <v>8</v>
      </c>
      <c r="W43" s="121">
        <v>10</v>
      </c>
      <c r="X43" s="121">
        <v>5</v>
      </c>
      <c r="Y43" s="122">
        <f t="shared" si="2"/>
        <v>28.571428571428569</v>
      </c>
      <c r="Z43" s="123">
        <v>7515.68</v>
      </c>
      <c r="AA43" s="122">
        <f t="shared" si="8"/>
        <v>7515.68</v>
      </c>
      <c r="AB43" s="122">
        <f t="shared" si="3"/>
        <v>100</v>
      </c>
      <c r="AC43" s="122">
        <f t="shared" si="9"/>
        <v>7515.68</v>
      </c>
      <c r="AD43" s="122">
        <f t="shared" si="10"/>
        <v>100</v>
      </c>
      <c r="AE43" s="122">
        <f t="shared" si="11"/>
        <v>0</v>
      </c>
      <c r="AF43" s="122">
        <f t="shared" si="4"/>
        <v>0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100">
        <v>7444.67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4"/>
        <v>0</v>
      </c>
      <c r="O44" s="100">
        <v>0</v>
      </c>
      <c r="P44" s="100">
        <v>0</v>
      </c>
      <c r="Q44" s="100">
        <v>0</v>
      </c>
      <c r="R44" s="100">
        <f t="shared" si="13"/>
        <v>0</v>
      </c>
      <c r="S44" s="100">
        <v>0</v>
      </c>
      <c r="T44" s="100">
        <v>0</v>
      </c>
      <c r="U44" s="100">
        <v>0</v>
      </c>
      <c r="V44" s="121">
        <v>0</v>
      </c>
      <c r="W44" s="121">
        <v>0</v>
      </c>
      <c r="X44" s="121">
        <v>1</v>
      </c>
      <c r="Y44" s="122">
        <f t="shared" si="2"/>
        <v>0</v>
      </c>
      <c r="Z44" s="123">
        <v>0</v>
      </c>
      <c r="AA44" s="122">
        <f t="shared" si="8"/>
        <v>0</v>
      </c>
      <c r="AB44" s="122">
        <f t="shared" si="3"/>
        <v>0</v>
      </c>
      <c r="AC44" s="122">
        <f t="shared" si="9"/>
        <v>0</v>
      </c>
      <c r="AD44" s="122">
        <f t="shared" si="10"/>
        <v>0</v>
      </c>
      <c r="AE44" s="122">
        <f t="shared" si="11"/>
        <v>0</v>
      </c>
      <c r="AF44" s="122">
        <f t="shared" si="4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100">
        <v>18630.71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4"/>
        <v>71.428571428571431</v>
      </c>
      <c r="O45" s="100">
        <v>18630.71</v>
      </c>
      <c r="P45" s="100">
        <v>18630.71</v>
      </c>
      <c r="Q45" s="100">
        <f>P45/O45*100</f>
        <v>100</v>
      </c>
      <c r="R45" s="100">
        <f t="shared" si="13"/>
        <v>18630.71</v>
      </c>
      <c r="S45" s="100">
        <f t="shared" si="7"/>
        <v>100</v>
      </c>
      <c r="T45" s="100">
        <v>0</v>
      </c>
      <c r="U45" s="100">
        <v>0</v>
      </c>
      <c r="V45" s="121">
        <v>9</v>
      </c>
      <c r="W45" s="121">
        <v>9</v>
      </c>
      <c r="X45" s="121">
        <v>9</v>
      </c>
      <c r="Y45" s="122">
        <f t="shared" si="2"/>
        <v>42.857142857142854</v>
      </c>
      <c r="Z45" s="123">
        <v>12540.16</v>
      </c>
      <c r="AA45" s="122">
        <f t="shared" si="8"/>
        <v>12540.16</v>
      </c>
      <c r="AB45" s="122">
        <f t="shared" si="3"/>
        <v>100</v>
      </c>
      <c r="AC45" s="122">
        <f t="shared" si="9"/>
        <v>12540.16</v>
      </c>
      <c r="AD45" s="122">
        <f t="shared" si="10"/>
        <v>100</v>
      </c>
      <c r="AE45" s="122">
        <f t="shared" si="11"/>
        <v>0</v>
      </c>
      <c r="AF45" s="122">
        <f t="shared" si="4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100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4"/>
        <v>0</v>
      </c>
      <c r="O46" s="100">
        <v>0</v>
      </c>
      <c r="P46" s="100">
        <v>0</v>
      </c>
      <c r="Q46" s="100">
        <v>0</v>
      </c>
      <c r="R46" s="100">
        <f t="shared" si="13"/>
        <v>0</v>
      </c>
      <c r="S46" s="100">
        <v>0</v>
      </c>
      <c r="T46" s="100">
        <v>0</v>
      </c>
      <c r="U46" s="100">
        <v>0</v>
      </c>
      <c r="V46" s="121">
        <v>1</v>
      </c>
      <c r="W46" s="121">
        <v>1</v>
      </c>
      <c r="X46" s="121">
        <v>1</v>
      </c>
      <c r="Y46" s="122">
        <f t="shared" si="2"/>
        <v>100</v>
      </c>
      <c r="Z46" s="123">
        <v>121.8</v>
      </c>
      <c r="AA46" s="122">
        <f t="shared" si="8"/>
        <v>121.8</v>
      </c>
      <c r="AB46" s="122">
        <f t="shared" si="3"/>
        <v>100</v>
      </c>
      <c r="AC46" s="122">
        <f t="shared" si="9"/>
        <v>121.8</v>
      </c>
      <c r="AD46" s="122">
        <f t="shared" si="10"/>
        <v>100</v>
      </c>
      <c r="AE46" s="122">
        <f t="shared" si="11"/>
        <v>0</v>
      </c>
      <c r="AF46" s="122">
        <f t="shared" si="4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100">
        <v>35100.78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4"/>
        <v>72.972972972972968</v>
      </c>
      <c r="O47" s="100">
        <v>29395.079999999998</v>
      </c>
      <c r="P47" s="100">
        <v>29395.079999999998</v>
      </c>
      <c r="Q47" s="100">
        <f>P47/O47*100</f>
        <v>100</v>
      </c>
      <c r="R47" s="100">
        <f t="shared" si="13"/>
        <v>29395.079999999998</v>
      </c>
      <c r="S47" s="100">
        <f t="shared" si="7"/>
        <v>100</v>
      </c>
      <c r="T47" s="100">
        <v>0</v>
      </c>
      <c r="U47" s="100">
        <v>0</v>
      </c>
      <c r="V47" s="121">
        <v>9</v>
      </c>
      <c r="W47" s="121">
        <v>12</v>
      </c>
      <c r="X47" s="121">
        <v>5</v>
      </c>
      <c r="Y47" s="122">
        <f t="shared" si="2"/>
        <v>24.324324324324326</v>
      </c>
      <c r="Z47" s="123">
        <v>7644.4</v>
      </c>
      <c r="AA47" s="122">
        <f t="shared" si="8"/>
        <v>7644.4</v>
      </c>
      <c r="AB47" s="122">
        <f t="shared" si="3"/>
        <v>100</v>
      </c>
      <c r="AC47" s="122">
        <f t="shared" si="9"/>
        <v>7644.4</v>
      </c>
      <c r="AD47" s="122">
        <f t="shared" si="10"/>
        <v>100</v>
      </c>
      <c r="AE47" s="122">
        <f t="shared" si="11"/>
        <v>0</v>
      </c>
      <c r="AF47" s="122">
        <f t="shared" si="4"/>
        <v>0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100">
        <v>34166.14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4"/>
        <v>50</v>
      </c>
      <c r="O48" s="100">
        <v>13283.6</v>
      </c>
      <c r="P48" s="100">
        <v>13283.6</v>
      </c>
      <c r="Q48" s="100">
        <f>P48/O48*100</f>
        <v>100</v>
      </c>
      <c r="R48" s="100">
        <f t="shared" si="13"/>
        <v>13283.6</v>
      </c>
      <c r="S48" s="100">
        <f t="shared" si="7"/>
        <v>100</v>
      </c>
      <c r="T48" s="100">
        <v>0</v>
      </c>
      <c r="U48" s="100">
        <v>0</v>
      </c>
      <c r="V48" s="121">
        <v>24</v>
      </c>
      <c r="W48" s="121">
        <v>35</v>
      </c>
      <c r="X48" s="121">
        <v>17</v>
      </c>
      <c r="Y48" s="122">
        <f t="shared" si="2"/>
        <v>37.5</v>
      </c>
      <c r="Z48" s="123">
        <v>46978.09</v>
      </c>
      <c r="AA48" s="122">
        <f t="shared" si="8"/>
        <v>46978.09</v>
      </c>
      <c r="AB48" s="122">
        <f t="shared" si="3"/>
        <v>100</v>
      </c>
      <c r="AC48" s="122">
        <f t="shared" si="9"/>
        <v>46978.09</v>
      </c>
      <c r="AD48" s="122">
        <f t="shared" si="10"/>
        <v>100</v>
      </c>
      <c r="AE48" s="122">
        <f t="shared" si="11"/>
        <v>0</v>
      </c>
      <c r="AF48" s="122">
        <f t="shared" si="4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100">
        <v>249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4"/>
        <v>0</v>
      </c>
      <c r="O49" s="100">
        <v>0</v>
      </c>
      <c r="P49" s="100">
        <v>0</v>
      </c>
      <c r="Q49" s="100">
        <v>0</v>
      </c>
      <c r="R49" s="100">
        <f t="shared" si="13"/>
        <v>0</v>
      </c>
      <c r="S49" s="100">
        <v>0</v>
      </c>
      <c r="T49" s="100">
        <v>0</v>
      </c>
      <c r="U49" s="100">
        <v>0</v>
      </c>
      <c r="V49" s="121">
        <v>1</v>
      </c>
      <c r="W49" s="121">
        <v>2</v>
      </c>
      <c r="X49" s="121">
        <v>0</v>
      </c>
      <c r="Y49" s="122">
        <f t="shared" si="2"/>
        <v>33.333333333333329</v>
      </c>
      <c r="Z49" s="123">
        <v>1501.79</v>
      </c>
      <c r="AA49" s="122">
        <f t="shared" si="8"/>
        <v>1501.79</v>
      </c>
      <c r="AB49" s="122">
        <f t="shared" si="3"/>
        <v>100</v>
      </c>
      <c r="AC49" s="122">
        <f t="shared" si="9"/>
        <v>1501.79</v>
      </c>
      <c r="AD49" s="122">
        <f t="shared" si="10"/>
        <v>100</v>
      </c>
      <c r="AE49" s="122">
        <f t="shared" si="11"/>
        <v>0</v>
      </c>
      <c r="AF49" s="122">
        <f t="shared" si="4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100">
        <v>55805.68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4"/>
        <v>93.333333333333329</v>
      </c>
      <c r="O50" s="100">
        <v>28019.85</v>
      </c>
      <c r="P50" s="100">
        <v>28019.85</v>
      </c>
      <c r="Q50" s="100">
        <f t="shared" ref="Q50:Q61" si="16">P50/O50*100</f>
        <v>100</v>
      </c>
      <c r="R50" s="100">
        <f t="shared" si="13"/>
        <v>28019.85</v>
      </c>
      <c r="S50" s="100">
        <f t="shared" si="7"/>
        <v>100</v>
      </c>
      <c r="T50" s="100">
        <v>0</v>
      </c>
      <c r="U50" s="100">
        <v>0</v>
      </c>
      <c r="V50" s="121">
        <v>5</v>
      </c>
      <c r="W50" s="121">
        <v>6</v>
      </c>
      <c r="X50" s="121">
        <v>0</v>
      </c>
      <c r="Y50" s="122">
        <f t="shared" si="2"/>
        <v>11.111111111111111</v>
      </c>
      <c r="Z50" s="123">
        <v>9696.89</v>
      </c>
      <c r="AA50" s="122">
        <f t="shared" si="8"/>
        <v>9696.89</v>
      </c>
      <c r="AB50" s="122">
        <f t="shared" si="3"/>
        <v>100</v>
      </c>
      <c r="AC50" s="122">
        <f t="shared" si="9"/>
        <v>9696.89</v>
      </c>
      <c r="AD50" s="122">
        <f t="shared" si="10"/>
        <v>100</v>
      </c>
      <c r="AE50" s="122">
        <f t="shared" si="11"/>
        <v>0</v>
      </c>
      <c r="AF50" s="122">
        <f t="shared" si="4"/>
        <v>0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100">
        <v>40457.15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4"/>
        <v>74.285714285714292</v>
      </c>
      <c r="O51" s="100">
        <v>24374.81</v>
      </c>
      <c r="P51" s="100">
        <v>24374.81</v>
      </c>
      <c r="Q51" s="100">
        <f t="shared" si="16"/>
        <v>100</v>
      </c>
      <c r="R51" s="100">
        <f t="shared" si="13"/>
        <v>24374.81</v>
      </c>
      <c r="S51" s="100">
        <f t="shared" si="7"/>
        <v>100</v>
      </c>
      <c r="T51" s="100">
        <v>0</v>
      </c>
      <c r="U51" s="100">
        <v>0</v>
      </c>
      <c r="V51" s="121">
        <v>10</v>
      </c>
      <c r="W51" s="121">
        <v>15</v>
      </c>
      <c r="X51" s="121">
        <v>3</v>
      </c>
      <c r="Y51" s="122">
        <f t="shared" si="2"/>
        <v>28.571428571428569</v>
      </c>
      <c r="Z51" s="123">
        <v>10543.6</v>
      </c>
      <c r="AA51" s="122">
        <f t="shared" si="8"/>
        <v>10543.6</v>
      </c>
      <c r="AB51" s="122">
        <f t="shared" si="3"/>
        <v>100</v>
      </c>
      <c r="AC51" s="122">
        <f t="shared" si="9"/>
        <v>10543.6</v>
      </c>
      <c r="AD51" s="122">
        <f t="shared" si="10"/>
        <v>100</v>
      </c>
      <c r="AE51" s="122">
        <f t="shared" si="11"/>
        <v>0</v>
      </c>
      <c r="AF51" s="122">
        <f t="shared" si="4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100">
        <v>23150.32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4"/>
        <v>80.952380952380949</v>
      </c>
      <c r="O52" s="100">
        <v>15413.759999999998</v>
      </c>
      <c r="P52" s="100">
        <v>15413.759999999998</v>
      </c>
      <c r="Q52" s="100">
        <f t="shared" si="16"/>
        <v>100</v>
      </c>
      <c r="R52" s="100">
        <f t="shared" si="13"/>
        <v>15413.759999999998</v>
      </c>
      <c r="S52" s="100">
        <f t="shared" si="7"/>
        <v>100</v>
      </c>
      <c r="T52" s="100">
        <v>0</v>
      </c>
      <c r="U52" s="100">
        <v>0</v>
      </c>
      <c r="V52" s="121">
        <v>4</v>
      </c>
      <c r="W52" s="121">
        <v>5</v>
      </c>
      <c r="X52" s="121">
        <v>1</v>
      </c>
      <c r="Y52" s="122">
        <f t="shared" si="2"/>
        <v>19.047619047619047</v>
      </c>
      <c r="Z52" s="123">
        <f>8087.98+352.78</f>
        <v>8440.76</v>
      </c>
      <c r="AA52" s="122">
        <f t="shared" si="8"/>
        <v>8440.76</v>
      </c>
      <c r="AB52" s="122">
        <f t="shared" si="3"/>
        <v>100</v>
      </c>
      <c r="AC52" s="122">
        <f t="shared" si="9"/>
        <v>8440.76</v>
      </c>
      <c r="AD52" s="122">
        <f t="shared" si="10"/>
        <v>100</v>
      </c>
      <c r="AE52" s="122">
        <f t="shared" si="11"/>
        <v>0</v>
      </c>
      <c r="AF52" s="122">
        <f t="shared" si="4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 t="s">
        <v>169</v>
      </c>
      <c r="G53" s="100">
        <v>59626.12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4"/>
        <v>74.468085106382972</v>
      </c>
      <c r="O53" s="100">
        <v>42972.38</v>
      </c>
      <c r="P53" s="100">
        <v>42972.38</v>
      </c>
      <c r="Q53" s="100">
        <f t="shared" si="16"/>
        <v>100</v>
      </c>
      <c r="R53" s="100">
        <f t="shared" si="13"/>
        <v>42972.38</v>
      </c>
      <c r="S53" s="100">
        <f t="shared" si="7"/>
        <v>100</v>
      </c>
      <c r="T53" s="100">
        <v>0</v>
      </c>
      <c r="U53" s="100">
        <v>0</v>
      </c>
      <c r="V53" s="121">
        <v>10</v>
      </c>
      <c r="W53" s="121">
        <v>15</v>
      </c>
      <c r="X53" s="121">
        <v>2</v>
      </c>
      <c r="Y53" s="122">
        <f t="shared" si="2"/>
        <v>21.276595744680851</v>
      </c>
      <c r="Z53" s="123">
        <v>32996.230000000003</v>
      </c>
      <c r="AA53" s="122">
        <f t="shared" si="8"/>
        <v>32996.230000000003</v>
      </c>
      <c r="AB53" s="122">
        <f t="shared" si="3"/>
        <v>100</v>
      </c>
      <c r="AC53" s="122">
        <f t="shared" si="9"/>
        <v>32996.230000000003</v>
      </c>
      <c r="AD53" s="122">
        <f t="shared" si="10"/>
        <v>100</v>
      </c>
      <c r="AE53" s="122">
        <f t="shared" si="11"/>
        <v>0</v>
      </c>
      <c r="AF53" s="122">
        <f t="shared" si="4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247</v>
      </c>
      <c r="G54" s="100">
        <v>11413.68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4"/>
        <v>87.5</v>
      </c>
      <c r="O54" s="100">
        <v>11942.29</v>
      </c>
      <c r="P54" s="100">
        <v>11942.29</v>
      </c>
      <c r="Q54" s="100">
        <f t="shared" si="16"/>
        <v>100</v>
      </c>
      <c r="R54" s="100">
        <f t="shared" si="13"/>
        <v>11942.29</v>
      </c>
      <c r="S54" s="100">
        <f t="shared" si="7"/>
        <v>100</v>
      </c>
      <c r="T54" s="100">
        <v>0</v>
      </c>
      <c r="U54" s="100">
        <v>0</v>
      </c>
      <c r="V54" s="121">
        <v>6</v>
      </c>
      <c r="W54" s="121">
        <v>7</v>
      </c>
      <c r="X54" s="121">
        <v>2</v>
      </c>
      <c r="Y54" s="122">
        <f t="shared" si="2"/>
        <v>37.5</v>
      </c>
      <c r="Z54" s="123">
        <v>5739.78</v>
      </c>
      <c r="AA54" s="122">
        <f t="shared" si="8"/>
        <v>5739.78</v>
      </c>
      <c r="AB54" s="122">
        <f t="shared" si="3"/>
        <v>100</v>
      </c>
      <c r="AC54" s="122">
        <f t="shared" si="9"/>
        <v>5739.78</v>
      </c>
      <c r="AD54" s="122">
        <f t="shared" si="10"/>
        <v>100</v>
      </c>
      <c r="AE54" s="122">
        <f t="shared" si="11"/>
        <v>0</v>
      </c>
      <c r="AF54" s="122">
        <f t="shared" si="4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100">
        <v>26965.88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4"/>
        <v>50</v>
      </c>
      <c r="O55" s="100">
        <v>2319.79</v>
      </c>
      <c r="P55" s="100">
        <v>2319.79</v>
      </c>
      <c r="Q55" s="100">
        <f t="shared" si="16"/>
        <v>100</v>
      </c>
      <c r="R55" s="100">
        <f t="shared" si="13"/>
        <v>2319.79</v>
      </c>
      <c r="S55" s="100">
        <f t="shared" si="7"/>
        <v>100</v>
      </c>
      <c r="T55" s="100">
        <v>0</v>
      </c>
      <c r="U55" s="100">
        <v>0</v>
      </c>
      <c r="V55" s="121">
        <v>7</v>
      </c>
      <c r="W55" s="121">
        <v>11</v>
      </c>
      <c r="X55" s="121">
        <v>5</v>
      </c>
      <c r="Y55" s="122">
        <f t="shared" si="2"/>
        <v>50</v>
      </c>
      <c r="Z55" s="123">
        <v>28099.62</v>
      </c>
      <c r="AA55" s="122">
        <f t="shared" si="8"/>
        <v>28099.62</v>
      </c>
      <c r="AB55" s="122">
        <f t="shared" si="3"/>
        <v>100</v>
      </c>
      <c r="AC55" s="122">
        <f t="shared" si="9"/>
        <v>28099.62</v>
      </c>
      <c r="AD55" s="122">
        <f t="shared" si="10"/>
        <v>100</v>
      </c>
      <c r="AE55" s="122">
        <f t="shared" si="11"/>
        <v>0</v>
      </c>
      <c r="AF55" s="122">
        <f t="shared" si="4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100">
        <v>55057.78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4"/>
        <v>69.642857142857139</v>
      </c>
      <c r="O56" s="100">
        <v>33646.5</v>
      </c>
      <c r="P56" s="100">
        <v>33646.5</v>
      </c>
      <c r="Q56" s="100">
        <f t="shared" si="16"/>
        <v>100</v>
      </c>
      <c r="R56" s="100">
        <f t="shared" si="13"/>
        <v>33646.5</v>
      </c>
      <c r="S56" s="100">
        <f t="shared" si="7"/>
        <v>100</v>
      </c>
      <c r="T56" s="100">
        <v>0</v>
      </c>
      <c r="U56" s="100">
        <v>0</v>
      </c>
      <c r="V56" s="121">
        <v>15</v>
      </c>
      <c r="W56" s="121">
        <v>24</v>
      </c>
      <c r="X56" s="121">
        <v>6</v>
      </c>
      <c r="Y56" s="122">
        <f t="shared" si="2"/>
        <v>26.785714285714285</v>
      </c>
      <c r="Z56" s="123">
        <v>15891.2</v>
      </c>
      <c r="AA56" s="122">
        <f t="shared" si="8"/>
        <v>15891.2</v>
      </c>
      <c r="AB56" s="122">
        <f t="shared" si="3"/>
        <v>100</v>
      </c>
      <c r="AC56" s="122">
        <f t="shared" si="9"/>
        <v>15891.2</v>
      </c>
      <c r="AD56" s="122">
        <f t="shared" si="10"/>
        <v>100</v>
      </c>
      <c r="AE56" s="122">
        <f t="shared" si="11"/>
        <v>0</v>
      </c>
      <c r="AF56" s="122">
        <f t="shared" si="4"/>
        <v>0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100">
        <v>5389.26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4"/>
        <v>94.117647058823522</v>
      </c>
      <c r="O57" s="100">
        <v>5389.26</v>
      </c>
      <c r="P57" s="100">
        <v>5389.26</v>
      </c>
      <c r="Q57" s="100">
        <f t="shared" si="16"/>
        <v>100</v>
      </c>
      <c r="R57" s="100">
        <f t="shared" si="13"/>
        <v>5389.26</v>
      </c>
      <c r="S57" s="100">
        <f t="shared" si="7"/>
        <v>100</v>
      </c>
      <c r="T57" s="100">
        <v>0</v>
      </c>
      <c r="U57" s="100">
        <v>0</v>
      </c>
      <c r="V57" s="121">
        <v>3</v>
      </c>
      <c r="W57" s="121">
        <v>3</v>
      </c>
      <c r="X57" s="121">
        <v>0</v>
      </c>
      <c r="Y57" s="122">
        <f t="shared" si="2"/>
        <v>17.647058823529413</v>
      </c>
      <c r="Z57" s="123">
        <v>4047.15</v>
      </c>
      <c r="AA57" s="122">
        <f t="shared" si="8"/>
        <v>4047.15</v>
      </c>
      <c r="AB57" s="122">
        <f t="shared" si="3"/>
        <v>100</v>
      </c>
      <c r="AC57" s="122">
        <f t="shared" si="9"/>
        <v>4047.15</v>
      </c>
      <c r="AD57" s="122">
        <f t="shared" si="10"/>
        <v>100</v>
      </c>
      <c r="AE57" s="122">
        <f t="shared" si="11"/>
        <v>0</v>
      </c>
      <c r="AF57" s="122">
        <f t="shared" si="4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100">
        <v>86772.24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4"/>
        <v>76.271186440677965</v>
      </c>
      <c r="O58" s="100">
        <v>51157.919999999998</v>
      </c>
      <c r="P58" s="100">
        <v>51157.919999999998</v>
      </c>
      <c r="Q58" s="100">
        <f t="shared" si="16"/>
        <v>100</v>
      </c>
      <c r="R58" s="100">
        <f t="shared" si="13"/>
        <v>51157.919999999998</v>
      </c>
      <c r="S58" s="100">
        <f t="shared" si="7"/>
        <v>100</v>
      </c>
      <c r="T58" s="100">
        <v>0</v>
      </c>
      <c r="U58" s="100">
        <v>0</v>
      </c>
      <c r="V58" s="121">
        <v>19</v>
      </c>
      <c r="W58" s="121">
        <v>24</v>
      </c>
      <c r="X58" s="121">
        <v>12</v>
      </c>
      <c r="Y58" s="122">
        <f t="shared" si="2"/>
        <v>32.20338983050847</v>
      </c>
      <c r="Z58" s="123">
        <v>36532.639999999999</v>
      </c>
      <c r="AA58" s="122">
        <f t="shared" si="8"/>
        <v>36532.639999999999</v>
      </c>
      <c r="AB58" s="122">
        <f t="shared" si="3"/>
        <v>100</v>
      </c>
      <c r="AC58" s="122">
        <f t="shared" si="9"/>
        <v>36532.639999999999</v>
      </c>
      <c r="AD58" s="122">
        <f t="shared" si="10"/>
        <v>100</v>
      </c>
      <c r="AE58" s="122">
        <f t="shared" si="11"/>
        <v>0</v>
      </c>
      <c r="AF58" s="122">
        <f t="shared" si="4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100">
        <v>2869.51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4"/>
        <v>51.724137931034484</v>
      </c>
      <c r="O59" s="100">
        <v>2869.51</v>
      </c>
      <c r="P59" s="100">
        <v>2869.51</v>
      </c>
      <c r="Q59" s="100">
        <f t="shared" si="16"/>
        <v>100</v>
      </c>
      <c r="R59" s="100">
        <f t="shared" si="13"/>
        <v>2869.51</v>
      </c>
      <c r="S59" s="100">
        <f t="shared" si="7"/>
        <v>100</v>
      </c>
      <c r="T59" s="100">
        <v>0</v>
      </c>
      <c r="U59" s="100">
        <v>0</v>
      </c>
      <c r="V59" s="121">
        <v>8</v>
      </c>
      <c r="W59" s="121">
        <v>12</v>
      </c>
      <c r="X59" s="121">
        <v>5</v>
      </c>
      <c r="Y59" s="122">
        <f t="shared" si="2"/>
        <v>27.586206896551722</v>
      </c>
      <c r="Z59" s="123">
        <v>9392.68</v>
      </c>
      <c r="AA59" s="122">
        <f t="shared" si="8"/>
        <v>9392.68</v>
      </c>
      <c r="AB59" s="122">
        <f t="shared" si="3"/>
        <v>100</v>
      </c>
      <c r="AC59" s="122">
        <f t="shared" si="9"/>
        <v>9392.68</v>
      </c>
      <c r="AD59" s="122">
        <f t="shared" si="10"/>
        <v>100</v>
      </c>
      <c r="AE59" s="122">
        <f t="shared" si="11"/>
        <v>0</v>
      </c>
      <c r="AF59" s="122">
        <f t="shared" si="4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100">
        <v>47835.68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4"/>
        <v>91.525423728813564</v>
      </c>
      <c r="O60" s="100">
        <v>15158.790000000003</v>
      </c>
      <c r="P60" s="100">
        <v>15158.790000000003</v>
      </c>
      <c r="Q60" s="100">
        <f t="shared" si="16"/>
        <v>100</v>
      </c>
      <c r="R60" s="100">
        <f t="shared" si="13"/>
        <v>15158.790000000003</v>
      </c>
      <c r="S60" s="100">
        <f t="shared" si="7"/>
        <v>100</v>
      </c>
      <c r="T60" s="100">
        <v>0</v>
      </c>
      <c r="U60" s="100">
        <v>0</v>
      </c>
      <c r="V60" s="121">
        <v>0</v>
      </c>
      <c r="W60" s="121">
        <v>0</v>
      </c>
      <c r="X60" s="121">
        <v>1</v>
      </c>
      <c r="Y60" s="122">
        <f t="shared" si="2"/>
        <v>0</v>
      </c>
      <c r="Z60" s="123">
        <v>0</v>
      </c>
      <c r="AA60" s="122">
        <f t="shared" si="8"/>
        <v>0</v>
      </c>
      <c r="AB60" s="122">
        <f t="shared" si="3"/>
        <v>0</v>
      </c>
      <c r="AC60" s="122">
        <f t="shared" si="9"/>
        <v>0</v>
      </c>
      <c r="AD60" s="122">
        <f t="shared" si="10"/>
        <v>0</v>
      </c>
      <c r="AE60" s="122">
        <f t="shared" si="11"/>
        <v>0</v>
      </c>
      <c r="AF60" s="122">
        <f t="shared" si="4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100">
        <v>71249.460000000006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4"/>
        <v>67.901234567901241</v>
      </c>
      <c r="O61" s="100">
        <v>71249.460000000036</v>
      </c>
      <c r="P61" s="100">
        <v>71249.460000000036</v>
      </c>
      <c r="Q61" s="100">
        <f t="shared" si="16"/>
        <v>100</v>
      </c>
      <c r="R61" s="100">
        <f t="shared" si="13"/>
        <v>71249.460000000036</v>
      </c>
      <c r="S61" s="100">
        <f t="shared" si="7"/>
        <v>100</v>
      </c>
      <c r="T61" s="100">
        <v>0</v>
      </c>
      <c r="U61" s="100">
        <v>0</v>
      </c>
      <c r="V61" s="121">
        <v>36</v>
      </c>
      <c r="W61" s="121">
        <v>51</v>
      </c>
      <c r="X61" s="121">
        <v>21</v>
      </c>
      <c r="Y61" s="122">
        <f t="shared" si="2"/>
        <v>22.222222222222221</v>
      </c>
      <c r="Z61" s="123">
        <v>30945.16</v>
      </c>
      <c r="AA61" s="122">
        <f t="shared" si="8"/>
        <v>30945.16</v>
      </c>
      <c r="AB61" s="122">
        <f t="shared" si="3"/>
        <v>100</v>
      </c>
      <c r="AC61" s="122">
        <f t="shared" si="9"/>
        <v>30945.16</v>
      </c>
      <c r="AD61" s="122">
        <f t="shared" si="10"/>
        <v>100</v>
      </c>
      <c r="AE61" s="122">
        <f t="shared" si="11"/>
        <v>0</v>
      </c>
      <c r="AF61" s="122">
        <f t="shared" si="4"/>
        <v>0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100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13"/>
        <v>0</v>
      </c>
      <c r="S62" s="100">
        <v>0</v>
      </c>
      <c r="T62" s="100">
        <v>0</v>
      </c>
      <c r="U62" s="100">
        <v>0</v>
      </c>
      <c r="V62" s="121">
        <v>0</v>
      </c>
      <c r="W62" s="121">
        <v>0</v>
      </c>
      <c r="X62" s="121">
        <v>0</v>
      </c>
      <c r="Y62" s="122">
        <f t="shared" si="2"/>
        <v>0</v>
      </c>
      <c r="Z62" s="123">
        <v>0</v>
      </c>
      <c r="AA62" s="122">
        <f t="shared" si="8"/>
        <v>0</v>
      </c>
      <c r="AB62" s="122">
        <f t="shared" si="3"/>
        <v>0</v>
      </c>
      <c r="AC62" s="122">
        <f t="shared" si="9"/>
        <v>0</v>
      </c>
      <c r="AD62" s="122">
        <f t="shared" si="10"/>
        <v>0</v>
      </c>
      <c r="AE62" s="122">
        <f t="shared" si="11"/>
        <v>0</v>
      </c>
      <c r="AF62" s="122">
        <f t="shared" si="4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100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7">K63/H63*100</f>
        <v>0</v>
      </c>
      <c r="O63" s="100">
        <v>0</v>
      </c>
      <c r="P63" s="100">
        <v>0</v>
      </c>
      <c r="Q63" s="100">
        <v>0</v>
      </c>
      <c r="R63" s="100">
        <f t="shared" si="13"/>
        <v>0</v>
      </c>
      <c r="S63" s="100">
        <v>0</v>
      </c>
      <c r="T63" s="100">
        <v>0</v>
      </c>
      <c r="U63" s="100">
        <v>0</v>
      </c>
      <c r="V63" s="121">
        <v>1</v>
      </c>
      <c r="W63" s="121">
        <v>2</v>
      </c>
      <c r="X63" s="121">
        <v>27</v>
      </c>
      <c r="Y63" s="122">
        <f t="shared" si="2"/>
        <v>3.5714285714285712</v>
      </c>
      <c r="Z63" s="123">
        <v>6711.8899999999994</v>
      </c>
      <c r="AA63" s="122">
        <f t="shared" si="8"/>
        <v>6711.8899999999994</v>
      </c>
      <c r="AB63" s="122">
        <f t="shared" si="3"/>
        <v>100</v>
      </c>
      <c r="AC63" s="122">
        <f t="shared" si="9"/>
        <v>6711.8899999999994</v>
      </c>
      <c r="AD63" s="122">
        <f t="shared" si="10"/>
        <v>100</v>
      </c>
      <c r="AE63" s="122">
        <f t="shared" si="11"/>
        <v>0</v>
      </c>
      <c r="AF63" s="122">
        <f t="shared" si="4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100">
        <v>13644.19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7"/>
        <v>84.615384615384613</v>
      </c>
      <c r="O64" s="100">
        <v>8254.4500000000007</v>
      </c>
      <c r="P64" s="100">
        <v>8254.4500000000007</v>
      </c>
      <c r="Q64" s="100">
        <f>P64/O64*100</f>
        <v>100</v>
      </c>
      <c r="R64" s="100">
        <f t="shared" si="13"/>
        <v>8254.4500000000007</v>
      </c>
      <c r="S64" s="100">
        <f t="shared" si="7"/>
        <v>100</v>
      </c>
      <c r="T64" s="100">
        <v>0</v>
      </c>
      <c r="U64" s="100">
        <v>0</v>
      </c>
      <c r="V64" s="121">
        <v>0</v>
      </c>
      <c r="W64" s="121">
        <v>0</v>
      </c>
      <c r="X64" s="121">
        <v>0</v>
      </c>
      <c r="Y64" s="122">
        <f t="shared" si="2"/>
        <v>0</v>
      </c>
      <c r="Z64" s="123">
        <v>0</v>
      </c>
      <c r="AA64" s="122">
        <f t="shared" si="8"/>
        <v>0</v>
      </c>
      <c r="AB64" s="122">
        <f t="shared" si="3"/>
        <v>0</v>
      </c>
      <c r="AC64" s="122">
        <f t="shared" si="9"/>
        <v>0</v>
      </c>
      <c r="AD64" s="122">
        <f t="shared" si="10"/>
        <v>0</v>
      </c>
      <c r="AE64" s="122">
        <f t="shared" si="11"/>
        <v>0</v>
      </c>
      <c r="AF64" s="122">
        <f t="shared" si="4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100">
        <v>16142.51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7"/>
        <v>82.857142857142861</v>
      </c>
      <c r="O65" s="100">
        <v>16142.51</v>
      </c>
      <c r="P65" s="100">
        <v>16142.51</v>
      </c>
      <c r="Q65" s="100">
        <f>P65/O65*100</f>
        <v>100</v>
      </c>
      <c r="R65" s="100">
        <f t="shared" si="13"/>
        <v>16142.51</v>
      </c>
      <c r="S65" s="100">
        <f t="shared" si="7"/>
        <v>100</v>
      </c>
      <c r="T65" s="100">
        <v>0</v>
      </c>
      <c r="U65" s="100">
        <v>0</v>
      </c>
      <c r="V65" s="121">
        <v>10</v>
      </c>
      <c r="W65" s="121">
        <v>12</v>
      </c>
      <c r="X65" s="121">
        <v>2</v>
      </c>
      <c r="Y65" s="122">
        <f t="shared" si="2"/>
        <v>28.571428571428569</v>
      </c>
      <c r="Z65" s="123">
        <f>9973.38+673.25</f>
        <v>10646.63</v>
      </c>
      <c r="AA65" s="122">
        <f t="shared" si="8"/>
        <v>10646.63</v>
      </c>
      <c r="AB65" s="122">
        <f t="shared" si="3"/>
        <v>100</v>
      </c>
      <c r="AC65" s="122">
        <f t="shared" si="9"/>
        <v>10646.63</v>
      </c>
      <c r="AD65" s="122">
        <f t="shared" si="10"/>
        <v>100</v>
      </c>
      <c r="AE65" s="122">
        <f t="shared" si="11"/>
        <v>0</v>
      </c>
      <c r="AF65" s="122">
        <f t="shared" si="4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100">
        <v>111664.89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7"/>
        <v>84.090909090909093</v>
      </c>
      <c r="O66" s="100">
        <v>94844.19</v>
      </c>
      <c r="P66" s="100">
        <v>94844.19</v>
      </c>
      <c r="Q66" s="100">
        <f>P66/O66*100</f>
        <v>100</v>
      </c>
      <c r="R66" s="100">
        <f t="shared" si="13"/>
        <v>94844.19</v>
      </c>
      <c r="S66" s="100">
        <f t="shared" si="7"/>
        <v>100</v>
      </c>
      <c r="T66" s="100">
        <v>0</v>
      </c>
      <c r="U66" s="100">
        <v>0</v>
      </c>
      <c r="V66" s="121">
        <v>17</v>
      </c>
      <c r="W66" s="121">
        <v>25</v>
      </c>
      <c r="X66" s="121">
        <v>6</v>
      </c>
      <c r="Y66" s="122">
        <f t="shared" si="2"/>
        <v>19.318181818181817</v>
      </c>
      <c r="Z66" s="123">
        <v>23417.77</v>
      </c>
      <c r="AA66" s="122">
        <f t="shared" si="8"/>
        <v>23417.77</v>
      </c>
      <c r="AB66" s="122">
        <f t="shared" si="3"/>
        <v>100</v>
      </c>
      <c r="AC66" s="122">
        <f t="shared" si="9"/>
        <v>23417.77</v>
      </c>
      <c r="AD66" s="122">
        <f t="shared" si="10"/>
        <v>100</v>
      </c>
      <c r="AE66" s="122">
        <f t="shared" si="11"/>
        <v>0</v>
      </c>
      <c r="AF66" s="122">
        <f t="shared" si="4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100">
        <v>7694.85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7"/>
        <v>60</v>
      </c>
      <c r="O67" s="100">
        <v>1370.25</v>
      </c>
      <c r="P67" s="100">
        <v>1370.25</v>
      </c>
      <c r="Q67" s="100">
        <f>P67/O67*100</f>
        <v>100</v>
      </c>
      <c r="R67" s="100">
        <f t="shared" si="13"/>
        <v>1370.25</v>
      </c>
      <c r="S67" s="100">
        <f t="shared" si="7"/>
        <v>100</v>
      </c>
      <c r="T67" s="100">
        <v>0</v>
      </c>
      <c r="U67" s="100">
        <v>0</v>
      </c>
      <c r="V67" s="121">
        <v>0</v>
      </c>
      <c r="W67" s="121">
        <v>0</v>
      </c>
      <c r="X67" s="121">
        <v>0</v>
      </c>
      <c r="Y67" s="122">
        <f t="shared" si="2"/>
        <v>0</v>
      </c>
      <c r="Z67" s="123">
        <v>0</v>
      </c>
      <c r="AA67" s="122">
        <f t="shared" si="8"/>
        <v>0</v>
      </c>
      <c r="AB67" s="122">
        <f t="shared" si="3"/>
        <v>0</v>
      </c>
      <c r="AC67" s="122">
        <f t="shared" si="9"/>
        <v>0</v>
      </c>
      <c r="AD67" s="122">
        <f t="shared" si="10"/>
        <v>0</v>
      </c>
      <c r="AE67" s="122">
        <f t="shared" si="11"/>
        <v>0</v>
      </c>
      <c r="AF67" s="122">
        <f t="shared" si="4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100">
        <v>89622.44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7"/>
        <v>82.978723404255319</v>
      </c>
      <c r="O68" s="100">
        <v>62158.37</v>
      </c>
      <c r="P68" s="100">
        <v>62158.37</v>
      </c>
      <c r="Q68" s="100">
        <f>P68/O68*100</f>
        <v>100</v>
      </c>
      <c r="R68" s="100">
        <f t="shared" si="13"/>
        <v>62158.37</v>
      </c>
      <c r="S68" s="100">
        <f t="shared" si="7"/>
        <v>100</v>
      </c>
      <c r="T68" s="100">
        <v>0</v>
      </c>
      <c r="U68" s="100">
        <v>0</v>
      </c>
      <c r="V68" s="121">
        <v>14</v>
      </c>
      <c r="W68" s="121">
        <v>16</v>
      </c>
      <c r="X68" s="121">
        <v>2</v>
      </c>
      <c r="Y68" s="122">
        <f t="shared" si="2"/>
        <v>29.787234042553191</v>
      </c>
      <c r="Z68" s="123">
        <v>29920.77</v>
      </c>
      <c r="AA68" s="122">
        <f t="shared" si="8"/>
        <v>29920.77</v>
      </c>
      <c r="AB68" s="122">
        <f t="shared" si="3"/>
        <v>100</v>
      </c>
      <c r="AC68" s="122">
        <f t="shared" si="9"/>
        <v>29920.77</v>
      </c>
      <c r="AD68" s="122">
        <f t="shared" si="10"/>
        <v>100</v>
      </c>
      <c r="AE68" s="122">
        <f t="shared" si="11"/>
        <v>0</v>
      </c>
      <c r="AF68" s="122">
        <f t="shared" si="4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100">
        <v>688.2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7"/>
        <v>0</v>
      </c>
      <c r="O69" s="100">
        <v>0</v>
      </c>
      <c r="P69" s="100">
        <v>0</v>
      </c>
      <c r="Q69" s="100">
        <v>0</v>
      </c>
      <c r="R69" s="100">
        <f t="shared" si="13"/>
        <v>0</v>
      </c>
      <c r="S69" s="100">
        <v>0</v>
      </c>
      <c r="T69" s="100">
        <v>0</v>
      </c>
      <c r="U69" s="100">
        <v>0</v>
      </c>
      <c r="V69" s="121">
        <v>0</v>
      </c>
      <c r="W69" s="121">
        <v>0</v>
      </c>
      <c r="X69" s="121">
        <v>0</v>
      </c>
      <c r="Y69" s="122">
        <f t="shared" si="2"/>
        <v>0</v>
      </c>
      <c r="Z69" s="123">
        <v>0</v>
      </c>
      <c r="AA69" s="122">
        <f t="shared" si="8"/>
        <v>0</v>
      </c>
      <c r="AB69" s="122">
        <f t="shared" si="3"/>
        <v>0</v>
      </c>
      <c r="AC69" s="122">
        <f t="shared" si="9"/>
        <v>0</v>
      </c>
      <c r="AD69" s="122">
        <f t="shared" si="10"/>
        <v>0</v>
      </c>
      <c r="AE69" s="122">
        <f t="shared" si="11"/>
        <v>0</v>
      </c>
      <c r="AF69" s="122">
        <f t="shared" si="4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100">
        <v>27386.58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7"/>
        <v>79.411764705882348</v>
      </c>
      <c r="O70" s="100">
        <v>27386.58</v>
      </c>
      <c r="P70" s="100">
        <v>27386.58</v>
      </c>
      <c r="Q70" s="100">
        <f t="shared" ref="Q70:Q75" si="18">P70/O70*100</f>
        <v>100</v>
      </c>
      <c r="R70" s="100">
        <f t="shared" si="13"/>
        <v>27386.58</v>
      </c>
      <c r="S70" s="100">
        <f t="shared" si="7"/>
        <v>100</v>
      </c>
      <c r="T70" s="100">
        <v>0</v>
      </c>
      <c r="U70" s="100">
        <v>0</v>
      </c>
      <c r="V70" s="121">
        <v>12</v>
      </c>
      <c r="W70" s="121">
        <v>15</v>
      </c>
      <c r="X70" s="121">
        <v>3</v>
      </c>
      <c r="Y70" s="122">
        <f t="shared" si="2"/>
        <v>35.294117647058826</v>
      </c>
      <c r="Z70" s="123">
        <v>10973.2</v>
      </c>
      <c r="AA70" s="122">
        <f t="shared" si="8"/>
        <v>10973.2</v>
      </c>
      <c r="AB70" s="122">
        <f t="shared" si="3"/>
        <v>100</v>
      </c>
      <c r="AC70" s="122">
        <f t="shared" si="9"/>
        <v>10973.2</v>
      </c>
      <c r="AD70" s="122">
        <f t="shared" si="10"/>
        <v>100</v>
      </c>
      <c r="AE70" s="122">
        <f t="shared" si="11"/>
        <v>0</v>
      </c>
      <c r="AF70" s="122">
        <f t="shared" si="4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100">
        <v>7195.07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7"/>
        <v>61.904761904761905</v>
      </c>
      <c r="O71" s="100">
        <v>7195.07</v>
      </c>
      <c r="P71" s="100">
        <v>7195.07</v>
      </c>
      <c r="Q71" s="100">
        <f t="shared" si="18"/>
        <v>100</v>
      </c>
      <c r="R71" s="100">
        <f t="shared" si="13"/>
        <v>7195.07</v>
      </c>
      <c r="S71" s="100">
        <f t="shared" si="7"/>
        <v>100</v>
      </c>
      <c r="T71" s="100">
        <v>0</v>
      </c>
      <c r="U71" s="100">
        <v>0</v>
      </c>
      <c r="V71" s="121">
        <v>7</v>
      </c>
      <c r="W71" s="121">
        <v>10</v>
      </c>
      <c r="X71" s="121">
        <v>5</v>
      </c>
      <c r="Y71" s="122">
        <f t="shared" ref="Y71:Y102" si="19">IF(H71=0,0,V71/H71)*100</f>
        <v>33.333333333333329</v>
      </c>
      <c r="Z71" s="123">
        <v>13028.06</v>
      </c>
      <c r="AA71" s="122">
        <f t="shared" si="8"/>
        <v>13028.06</v>
      </c>
      <c r="AB71" s="122">
        <f t="shared" ref="AB71:AB102" si="20">IF((Z71+T71)=0,0,AA71/(Z71+T71)*100)</f>
        <v>100</v>
      </c>
      <c r="AC71" s="122">
        <f t="shared" si="9"/>
        <v>13028.06</v>
      </c>
      <c r="AD71" s="122">
        <f t="shared" si="10"/>
        <v>100</v>
      </c>
      <c r="AE71" s="122">
        <f t="shared" si="11"/>
        <v>0</v>
      </c>
      <c r="AF71" s="122">
        <f t="shared" ref="AF71:AF102" si="21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100">
        <v>100620.13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7"/>
        <v>77.89473684210526</v>
      </c>
      <c r="O72" s="100">
        <v>52440.76</v>
      </c>
      <c r="P72" s="100">
        <v>52440.76</v>
      </c>
      <c r="Q72" s="100">
        <f t="shared" si="18"/>
        <v>100</v>
      </c>
      <c r="R72" s="100">
        <f t="shared" si="13"/>
        <v>52440.76</v>
      </c>
      <c r="S72" s="100">
        <f t="shared" ref="S72:S102" si="22">R72/P72*100</f>
        <v>100</v>
      </c>
      <c r="T72" s="100">
        <v>0</v>
      </c>
      <c r="U72" s="100">
        <v>0</v>
      </c>
      <c r="V72" s="121">
        <v>24</v>
      </c>
      <c r="W72" s="121">
        <v>42</v>
      </c>
      <c r="X72" s="121">
        <v>6</v>
      </c>
      <c r="Y72" s="122">
        <f t="shared" si="19"/>
        <v>25.263157894736842</v>
      </c>
      <c r="Z72" s="123">
        <v>62142.06</v>
      </c>
      <c r="AA72" s="122">
        <f t="shared" ref="AA72:AA102" si="23">Z72</f>
        <v>62142.06</v>
      </c>
      <c r="AB72" s="122">
        <f t="shared" si="20"/>
        <v>100</v>
      </c>
      <c r="AC72" s="122">
        <f t="shared" ref="AC72:AC102" si="24">AA72</f>
        <v>62142.06</v>
      </c>
      <c r="AD72" s="122">
        <f t="shared" ref="AD72:AD102" si="25">IF(AA72=0,0,AC72/AA72)*100</f>
        <v>100</v>
      </c>
      <c r="AE72" s="122">
        <f t="shared" si="11"/>
        <v>0</v>
      </c>
      <c r="AF72" s="122">
        <f t="shared" si="21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100">
        <v>31003.58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7"/>
        <v>78.94736842105263</v>
      </c>
      <c r="O73" s="100">
        <v>26374.26</v>
      </c>
      <c r="P73" s="100">
        <v>26374.26</v>
      </c>
      <c r="Q73" s="100">
        <f t="shared" si="18"/>
        <v>100</v>
      </c>
      <c r="R73" s="100">
        <f t="shared" si="13"/>
        <v>26374.26</v>
      </c>
      <c r="S73" s="100">
        <f t="shared" si="22"/>
        <v>100</v>
      </c>
      <c r="T73" s="100">
        <v>0</v>
      </c>
      <c r="U73" s="100">
        <v>0</v>
      </c>
      <c r="V73" s="121">
        <v>8</v>
      </c>
      <c r="W73" s="121">
        <v>13</v>
      </c>
      <c r="X73" s="121">
        <v>3</v>
      </c>
      <c r="Y73" s="122">
        <f t="shared" si="19"/>
        <v>21.052631578947366</v>
      </c>
      <c r="Z73" s="123">
        <v>8263.24</v>
      </c>
      <c r="AA73" s="122">
        <f t="shared" si="23"/>
        <v>8263.24</v>
      </c>
      <c r="AB73" s="122">
        <f t="shared" si="20"/>
        <v>100</v>
      </c>
      <c r="AC73" s="122">
        <f t="shared" si="24"/>
        <v>8263.24</v>
      </c>
      <c r="AD73" s="122">
        <f t="shared" si="25"/>
        <v>100</v>
      </c>
      <c r="AE73" s="122">
        <f t="shared" ref="AE73:AE102" si="26">AA73-AC73</f>
        <v>0</v>
      </c>
      <c r="AF73" s="122">
        <f t="shared" si="21"/>
        <v>0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100">
        <v>60980.67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7"/>
        <v>96.875</v>
      </c>
      <c r="O74" s="100">
        <v>28592.3</v>
      </c>
      <c r="P74" s="100">
        <v>28592.3</v>
      </c>
      <c r="Q74" s="100">
        <f t="shared" si="18"/>
        <v>100</v>
      </c>
      <c r="R74" s="100">
        <f t="shared" si="13"/>
        <v>28592.3</v>
      </c>
      <c r="S74" s="100">
        <f t="shared" si="22"/>
        <v>100</v>
      </c>
      <c r="T74" s="100">
        <v>0</v>
      </c>
      <c r="U74" s="100">
        <v>0</v>
      </c>
      <c r="V74" s="121">
        <v>6</v>
      </c>
      <c r="W74" s="121">
        <v>8</v>
      </c>
      <c r="X74" s="121">
        <v>2</v>
      </c>
      <c r="Y74" s="122">
        <f t="shared" si="19"/>
        <v>18.75</v>
      </c>
      <c r="Z74" s="123">
        <v>12418.06</v>
      </c>
      <c r="AA74" s="122">
        <f t="shared" si="23"/>
        <v>12418.06</v>
      </c>
      <c r="AB74" s="122">
        <f t="shared" si="20"/>
        <v>100</v>
      </c>
      <c r="AC74" s="122">
        <f t="shared" si="24"/>
        <v>12418.06</v>
      </c>
      <c r="AD74" s="122">
        <f t="shared" si="25"/>
        <v>100</v>
      </c>
      <c r="AE74" s="122">
        <f t="shared" si="26"/>
        <v>0</v>
      </c>
      <c r="AF74" s="122">
        <f t="shared" si="21"/>
        <v>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100">
        <v>1981.3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7"/>
        <v>66.666666666666657</v>
      </c>
      <c r="O75" s="100">
        <v>1981.3</v>
      </c>
      <c r="P75" s="100">
        <v>1981.3</v>
      </c>
      <c r="Q75" s="100">
        <f t="shared" si="18"/>
        <v>100</v>
      </c>
      <c r="R75" s="100">
        <f t="shared" si="13"/>
        <v>1981.3</v>
      </c>
      <c r="S75" s="100">
        <f t="shared" si="22"/>
        <v>100</v>
      </c>
      <c r="T75" s="100">
        <v>0</v>
      </c>
      <c r="U75" s="100">
        <v>0</v>
      </c>
      <c r="V75" s="121">
        <v>0</v>
      </c>
      <c r="W75" s="121">
        <v>0</v>
      </c>
      <c r="X75" s="121">
        <v>0</v>
      </c>
      <c r="Y75" s="122">
        <f t="shared" si="19"/>
        <v>0</v>
      </c>
      <c r="Z75" s="123">
        <v>0</v>
      </c>
      <c r="AA75" s="122">
        <f t="shared" si="23"/>
        <v>0</v>
      </c>
      <c r="AB75" s="122">
        <f t="shared" si="20"/>
        <v>0</v>
      </c>
      <c r="AC75" s="122">
        <f t="shared" si="24"/>
        <v>0</v>
      </c>
      <c r="AD75" s="122">
        <f t="shared" si="25"/>
        <v>0</v>
      </c>
      <c r="AE75" s="122">
        <f t="shared" si="26"/>
        <v>0</v>
      </c>
      <c r="AF75" s="122">
        <f t="shared" si="21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100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7"/>
        <v>0</v>
      </c>
      <c r="O76" s="100">
        <v>0</v>
      </c>
      <c r="P76" s="100">
        <v>0</v>
      </c>
      <c r="Q76" s="100">
        <v>0</v>
      </c>
      <c r="R76" s="100">
        <f t="shared" si="13"/>
        <v>0</v>
      </c>
      <c r="S76" s="100">
        <v>0</v>
      </c>
      <c r="T76" s="100">
        <v>0</v>
      </c>
      <c r="U76" s="100">
        <v>0</v>
      </c>
      <c r="V76" s="121">
        <v>2</v>
      </c>
      <c r="W76" s="121">
        <v>3</v>
      </c>
      <c r="X76" s="121">
        <v>1</v>
      </c>
      <c r="Y76" s="122">
        <f t="shared" si="19"/>
        <v>66.666666666666657</v>
      </c>
      <c r="Z76" s="123">
        <v>916.43000000000006</v>
      </c>
      <c r="AA76" s="122">
        <f t="shared" si="23"/>
        <v>916.43000000000006</v>
      </c>
      <c r="AB76" s="122">
        <f t="shared" si="20"/>
        <v>100</v>
      </c>
      <c r="AC76" s="122">
        <f t="shared" si="24"/>
        <v>916.43000000000006</v>
      </c>
      <c r="AD76" s="122">
        <f t="shared" si="25"/>
        <v>100</v>
      </c>
      <c r="AE76" s="122">
        <f t="shared" si="26"/>
        <v>0</v>
      </c>
      <c r="AF76" s="122">
        <f t="shared" si="21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100">
        <v>30.45</v>
      </c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7"/>
        <v>0</v>
      </c>
      <c r="O77" s="100">
        <v>0</v>
      </c>
      <c r="P77" s="100">
        <v>0</v>
      </c>
      <c r="Q77" s="100">
        <v>0</v>
      </c>
      <c r="R77" s="100">
        <f t="shared" si="13"/>
        <v>0</v>
      </c>
      <c r="S77" s="100">
        <v>0</v>
      </c>
      <c r="T77" s="100">
        <v>0</v>
      </c>
      <c r="U77" s="100">
        <v>0</v>
      </c>
      <c r="V77" s="121">
        <v>0</v>
      </c>
      <c r="W77" s="121">
        <v>0</v>
      </c>
      <c r="X77" s="121">
        <v>0</v>
      </c>
      <c r="Y77" s="122">
        <f t="shared" si="19"/>
        <v>0</v>
      </c>
      <c r="Z77" s="123">
        <v>0</v>
      </c>
      <c r="AA77" s="122">
        <f t="shared" si="23"/>
        <v>0</v>
      </c>
      <c r="AB77" s="122">
        <f t="shared" si="20"/>
        <v>0</v>
      </c>
      <c r="AC77" s="122">
        <f t="shared" si="24"/>
        <v>0</v>
      </c>
      <c r="AD77" s="122">
        <f t="shared" si="25"/>
        <v>0</v>
      </c>
      <c r="AE77" s="122">
        <f t="shared" si="26"/>
        <v>0</v>
      </c>
      <c r="AF77" s="122">
        <f t="shared" si="21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100">
        <v>3715.83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7"/>
        <v>69.230769230769226</v>
      </c>
      <c r="O78" s="100">
        <v>3715.8299999999995</v>
      </c>
      <c r="P78" s="100">
        <v>3715.8299999999995</v>
      </c>
      <c r="Q78" s="100">
        <f>P78/O78*100</f>
        <v>100</v>
      </c>
      <c r="R78" s="100">
        <f t="shared" si="13"/>
        <v>3715.8299999999995</v>
      </c>
      <c r="S78" s="100">
        <f t="shared" si="22"/>
        <v>100</v>
      </c>
      <c r="T78" s="100">
        <v>0</v>
      </c>
      <c r="U78" s="100">
        <v>0</v>
      </c>
      <c r="V78" s="121">
        <v>4</v>
      </c>
      <c r="W78" s="121">
        <v>6</v>
      </c>
      <c r="X78" s="121">
        <v>2</v>
      </c>
      <c r="Y78" s="122">
        <f t="shared" si="19"/>
        <v>30.76923076923077</v>
      </c>
      <c r="Z78" s="123">
        <v>7352.29</v>
      </c>
      <c r="AA78" s="122">
        <f t="shared" si="23"/>
        <v>7352.29</v>
      </c>
      <c r="AB78" s="122">
        <f t="shared" si="20"/>
        <v>100</v>
      </c>
      <c r="AC78" s="122">
        <f t="shared" si="24"/>
        <v>7352.29</v>
      </c>
      <c r="AD78" s="122">
        <f t="shared" si="25"/>
        <v>100</v>
      </c>
      <c r="AE78" s="122">
        <f t="shared" si="26"/>
        <v>0</v>
      </c>
      <c r="AF78" s="122">
        <f t="shared" si="21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100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13"/>
        <v>0</v>
      </c>
      <c r="S79" s="100">
        <v>0</v>
      </c>
      <c r="T79" s="100">
        <v>0</v>
      </c>
      <c r="U79" s="100">
        <v>0</v>
      </c>
      <c r="V79" s="121">
        <v>0</v>
      </c>
      <c r="W79" s="121">
        <v>0</v>
      </c>
      <c r="X79" s="121">
        <v>0</v>
      </c>
      <c r="Y79" s="122">
        <f t="shared" si="19"/>
        <v>0</v>
      </c>
      <c r="Z79" s="123">
        <v>0</v>
      </c>
      <c r="AA79" s="122">
        <f t="shared" si="23"/>
        <v>0</v>
      </c>
      <c r="AB79" s="122">
        <f t="shared" si="20"/>
        <v>0</v>
      </c>
      <c r="AC79" s="122">
        <f t="shared" si="24"/>
        <v>0</v>
      </c>
      <c r="AD79" s="122">
        <f t="shared" si="25"/>
        <v>0</v>
      </c>
      <c r="AE79" s="122">
        <f t="shared" si="26"/>
        <v>0</v>
      </c>
      <c r="AF79" s="122">
        <f t="shared" si="21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100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7">K80/H80*100</f>
        <v>0</v>
      </c>
      <c r="O80" s="100">
        <v>0</v>
      </c>
      <c r="P80" s="100">
        <v>0</v>
      </c>
      <c r="Q80" s="100">
        <v>0</v>
      </c>
      <c r="R80" s="100">
        <f t="shared" si="13"/>
        <v>0</v>
      </c>
      <c r="S80" s="100">
        <v>0</v>
      </c>
      <c r="T80" s="100">
        <v>0</v>
      </c>
      <c r="U80" s="100">
        <v>0</v>
      </c>
      <c r="V80" s="121">
        <v>0</v>
      </c>
      <c r="W80" s="121">
        <v>0</v>
      </c>
      <c r="X80" s="121">
        <v>0</v>
      </c>
      <c r="Y80" s="122">
        <f t="shared" si="19"/>
        <v>0</v>
      </c>
      <c r="Z80" s="123">
        <v>0</v>
      </c>
      <c r="AA80" s="122">
        <f t="shared" si="23"/>
        <v>0</v>
      </c>
      <c r="AB80" s="122">
        <f t="shared" si="20"/>
        <v>0</v>
      </c>
      <c r="AC80" s="122">
        <f t="shared" si="24"/>
        <v>0</v>
      </c>
      <c r="AD80" s="122">
        <f t="shared" si="25"/>
        <v>0</v>
      </c>
      <c r="AE80" s="122">
        <f t="shared" si="26"/>
        <v>0</v>
      </c>
      <c r="AF80" s="122">
        <f t="shared" si="21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100">
        <v>19126.86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7"/>
        <v>21.428571428571427</v>
      </c>
      <c r="O81" s="100">
        <v>2194.65</v>
      </c>
      <c r="P81" s="100">
        <v>2194.65</v>
      </c>
      <c r="Q81" s="100">
        <f>P81/O81*100</f>
        <v>100</v>
      </c>
      <c r="R81" s="100">
        <f t="shared" si="13"/>
        <v>2194.65</v>
      </c>
      <c r="S81" s="100">
        <f t="shared" si="22"/>
        <v>100</v>
      </c>
      <c r="T81" s="100">
        <v>0</v>
      </c>
      <c r="U81" s="100">
        <v>0</v>
      </c>
      <c r="V81" s="121">
        <v>10</v>
      </c>
      <c r="W81" s="121">
        <v>17</v>
      </c>
      <c r="X81" s="121">
        <v>5</v>
      </c>
      <c r="Y81" s="122">
        <f t="shared" si="19"/>
        <v>71.428571428571431</v>
      </c>
      <c r="Z81" s="123">
        <v>12705.03</v>
      </c>
      <c r="AA81" s="122">
        <f t="shared" si="23"/>
        <v>12705.03</v>
      </c>
      <c r="AB81" s="122">
        <f t="shared" si="20"/>
        <v>100</v>
      </c>
      <c r="AC81" s="122">
        <f t="shared" si="24"/>
        <v>12705.03</v>
      </c>
      <c r="AD81" s="122">
        <f t="shared" si="25"/>
        <v>100</v>
      </c>
      <c r="AE81" s="122">
        <f t="shared" si="26"/>
        <v>0</v>
      </c>
      <c r="AF81" s="122">
        <f t="shared" si="21"/>
        <v>0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100">
        <v>9016.49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7"/>
        <v>80</v>
      </c>
      <c r="O82" s="100">
        <v>2991.8400000000006</v>
      </c>
      <c r="P82" s="100">
        <v>2991.8400000000006</v>
      </c>
      <c r="Q82" s="100">
        <f>P82/O82*100</f>
        <v>100</v>
      </c>
      <c r="R82" s="100">
        <f t="shared" si="13"/>
        <v>2991.8400000000006</v>
      </c>
      <c r="S82" s="100">
        <f t="shared" si="22"/>
        <v>100</v>
      </c>
      <c r="T82" s="100">
        <v>0</v>
      </c>
      <c r="U82" s="100">
        <v>0</v>
      </c>
      <c r="V82" s="121">
        <v>0</v>
      </c>
      <c r="W82" s="121">
        <v>0</v>
      </c>
      <c r="X82" s="121">
        <v>0</v>
      </c>
      <c r="Y82" s="122">
        <f t="shared" si="19"/>
        <v>0</v>
      </c>
      <c r="Z82" s="123">
        <v>0</v>
      </c>
      <c r="AA82" s="122">
        <f t="shared" si="23"/>
        <v>0</v>
      </c>
      <c r="AB82" s="122">
        <f t="shared" si="20"/>
        <v>0</v>
      </c>
      <c r="AC82" s="122">
        <f t="shared" si="24"/>
        <v>0</v>
      </c>
      <c r="AD82" s="122">
        <f t="shared" si="25"/>
        <v>0</v>
      </c>
      <c r="AE82" s="122">
        <f t="shared" si="26"/>
        <v>0</v>
      </c>
      <c r="AF82" s="122">
        <f t="shared" si="21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100">
        <v>2291.38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7"/>
        <v>75</v>
      </c>
      <c r="O83" s="100">
        <v>2291.38</v>
      </c>
      <c r="P83" s="100">
        <v>2291.38</v>
      </c>
      <c r="Q83" s="100">
        <f>P83/O83*100</f>
        <v>100</v>
      </c>
      <c r="R83" s="100">
        <f t="shared" si="13"/>
        <v>2291.38</v>
      </c>
      <c r="S83" s="100">
        <f t="shared" si="22"/>
        <v>100</v>
      </c>
      <c r="T83" s="100">
        <v>0</v>
      </c>
      <c r="U83" s="100">
        <v>0</v>
      </c>
      <c r="V83" s="121">
        <v>4</v>
      </c>
      <c r="W83" s="121">
        <v>5</v>
      </c>
      <c r="X83" s="121">
        <v>2</v>
      </c>
      <c r="Y83" s="122">
        <f t="shared" si="19"/>
        <v>33.333333333333329</v>
      </c>
      <c r="Z83" s="123">
        <v>2361.4</v>
      </c>
      <c r="AA83" s="122">
        <f t="shared" si="23"/>
        <v>2361.4</v>
      </c>
      <c r="AB83" s="122">
        <f t="shared" si="20"/>
        <v>100</v>
      </c>
      <c r="AC83" s="122">
        <f t="shared" si="24"/>
        <v>2361.4</v>
      </c>
      <c r="AD83" s="122">
        <f t="shared" si="25"/>
        <v>100</v>
      </c>
      <c r="AE83" s="122">
        <f t="shared" si="26"/>
        <v>0</v>
      </c>
      <c r="AF83" s="122">
        <f t="shared" si="21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100">
        <v>93759.06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7"/>
        <v>89.552238805970148</v>
      </c>
      <c r="O84" s="100">
        <v>48671.73</v>
      </c>
      <c r="P84" s="100">
        <v>48671.73</v>
      </c>
      <c r="Q84" s="100">
        <f>P84/O84*100</f>
        <v>100</v>
      </c>
      <c r="R84" s="100">
        <f t="shared" si="13"/>
        <v>48671.73</v>
      </c>
      <c r="S84" s="100">
        <f t="shared" si="22"/>
        <v>100</v>
      </c>
      <c r="T84" s="100">
        <v>0</v>
      </c>
      <c r="U84" s="100">
        <v>0</v>
      </c>
      <c r="V84" s="121">
        <v>13</v>
      </c>
      <c r="W84" s="121">
        <v>22</v>
      </c>
      <c r="X84" s="121">
        <v>2</v>
      </c>
      <c r="Y84" s="122">
        <f t="shared" si="19"/>
        <v>19.402985074626866</v>
      </c>
      <c r="Z84" s="123">
        <v>41359.68</v>
      </c>
      <c r="AA84" s="122">
        <f t="shared" si="23"/>
        <v>41359.68</v>
      </c>
      <c r="AB84" s="122">
        <f t="shared" si="20"/>
        <v>100</v>
      </c>
      <c r="AC84" s="122">
        <f t="shared" si="24"/>
        <v>41359.68</v>
      </c>
      <c r="AD84" s="122">
        <f t="shared" si="25"/>
        <v>100</v>
      </c>
      <c r="AE84" s="122">
        <f t="shared" si="26"/>
        <v>0</v>
      </c>
      <c r="AF84" s="122">
        <f t="shared" si="21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100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7"/>
        <v>0</v>
      </c>
      <c r="O85" s="100">
        <v>0</v>
      </c>
      <c r="P85" s="100">
        <v>0</v>
      </c>
      <c r="Q85" s="100">
        <v>0</v>
      </c>
      <c r="R85" s="100">
        <f t="shared" si="13"/>
        <v>0</v>
      </c>
      <c r="S85" s="100">
        <v>0</v>
      </c>
      <c r="T85" s="100">
        <v>0</v>
      </c>
      <c r="U85" s="100">
        <v>0</v>
      </c>
      <c r="V85" s="121">
        <v>0</v>
      </c>
      <c r="W85" s="121">
        <v>0</v>
      </c>
      <c r="X85" s="121">
        <v>1</v>
      </c>
      <c r="Y85" s="122">
        <f t="shared" si="19"/>
        <v>0</v>
      </c>
      <c r="Z85" s="123">
        <v>0</v>
      </c>
      <c r="AA85" s="122">
        <f t="shared" si="23"/>
        <v>0</v>
      </c>
      <c r="AB85" s="122">
        <f t="shared" si="20"/>
        <v>0</v>
      </c>
      <c r="AC85" s="122">
        <f t="shared" si="24"/>
        <v>0</v>
      </c>
      <c r="AD85" s="122">
        <f t="shared" si="25"/>
        <v>0</v>
      </c>
      <c r="AE85" s="122">
        <f t="shared" si="26"/>
        <v>0</v>
      </c>
      <c r="AF85" s="122">
        <f t="shared" si="21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100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7"/>
        <v>0</v>
      </c>
      <c r="O86" s="100">
        <v>0</v>
      </c>
      <c r="P86" s="100">
        <v>0</v>
      </c>
      <c r="Q86" s="100">
        <v>0</v>
      </c>
      <c r="R86" s="100">
        <f t="shared" ref="R86:R102" si="28">P86</f>
        <v>0</v>
      </c>
      <c r="S86" s="100">
        <v>0</v>
      </c>
      <c r="T86" s="100">
        <v>0</v>
      </c>
      <c r="U86" s="100">
        <v>0</v>
      </c>
      <c r="V86" s="121">
        <v>0</v>
      </c>
      <c r="W86" s="121">
        <v>0</v>
      </c>
      <c r="X86" s="121">
        <v>0</v>
      </c>
      <c r="Y86" s="122">
        <f t="shared" si="19"/>
        <v>0</v>
      </c>
      <c r="Z86" s="123">
        <v>0</v>
      </c>
      <c r="AA86" s="122">
        <f t="shared" si="23"/>
        <v>0</v>
      </c>
      <c r="AB86" s="122">
        <f t="shared" si="20"/>
        <v>0</v>
      </c>
      <c r="AC86" s="122">
        <f t="shared" si="24"/>
        <v>0</v>
      </c>
      <c r="AD86" s="122">
        <f t="shared" si="25"/>
        <v>0</v>
      </c>
      <c r="AE86" s="122">
        <f t="shared" si="26"/>
        <v>0</v>
      </c>
      <c r="AF86" s="122">
        <f t="shared" si="21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100">
        <v>79580.56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7"/>
        <v>66.666666666666657</v>
      </c>
      <c r="O87" s="100">
        <v>27394.17</v>
      </c>
      <c r="P87" s="100">
        <v>27394.17</v>
      </c>
      <c r="Q87" s="100">
        <f>P87/O87*100</f>
        <v>100</v>
      </c>
      <c r="R87" s="100">
        <f t="shared" si="28"/>
        <v>27394.17</v>
      </c>
      <c r="S87" s="100">
        <f t="shared" si="22"/>
        <v>100</v>
      </c>
      <c r="T87" s="100">
        <v>0</v>
      </c>
      <c r="U87" s="100">
        <v>0</v>
      </c>
      <c r="V87" s="121">
        <v>13</v>
      </c>
      <c r="W87" s="121">
        <v>13</v>
      </c>
      <c r="X87" s="121">
        <v>9</v>
      </c>
      <c r="Y87" s="122">
        <f t="shared" si="19"/>
        <v>39.393939393939391</v>
      </c>
      <c r="Z87" s="123">
        <v>7789.75</v>
      </c>
      <c r="AA87" s="122">
        <f t="shared" si="23"/>
        <v>7789.75</v>
      </c>
      <c r="AB87" s="122">
        <f t="shared" si="20"/>
        <v>100</v>
      </c>
      <c r="AC87" s="122">
        <f t="shared" si="24"/>
        <v>7789.75</v>
      </c>
      <c r="AD87" s="122">
        <f t="shared" si="25"/>
        <v>100</v>
      </c>
      <c r="AE87" s="122">
        <f t="shared" si="26"/>
        <v>0</v>
      </c>
      <c r="AF87" s="122">
        <f t="shared" si="21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100">
        <v>7948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7"/>
        <v>100</v>
      </c>
      <c r="O88" s="100">
        <v>7948</v>
      </c>
      <c r="P88" s="100">
        <v>7948</v>
      </c>
      <c r="Q88" s="100">
        <f>P88/O88*100</f>
        <v>100</v>
      </c>
      <c r="R88" s="100">
        <f t="shared" si="28"/>
        <v>7948</v>
      </c>
      <c r="S88" s="100">
        <f t="shared" si="22"/>
        <v>100</v>
      </c>
      <c r="T88" s="100">
        <v>0</v>
      </c>
      <c r="U88" s="100">
        <v>0</v>
      </c>
      <c r="V88" s="121">
        <v>3</v>
      </c>
      <c r="W88" s="121">
        <v>3</v>
      </c>
      <c r="X88" s="121">
        <v>0</v>
      </c>
      <c r="Y88" s="122">
        <f t="shared" si="19"/>
        <v>25</v>
      </c>
      <c r="Z88" s="123">
        <v>1033.47</v>
      </c>
      <c r="AA88" s="122">
        <f t="shared" si="23"/>
        <v>1033.47</v>
      </c>
      <c r="AB88" s="122">
        <f t="shared" si="20"/>
        <v>100</v>
      </c>
      <c r="AC88" s="122">
        <f t="shared" si="24"/>
        <v>1033.47</v>
      </c>
      <c r="AD88" s="122">
        <f t="shared" si="25"/>
        <v>100</v>
      </c>
      <c r="AE88" s="122">
        <f t="shared" si="26"/>
        <v>0</v>
      </c>
      <c r="AF88" s="122">
        <f t="shared" si="21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100">
        <v>35906.78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7"/>
        <v>82</v>
      </c>
      <c r="O89" s="100">
        <v>25249.41</v>
      </c>
      <c r="P89" s="100">
        <v>25249.41</v>
      </c>
      <c r="Q89" s="100">
        <f>P89/O89*100</f>
        <v>100</v>
      </c>
      <c r="R89" s="100">
        <f t="shared" si="28"/>
        <v>25249.41</v>
      </c>
      <c r="S89" s="100">
        <f t="shared" si="22"/>
        <v>100</v>
      </c>
      <c r="T89" s="100">
        <v>0</v>
      </c>
      <c r="U89" s="100">
        <v>0</v>
      </c>
      <c r="V89" s="121">
        <v>12</v>
      </c>
      <c r="W89" s="121">
        <v>15</v>
      </c>
      <c r="X89" s="121">
        <v>6</v>
      </c>
      <c r="Y89" s="122">
        <f t="shared" si="19"/>
        <v>24</v>
      </c>
      <c r="Z89" s="123">
        <f>934.51+8956.71</f>
        <v>9891.2199999999993</v>
      </c>
      <c r="AA89" s="122">
        <f t="shared" si="23"/>
        <v>9891.2199999999993</v>
      </c>
      <c r="AB89" s="122">
        <f t="shared" si="20"/>
        <v>100</v>
      </c>
      <c r="AC89" s="122">
        <f t="shared" si="24"/>
        <v>9891.2199999999993</v>
      </c>
      <c r="AD89" s="122">
        <f t="shared" si="25"/>
        <v>100</v>
      </c>
      <c r="AE89" s="122">
        <f t="shared" si="26"/>
        <v>0</v>
      </c>
      <c r="AF89" s="122">
        <f t="shared" si="21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104</v>
      </c>
      <c r="E90" s="118" t="s">
        <v>118</v>
      </c>
      <c r="F90" s="101" t="s">
        <v>209</v>
      </c>
      <c r="G90" s="100">
        <v>16467.23</v>
      </c>
      <c r="H90" s="99">
        <v>24</v>
      </c>
      <c r="I90" s="83">
        <v>5</v>
      </c>
      <c r="J90" s="83">
        <v>11</v>
      </c>
      <c r="K90" s="98">
        <v>18</v>
      </c>
      <c r="L90" s="99">
        <v>24</v>
      </c>
      <c r="M90" s="99">
        <v>8</v>
      </c>
      <c r="N90" s="100">
        <f t="shared" si="27"/>
        <v>75</v>
      </c>
      <c r="O90" s="100">
        <v>16467.23</v>
      </c>
      <c r="P90" s="100">
        <v>16467.23</v>
      </c>
      <c r="Q90" s="100">
        <f>P90/O90*100</f>
        <v>100</v>
      </c>
      <c r="R90" s="100">
        <f t="shared" si="28"/>
        <v>16467.23</v>
      </c>
      <c r="S90" s="100">
        <f t="shared" si="22"/>
        <v>100</v>
      </c>
      <c r="T90" s="100">
        <v>0</v>
      </c>
      <c r="U90" s="100">
        <v>0</v>
      </c>
      <c r="V90" s="121">
        <v>12</v>
      </c>
      <c r="W90" s="121">
        <v>18</v>
      </c>
      <c r="X90" s="121">
        <v>6</v>
      </c>
      <c r="Y90" s="122">
        <f t="shared" si="19"/>
        <v>50</v>
      </c>
      <c r="Z90" s="123">
        <v>15573.43</v>
      </c>
      <c r="AA90" s="122">
        <f t="shared" si="23"/>
        <v>15573.43</v>
      </c>
      <c r="AB90" s="122">
        <f t="shared" si="20"/>
        <v>100</v>
      </c>
      <c r="AC90" s="122">
        <f t="shared" si="24"/>
        <v>15573.43</v>
      </c>
      <c r="AD90" s="122">
        <f t="shared" si="25"/>
        <v>100</v>
      </c>
      <c r="AE90" s="122">
        <f t="shared" si="26"/>
        <v>0</v>
      </c>
      <c r="AF90" s="122">
        <f t="shared" si="21"/>
        <v>0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224</v>
      </c>
      <c r="E91" s="105" t="s">
        <v>118</v>
      </c>
      <c r="F91" s="101" t="s">
        <v>233</v>
      </c>
      <c r="G91" s="100">
        <v>30.45</v>
      </c>
      <c r="H91" s="99">
        <v>4</v>
      </c>
      <c r="I91" s="83">
        <v>0</v>
      </c>
      <c r="J91" s="83">
        <v>1</v>
      </c>
      <c r="K91" s="98">
        <v>0</v>
      </c>
      <c r="L91" s="99">
        <v>0</v>
      </c>
      <c r="M91" s="99">
        <v>0</v>
      </c>
      <c r="N91" s="100">
        <f t="shared" si="27"/>
        <v>0</v>
      </c>
      <c r="O91" s="100">
        <v>0</v>
      </c>
      <c r="P91" s="100">
        <v>0</v>
      </c>
      <c r="Q91" s="100">
        <v>0</v>
      </c>
      <c r="R91" s="100">
        <f t="shared" si="28"/>
        <v>0</v>
      </c>
      <c r="S91" s="100">
        <v>0</v>
      </c>
      <c r="T91" s="100">
        <v>0</v>
      </c>
      <c r="U91" s="100">
        <v>0</v>
      </c>
      <c r="V91" s="121">
        <v>4</v>
      </c>
      <c r="W91" s="121">
        <v>5</v>
      </c>
      <c r="X91" s="121">
        <v>3</v>
      </c>
      <c r="Y91" s="122">
        <f t="shared" si="19"/>
        <v>100</v>
      </c>
      <c r="Z91" s="123">
        <f>1302.43+839.08</f>
        <v>2141.5100000000002</v>
      </c>
      <c r="AA91" s="122">
        <f t="shared" si="23"/>
        <v>2141.5100000000002</v>
      </c>
      <c r="AB91" s="122">
        <f t="shared" si="20"/>
        <v>100</v>
      </c>
      <c r="AC91" s="122">
        <f t="shared" si="24"/>
        <v>2141.5100000000002</v>
      </c>
      <c r="AD91" s="122">
        <f t="shared" si="25"/>
        <v>100</v>
      </c>
      <c r="AE91" s="122">
        <f t="shared" si="26"/>
        <v>0</v>
      </c>
      <c r="AF91" s="122">
        <f t="shared" si="21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100">
        <v>12763.32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7"/>
        <v>56.25</v>
      </c>
      <c r="O92" s="100">
        <v>9389.1600000000017</v>
      </c>
      <c r="P92" s="100">
        <v>9389.1600000000017</v>
      </c>
      <c r="Q92" s="100">
        <f>P92/O92*100</f>
        <v>100</v>
      </c>
      <c r="R92" s="100">
        <f t="shared" si="28"/>
        <v>9389.1600000000017</v>
      </c>
      <c r="S92" s="100">
        <f t="shared" si="22"/>
        <v>100</v>
      </c>
      <c r="T92" s="100">
        <v>0</v>
      </c>
      <c r="U92" s="100">
        <v>0</v>
      </c>
      <c r="V92" s="121">
        <v>16</v>
      </c>
      <c r="W92" s="121">
        <v>19</v>
      </c>
      <c r="X92" s="121">
        <v>16</v>
      </c>
      <c r="Y92" s="122">
        <f t="shared" si="19"/>
        <v>33.333333333333329</v>
      </c>
      <c r="Z92" s="123">
        <v>13059.37</v>
      </c>
      <c r="AA92" s="122">
        <f t="shared" si="23"/>
        <v>13059.37</v>
      </c>
      <c r="AB92" s="122">
        <f t="shared" si="20"/>
        <v>100</v>
      </c>
      <c r="AC92" s="122">
        <f t="shared" si="24"/>
        <v>13059.37</v>
      </c>
      <c r="AD92" s="122">
        <f t="shared" si="25"/>
        <v>100</v>
      </c>
      <c r="AE92" s="122">
        <f t="shared" si="26"/>
        <v>0</v>
      </c>
      <c r="AF92" s="122">
        <f t="shared" si="21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100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7"/>
        <v>0</v>
      </c>
      <c r="O93" s="100">
        <v>0</v>
      </c>
      <c r="P93" s="100">
        <v>0</v>
      </c>
      <c r="Q93" s="100">
        <v>0</v>
      </c>
      <c r="R93" s="100">
        <f t="shared" si="28"/>
        <v>0</v>
      </c>
      <c r="S93" s="100">
        <v>0</v>
      </c>
      <c r="T93" s="100">
        <v>0</v>
      </c>
      <c r="U93" s="100">
        <v>0</v>
      </c>
      <c r="V93" s="121">
        <v>0</v>
      </c>
      <c r="W93" s="121">
        <v>0</v>
      </c>
      <c r="X93" s="121">
        <v>37</v>
      </c>
      <c r="Y93" s="122">
        <f t="shared" si="19"/>
        <v>0</v>
      </c>
      <c r="Z93" s="123">
        <v>0</v>
      </c>
      <c r="AA93" s="122">
        <f t="shared" si="23"/>
        <v>0</v>
      </c>
      <c r="AB93" s="122">
        <f t="shared" si="20"/>
        <v>0</v>
      </c>
      <c r="AC93" s="122">
        <f t="shared" si="24"/>
        <v>0</v>
      </c>
      <c r="AD93" s="122">
        <f t="shared" si="25"/>
        <v>0</v>
      </c>
      <c r="AE93" s="122">
        <f t="shared" si="26"/>
        <v>0</v>
      </c>
      <c r="AF93" s="122">
        <f t="shared" si="21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248</v>
      </c>
      <c r="G94" s="100">
        <v>12376.46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 t="shared" si="27"/>
        <v>60</v>
      </c>
      <c r="O94" s="100">
        <v>12376.46</v>
      </c>
      <c r="P94" s="100">
        <v>12376.46</v>
      </c>
      <c r="Q94" s="100">
        <f>P94/O94*100</f>
        <v>100</v>
      </c>
      <c r="R94" s="100">
        <f t="shared" si="28"/>
        <v>12376.46</v>
      </c>
      <c r="S94" s="100">
        <f t="shared" si="22"/>
        <v>100</v>
      </c>
      <c r="T94" s="100">
        <v>0</v>
      </c>
      <c r="U94" s="100">
        <v>0</v>
      </c>
      <c r="V94" s="121">
        <v>5</v>
      </c>
      <c r="W94" s="121">
        <v>7</v>
      </c>
      <c r="X94" s="121">
        <v>2</v>
      </c>
      <c r="Y94" s="122">
        <f t="shared" si="19"/>
        <v>25</v>
      </c>
      <c r="Z94" s="123">
        <v>6937.44</v>
      </c>
      <c r="AA94" s="122">
        <f t="shared" si="23"/>
        <v>6937.44</v>
      </c>
      <c r="AB94" s="122">
        <f t="shared" si="20"/>
        <v>100</v>
      </c>
      <c r="AC94" s="122">
        <f t="shared" si="24"/>
        <v>6937.44</v>
      </c>
      <c r="AD94" s="122">
        <f t="shared" si="25"/>
        <v>100</v>
      </c>
      <c r="AE94" s="122">
        <f t="shared" si="26"/>
        <v>0</v>
      </c>
      <c r="AF94" s="122">
        <f t="shared" si="21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100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si="27"/>
        <v>0</v>
      </c>
      <c r="O95" s="100">
        <v>0</v>
      </c>
      <c r="P95" s="100">
        <v>0</v>
      </c>
      <c r="Q95" s="100">
        <v>0</v>
      </c>
      <c r="R95" s="100">
        <f t="shared" si="28"/>
        <v>0</v>
      </c>
      <c r="S95" s="100">
        <v>0</v>
      </c>
      <c r="T95" s="100">
        <v>0</v>
      </c>
      <c r="U95" s="100">
        <v>0</v>
      </c>
      <c r="V95" s="121">
        <v>0</v>
      </c>
      <c r="W95" s="121">
        <v>0</v>
      </c>
      <c r="X95" s="121">
        <v>0</v>
      </c>
      <c r="Y95" s="122">
        <f t="shared" si="19"/>
        <v>0</v>
      </c>
      <c r="Z95" s="123">
        <v>0</v>
      </c>
      <c r="AA95" s="122">
        <f t="shared" si="23"/>
        <v>0</v>
      </c>
      <c r="AB95" s="122">
        <f t="shared" si="20"/>
        <v>0</v>
      </c>
      <c r="AC95" s="122">
        <f t="shared" si="24"/>
        <v>0</v>
      </c>
      <c r="AD95" s="122">
        <f t="shared" si="25"/>
        <v>0</v>
      </c>
      <c r="AE95" s="122">
        <f t="shared" si="26"/>
        <v>0</v>
      </c>
      <c r="AF95" s="122">
        <f t="shared" si="21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100">
        <v>32873.71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7"/>
        <v>100</v>
      </c>
      <c r="O96" s="100">
        <v>24507.16</v>
      </c>
      <c r="P96" s="100">
        <v>24507.16</v>
      </c>
      <c r="Q96" s="100">
        <f>P96/O96*100</f>
        <v>100</v>
      </c>
      <c r="R96" s="100">
        <f t="shared" si="28"/>
        <v>24507.16</v>
      </c>
      <c r="S96" s="100">
        <f t="shared" si="22"/>
        <v>100</v>
      </c>
      <c r="T96" s="100">
        <v>0</v>
      </c>
      <c r="U96" s="100">
        <v>0</v>
      </c>
      <c r="V96" s="121">
        <v>1</v>
      </c>
      <c r="W96" s="121">
        <v>1</v>
      </c>
      <c r="X96" s="121">
        <v>0</v>
      </c>
      <c r="Y96" s="122">
        <f t="shared" si="19"/>
        <v>3.125</v>
      </c>
      <c r="Z96" s="123">
        <v>1322.02</v>
      </c>
      <c r="AA96" s="122">
        <f t="shared" si="23"/>
        <v>1322.02</v>
      </c>
      <c r="AB96" s="122">
        <f t="shared" si="20"/>
        <v>100</v>
      </c>
      <c r="AC96" s="122">
        <f t="shared" si="24"/>
        <v>1322.02</v>
      </c>
      <c r="AD96" s="122">
        <f t="shared" si="25"/>
        <v>100</v>
      </c>
      <c r="AE96" s="122">
        <f t="shared" si="26"/>
        <v>0</v>
      </c>
      <c r="AF96" s="122">
        <f t="shared" si="21"/>
        <v>0</v>
      </c>
    </row>
    <row r="97" spans="1:37" ht="12" customHeight="1" x14ac:dyDescent="0.2">
      <c r="A97" s="2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100">
        <v>33069.300000000003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7"/>
        <v>66.666666666666657</v>
      </c>
      <c r="O97" s="100">
        <v>5946.55</v>
      </c>
      <c r="P97" s="100">
        <v>5946.55</v>
      </c>
      <c r="Q97" s="100">
        <f>P97/O97*100</f>
        <v>100</v>
      </c>
      <c r="R97" s="100">
        <f t="shared" si="28"/>
        <v>5946.55</v>
      </c>
      <c r="S97" s="100">
        <f t="shared" si="22"/>
        <v>100</v>
      </c>
      <c r="T97" s="100">
        <v>0</v>
      </c>
      <c r="U97" s="100">
        <v>0</v>
      </c>
      <c r="V97" s="121">
        <v>2</v>
      </c>
      <c r="W97" s="121">
        <v>2</v>
      </c>
      <c r="X97" s="121">
        <v>1</v>
      </c>
      <c r="Y97" s="122">
        <f t="shared" si="19"/>
        <v>22.222222222222221</v>
      </c>
      <c r="Z97" s="123">
        <v>1930.88</v>
      </c>
      <c r="AA97" s="122">
        <f t="shared" si="23"/>
        <v>1930.88</v>
      </c>
      <c r="AB97" s="122">
        <f t="shared" si="20"/>
        <v>100</v>
      </c>
      <c r="AC97" s="122">
        <f t="shared" si="24"/>
        <v>1930.88</v>
      </c>
      <c r="AD97" s="122">
        <f t="shared" si="25"/>
        <v>100</v>
      </c>
      <c r="AE97" s="122">
        <f t="shared" si="26"/>
        <v>0</v>
      </c>
      <c r="AF97" s="122">
        <f t="shared" si="21"/>
        <v>0</v>
      </c>
    </row>
    <row r="98" spans="1:37" ht="12" customHeight="1" x14ac:dyDescent="0.2">
      <c r="A98" s="2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100">
        <v>8614.3700000000008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7"/>
        <v>44.444444444444443</v>
      </c>
      <c r="O98" s="100">
        <v>3487.89</v>
      </c>
      <c r="P98" s="100">
        <v>3487.89</v>
      </c>
      <c r="Q98" s="100">
        <f>P98/O98*100</f>
        <v>100</v>
      </c>
      <c r="R98" s="100">
        <f t="shared" si="28"/>
        <v>3487.89</v>
      </c>
      <c r="S98" s="100">
        <f t="shared" si="22"/>
        <v>100</v>
      </c>
      <c r="T98" s="100">
        <v>0</v>
      </c>
      <c r="U98" s="100">
        <v>0</v>
      </c>
      <c r="V98" s="121">
        <v>0</v>
      </c>
      <c r="W98" s="121">
        <v>0</v>
      </c>
      <c r="X98" s="121">
        <v>0</v>
      </c>
      <c r="Y98" s="122">
        <f t="shared" si="19"/>
        <v>0</v>
      </c>
      <c r="Z98" s="123">
        <v>0</v>
      </c>
      <c r="AA98" s="122">
        <f t="shared" si="23"/>
        <v>0</v>
      </c>
      <c r="AB98" s="122">
        <f t="shared" si="20"/>
        <v>0</v>
      </c>
      <c r="AC98" s="122">
        <f t="shared" si="24"/>
        <v>0</v>
      </c>
      <c r="AD98" s="122">
        <f t="shared" si="25"/>
        <v>0</v>
      </c>
      <c r="AE98" s="122">
        <f t="shared" si="26"/>
        <v>0</v>
      </c>
      <c r="AF98" s="122">
        <f t="shared" si="21"/>
        <v>0</v>
      </c>
    </row>
    <row r="99" spans="1:37" ht="12" customHeight="1" x14ac:dyDescent="0.2">
      <c r="A99" s="2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100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7"/>
        <v>0</v>
      </c>
      <c r="O99" s="100">
        <v>0</v>
      </c>
      <c r="P99" s="100">
        <v>0</v>
      </c>
      <c r="Q99" s="100">
        <v>0</v>
      </c>
      <c r="R99" s="100">
        <f t="shared" si="28"/>
        <v>0</v>
      </c>
      <c r="S99" s="100">
        <v>0</v>
      </c>
      <c r="T99" s="100">
        <v>0</v>
      </c>
      <c r="U99" s="100">
        <v>0</v>
      </c>
      <c r="V99" s="121">
        <v>3</v>
      </c>
      <c r="W99" s="121">
        <v>3</v>
      </c>
      <c r="X99" s="121">
        <v>2</v>
      </c>
      <c r="Y99" s="122">
        <f t="shared" si="19"/>
        <v>100</v>
      </c>
      <c r="Z99" s="123">
        <v>4662.01</v>
      </c>
      <c r="AA99" s="122">
        <f t="shared" si="23"/>
        <v>4662.01</v>
      </c>
      <c r="AB99" s="122">
        <f t="shared" si="20"/>
        <v>100</v>
      </c>
      <c r="AC99" s="122">
        <f t="shared" si="24"/>
        <v>4662.01</v>
      </c>
      <c r="AD99" s="122">
        <f t="shared" si="25"/>
        <v>100</v>
      </c>
      <c r="AE99" s="122">
        <f t="shared" si="26"/>
        <v>0</v>
      </c>
      <c r="AF99" s="122">
        <f t="shared" si="21"/>
        <v>0</v>
      </c>
    </row>
    <row r="100" spans="1:37" ht="12" customHeight="1" x14ac:dyDescent="0.2">
      <c r="A100" s="2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100">
        <v>27842.34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7"/>
        <v>39.473684210526315</v>
      </c>
      <c r="O100" s="100">
        <v>18749.07</v>
      </c>
      <c r="P100" s="100">
        <v>18749.07</v>
      </c>
      <c r="Q100" s="100">
        <f>P100/O100*100</f>
        <v>100</v>
      </c>
      <c r="R100" s="100">
        <f t="shared" si="28"/>
        <v>18749.07</v>
      </c>
      <c r="S100" s="100">
        <f t="shared" si="22"/>
        <v>100</v>
      </c>
      <c r="T100" s="100">
        <v>0</v>
      </c>
      <c r="U100" s="100">
        <v>0</v>
      </c>
      <c r="V100" s="121">
        <v>13</v>
      </c>
      <c r="W100" s="121">
        <v>18</v>
      </c>
      <c r="X100" s="121">
        <v>8</v>
      </c>
      <c r="Y100" s="122">
        <f t="shared" si="19"/>
        <v>34.210526315789473</v>
      </c>
      <c r="Z100" s="123">
        <v>13065.46</v>
      </c>
      <c r="AA100" s="122">
        <f t="shared" si="23"/>
        <v>13065.46</v>
      </c>
      <c r="AB100" s="122">
        <f t="shared" si="20"/>
        <v>100</v>
      </c>
      <c r="AC100" s="122">
        <f t="shared" si="24"/>
        <v>13065.46</v>
      </c>
      <c r="AD100" s="122">
        <f t="shared" si="25"/>
        <v>100</v>
      </c>
      <c r="AE100" s="122">
        <f t="shared" si="26"/>
        <v>0</v>
      </c>
      <c r="AF100" s="122">
        <f t="shared" si="21"/>
        <v>0</v>
      </c>
    </row>
    <row r="101" spans="1:37" ht="12" customHeight="1" x14ac:dyDescent="0.2">
      <c r="A101" s="2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100">
        <v>23518.7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7"/>
        <v>12.5</v>
      </c>
      <c r="O101" s="100">
        <v>336.17</v>
      </c>
      <c r="P101" s="100">
        <v>336.17</v>
      </c>
      <c r="Q101" s="100">
        <f>P101/O101*100</f>
        <v>100</v>
      </c>
      <c r="R101" s="100">
        <f t="shared" si="28"/>
        <v>336.17</v>
      </c>
      <c r="S101" s="100">
        <f t="shared" si="22"/>
        <v>100</v>
      </c>
      <c r="T101" s="100">
        <v>0</v>
      </c>
      <c r="U101" s="100">
        <v>0</v>
      </c>
      <c r="V101" s="121">
        <v>2</v>
      </c>
      <c r="W101" s="121">
        <v>3</v>
      </c>
      <c r="X101" s="121">
        <v>2</v>
      </c>
      <c r="Y101" s="122">
        <f t="shared" si="19"/>
        <v>25</v>
      </c>
      <c r="Z101" s="123">
        <v>5315.85</v>
      </c>
      <c r="AA101" s="122">
        <f t="shared" si="23"/>
        <v>5315.85</v>
      </c>
      <c r="AB101" s="122">
        <f t="shared" si="20"/>
        <v>100</v>
      </c>
      <c r="AC101" s="122">
        <f t="shared" si="24"/>
        <v>5315.85</v>
      </c>
      <c r="AD101" s="122">
        <f t="shared" si="25"/>
        <v>100</v>
      </c>
      <c r="AE101" s="122">
        <f t="shared" si="26"/>
        <v>0</v>
      </c>
      <c r="AF101" s="122">
        <f t="shared" si="21"/>
        <v>0</v>
      </c>
    </row>
    <row r="102" spans="1:37" ht="12" customHeight="1" x14ac:dyDescent="0.2">
      <c r="A102" s="2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100">
        <v>25645.51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7"/>
        <v>61.904761904761905</v>
      </c>
      <c r="O102" s="100">
        <v>19670.13</v>
      </c>
      <c r="P102" s="100">
        <v>19670.13</v>
      </c>
      <c r="Q102" s="100">
        <f>P102/O102*100</f>
        <v>100</v>
      </c>
      <c r="R102" s="100">
        <f t="shared" si="28"/>
        <v>19670.13</v>
      </c>
      <c r="S102" s="100">
        <f t="shared" si="22"/>
        <v>100</v>
      </c>
      <c r="T102" s="100">
        <v>0</v>
      </c>
      <c r="U102" s="100">
        <v>0</v>
      </c>
      <c r="V102" s="121">
        <v>0</v>
      </c>
      <c r="W102" s="121">
        <v>0</v>
      </c>
      <c r="X102" s="121">
        <v>0</v>
      </c>
      <c r="Y102" s="122">
        <f t="shared" si="19"/>
        <v>0</v>
      </c>
      <c r="Z102" s="123">
        <v>0</v>
      </c>
      <c r="AA102" s="122">
        <f t="shared" si="23"/>
        <v>0</v>
      </c>
      <c r="AB102" s="122">
        <f t="shared" si="20"/>
        <v>0</v>
      </c>
      <c r="AC102" s="122">
        <f t="shared" si="24"/>
        <v>0</v>
      </c>
      <c r="AD102" s="122">
        <f t="shared" si="25"/>
        <v>0</v>
      </c>
      <c r="AE102" s="122">
        <f t="shared" si="26"/>
        <v>0</v>
      </c>
      <c r="AF102" s="122">
        <f t="shared" si="21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7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1493882.5099999998</v>
      </c>
      <c r="S103" s="90">
        <f>R103/P103*100</f>
        <v>100</v>
      </c>
      <c r="T103" s="91">
        <f>SUM(T7:T102)</f>
        <v>0</v>
      </c>
      <c r="U103" s="90">
        <f t="shared" ref="U103" si="29">T103/P103*100</f>
        <v>0</v>
      </c>
      <c r="V103" s="89">
        <f t="shared" ref="V103:AC103" si="30">SUM(V7:V102)</f>
        <v>675</v>
      </c>
      <c r="W103" s="89">
        <f t="shared" si="30"/>
        <v>931</v>
      </c>
      <c r="X103" s="89">
        <f>SUM(X7:X102)</f>
        <v>380</v>
      </c>
      <c r="Y103" s="91">
        <f>X103/H103*100</f>
        <v>13.300665033251663</v>
      </c>
      <c r="Z103" s="91">
        <f>SUM(Z7:Z102)</f>
        <v>1034222.0300000001</v>
      </c>
      <c r="AA103" s="91">
        <f t="shared" si="30"/>
        <v>1034222.0300000001</v>
      </c>
      <c r="AB103" s="90">
        <f t="shared" ref="AB103" si="31">IF((Z103+T103)=0,0,AA103/(Z103+T103)*100)</f>
        <v>100</v>
      </c>
      <c r="AC103" s="91">
        <f t="shared" si="30"/>
        <v>1034222.0300000001</v>
      </c>
      <c r="AD103" s="90">
        <f t="shared" ref="AD103" si="32">IF(AA103=0,0,AC103/AA103)*100</f>
        <v>100</v>
      </c>
      <c r="AE103" s="91">
        <f>SUM(AE7:AE102)</f>
        <v>0</v>
      </c>
      <c r="AF103" s="90">
        <f>IF(AA103=0,0,AE103/AA103)*100</f>
        <v>0</v>
      </c>
      <c r="AG103" s="42"/>
      <c r="AH103" s="42"/>
      <c r="AI103" s="42"/>
      <c r="AJ103" s="42"/>
      <c r="AK103" s="42"/>
    </row>
    <row r="104" spans="1:37" x14ac:dyDescent="0.2">
      <c r="Z104" s="94"/>
    </row>
    <row r="105" spans="1:37" x14ac:dyDescent="0.2">
      <c r="Z105" s="94"/>
    </row>
  </sheetData>
  <sheetProtection password="C41F" sheet="1" formatCells="0" formatColumns="0" formatRows="0" insertColumns="0" insertRows="0" insertHyperlinks="0" deleteColumns="0" deleteRows="0" sort="0" autoFilter="0" pivotTables="0"/>
  <mergeCells count="35"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P3:U3"/>
    <mergeCell ref="V3:Z3"/>
    <mergeCell ref="AA3:AF3"/>
    <mergeCell ref="AC4:AD4"/>
    <mergeCell ref="AE4:AF4"/>
    <mergeCell ref="Z4:Z5"/>
    <mergeCell ref="AA4:AB4"/>
    <mergeCell ref="I4:I5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10"/>
  <sheetViews>
    <sheetView topLeftCell="A85" zoomScale="90" zoomScaleNormal="90" workbookViewId="0">
      <selection sqref="A1:XFD1"/>
    </sheetView>
  </sheetViews>
  <sheetFormatPr defaultColWidth="9.7109375" defaultRowHeight="12.75" x14ac:dyDescent="0.25"/>
  <cols>
    <col min="1" max="1" width="6" style="9" bestFit="1" customWidth="1"/>
    <col min="2" max="2" width="13.42578125" style="9" customWidth="1"/>
    <col min="3" max="3" width="12.28515625" style="9" customWidth="1"/>
    <col min="4" max="4" width="35.140625" style="9" customWidth="1"/>
    <col min="5" max="5" width="14.42578125" style="18" customWidth="1"/>
    <col min="6" max="6" width="10.7109375" style="9" customWidth="1"/>
    <col min="7" max="7" width="11.28515625" style="9" customWidth="1"/>
    <col min="8" max="8" width="12" style="9" customWidth="1"/>
    <col min="9" max="9" width="13.5703125" style="28" customWidth="1"/>
    <col min="10" max="10" width="16.5703125" style="28" customWidth="1"/>
    <col min="11" max="11" width="9.85546875" style="34" customWidth="1"/>
    <col min="12" max="12" width="7.7109375" style="34" customWidth="1"/>
    <col min="13" max="13" width="9" style="34" customWidth="1"/>
    <col min="14" max="14" width="11.5703125" style="34" customWidth="1"/>
    <col min="15" max="15" width="15.7109375" style="43" customWidth="1"/>
    <col min="16" max="16" width="12.42578125" style="43" bestFit="1" customWidth="1"/>
    <col min="17" max="17" width="9.85546875" style="43" bestFit="1" customWidth="1"/>
    <col min="18" max="18" width="12.42578125" style="43" bestFit="1" customWidth="1"/>
    <col min="19" max="19" width="11" style="43" customWidth="1"/>
    <col min="20" max="20" width="10.85546875" style="43" bestFit="1" customWidth="1"/>
    <col min="21" max="21" width="11.28515625" style="43" customWidth="1"/>
    <col min="22" max="26" width="9.7109375" style="51"/>
    <col min="27" max="28" width="9.7109375" style="34"/>
    <col min="29" max="29" width="9.7109375" style="34" customWidth="1"/>
    <col min="30" max="30" width="11" style="34" customWidth="1"/>
    <col min="31" max="31" width="9.7109375" style="34"/>
    <col min="32" max="32" width="11.42578125" style="34" customWidth="1"/>
    <col min="33" max="37" width="9.7109375" style="34"/>
    <col min="38" max="16384" width="9.7109375" style="9"/>
  </cols>
  <sheetData>
    <row r="1" spans="1:37" s="8" customFormat="1" ht="82.5" customHeight="1" x14ac:dyDescent="0.25">
      <c r="A1" s="155" t="s">
        <v>241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33"/>
      <c r="AH1" s="33"/>
      <c r="AI1" s="33"/>
      <c r="AJ1" s="33"/>
      <c r="AK1" s="33"/>
    </row>
    <row r="2" spans="1:37" s="8" customFormat="1" ht="15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28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  <c r="AG2" s="33"/>
      <c r="AH2" s="33"/>
      <c r="AI2" s="33"/>
      <c r="AJ2" s="33"/>
      <c r="AK2" s="33"/>
    </row>
    <row r="3" spans="1:37" ht="53.25" customHeight="1" x14ac:dyDescent="0.25">
      <c r="A3" s="129"/>
      <c r="B3" s="129"/>
      <c r="C3" s="129"/>
      <c r="D3" s="129"/>
      <c r="E3" s="129"/>
      <c r="F3" s="129"/>
      <c r="G3" s="129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59" t="s">
        <v>17</v>
      </c>
      <c r="W3" s="160"/>
      <c r="X3" s="160"/>
      <c r="Y3" s="160"/>
      <c r="Z3" s="161"/>
      <c r="AA3" s="126" t="s">
        <v>26</v>
      </c>
      <c r="AB3" s="140"/>
      <c r="AC3" s="140"/>
      <c r="AD3" s="140"/>
      <c r="AE3" s="140"/>
      <c r="AF3" s="127"/>
    </row>
    <row r="4" spans="1:37" ht="104.25" customHeight="1" x14ac:dyDescent="0.25">
      <c r="A4" s="129"/>
      <c r="B4" s="129"/>
      <c r="C4" s="129"/>
      <c r="D4" s="129"/>
      <c r="E4" s="129"/>
      <c r="F4" s="129"/>
      <c r="G4" s="129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53" t="s">
        <v>9</v>
      </c>
      <c r="W4" s="153" t="s">
        <v>24</v>
      </c>
      <c r="X4" s="153" t="s">
        <v>23</v>
      </c>
      <c r="Y4" s="153" t="str">
        <f>"відсоток  до загальної кількості виданих доручень (гр."&amp;V6&amp;"/гр."&amp;'[1]05.01.2015'!H6&amp;"*100)"</f>
        <v>відсоток  до загальної кількості виданих доручень (гр.22/гр.8*100)</v>
      </c>
      <c r="Z4" s="157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ht="90" customHeight="1" x14ac:dyDescent="0.25">
      <c r="A5" s="130"/>
      <c r="B5" s="130"/>
      <c r="C5" s="130"/>
      <c r="D5" s="130"/>
      <c r="E5" s="130"/>
      <c r="F5" s="130"/>
      <c r="G5" s="130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54"/>
      <c r="W5" s="154"/>
      <c r="X5" s="154"/>
      <c r="Y5" s="154"/>
      <c r="Z5" s="158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0" customFormat="1" ht="12.75" customHeight="1" x14ac:dyDescent="0.25">
      <c r="A6" s="6">
        <v>1</v>
      </c>
      <c r="B6" s="6">
        <f>A6+1</f>
        <v>2</v>
      </c>
      <c r="C6" s="7">
        <f t="shared" ref="C6:AD6" si="0">B6+1</f>
        <v>3</v>
      </c>
      <c r="D6" s="6">
        <f t="shared" si="0"/>
        <v>4</v>
      </c>
      <c r="E6" s="17">
        <f t="shared" si="0"/>
        <v>5</v>
      </c>
      <c r="F6" s="6">
        <f t="shared" si="0"/>
        <v>6</v>
      </c>
      <c r="G6" s="6">
        <f t="shared" si="0"/>
        <v>7</v>
      </c>
      <c r="H6" s="6">
        <f t="shared" si="0"/>
        <v>8</v>
      </c>
      <c r="I6" s="24">
        <f t="shared" si="0"/>
        <v>9</v>
      </c>
      <c r="J6" s="24">
        <f t="shared" si="0"/>
        <v>10</v>
      </c>
      <c r="K6" s="6">
        <f t="shared" si="0"/>
        <v>11</v>
      </c>
      <c r="L6" s="6">
        <f t="shared" si="0"/>
        <v>12</v>
      </c>
      <c r="M6" s="6">
        <f t="shared" si="0"/>
        <v>13</v>
      </c>
      <c r="N6" s="6">
        <f t="shared" si="0"/>
        <v>14</v>
      </c>
      <c r="O6" s="6">
        <f t="shared" si="0"/>
        <v>15</v>
      </c>
      <c r="P6" s="6">
        <f t="shared" si="0"/>
        <v>16</v>
      </c>
      <c r="Q6" s="6">
        <f t="shared" si="0"/>
        <v>17</v>
      </c>
      <c r="R6" s="6">
        <f t="shared" si="0"/>
        <v>18</v>
      </c>
      <c r="S6" s="6">
        <f t="shared" si="0"/>
        <v>19</v>
      </c>
      <c r="T6" s="6">
        <f t="shared" si="0"/>
        <v>20</v>
      </c>
      <c r="U6" s="6">
        <f t="shared" si="0"/>
        <v>21</v>
      </c>
      <c r="V6" s="50">
        <f t="shared" si="0"/>
        <v>22</v>
      </c>
      <c r="W6" s="50">
        <f t="shared" si="0"/>
        <v>23</v>
      </c>
      <c r="X6" s="50">
        <f t="shared" si="0"/>
        <v>24</v>
      </c>
      <c r="Y6" s="50">
        <f t="shared" si="0"/>
        <v>25</v>
      </c>
      <c r="Z6" s="50">
        <f t="shared" si="0"/>
        <v>26</v>
      </c>
      <c r="AA6" s="6">
        <f t="shared" si="0"/>
        <v>27</v>
      </c>
      <c r="AB6" s="6">
        <f t="shared" si="0"/>
        <v>28</v>
      </c>
      <c r="AC6" s="6">
        <f t="shared" si="0"/>
        <v>29</v>
      </c>
      <c r="AD6" s="6">
        <f t="shared" si="0"/>
        <v>30</v>
      </c>
      <c r="AE6" s="6">
        <v>31</v>
      </c>
      <c r="AF6" s="6">
        <v>32</v>
      </c>
      <c r="AG6" s="35"/>
      <c r="AH6" s="35"/>
      <c r="AI6" s="35"/>
      <c r="AJ6" s="35"/>
      <c r="AK6" s="35"/>
    </row>
    <row r="7" spans="1:37" ht="12.75" customHeight="1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96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f t="shared" ref="P7:P71" si="2">O7</f>
        <v>0</v>
      </c>
      <c r="Q7" s="100">
        <v>0</v>
      </c>
      <c r="R7" s="100">
        <v>0</v>
      </c>
      <c r="S7" s="100">
        <v>0</v>
      </c>
      <c r="T7" s="100">
        <f>O7-R7</f>
        <v>0</v>
      </c>
      <c r="U7" s="100">
        <v>0</v>
      </c>
      <c r="V7" s="108">
        <v>0</v>
      </c>
      <c r="W7" s="108">
        <v>0</v>
      </c>
      <c r="X7" s="108">
        <v>0</v>
      </c>
      <c r="Y7" s="109">
        <f>IF(H7=0,0,V7/H7)*100</f>
        <v>0</v>
      </c>
      <c r="Z7" s="100">
        <v>0</v>
      </c>
      <c r="AA7" s="38">
        <v>0</v>
      </c>
      <c r="AB7" s="38">
        <f t="shared" ref="AB7:AB70" si="3">IF(Z7=0,0,AA7/Z7)*100</f>
        <v>0</v>
      </c>
      <c r="AC7" s="38">
        <v>0</v>
      </c>
      <c r="AD7" s="38">
        <f t="shared" ref="AD7:AD70" si="4">IF(AA7=0,0,AC7/AA7)*100</f>
        <v>0</v>
      </c>
      <c r="AE7" s="38">
        <v>0</v>
      </c>
      <c r="AF7" s="38">
        <f t="shared" ref="AF7:AF70" si="5">IF(AA7=0,0,AE7/AA7)*100</f>
        <v>0</v>
      </c>
      <c r="AG7" s="60"/>
    </row>
    <row r="8" spans="1:37" ht="12.75" customHeight="1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96">
        <v>30.45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f t="shared" si="2"/>
        <v>8664.0299999999988</v>
      </c>
      <c r="Q8" s="100">
        <f t="shared" ref="Q8:Q72" si="6">P8/O8*100</f>
        <v>100</v>
      </c>
      <c r="R8" s="100">
        <v>6757.5299999999988</v>
      </c>
      <c r="S8" s="100">
        <f>R8/P8*100</f>
        <v>77.995228548377611</v>
      </c>
      <c r="T8" s="100">
        <f>O8-R8</f>
        <v>1906.5</v>
      </c>
      <c r="U8" s="100">
        <f t="shared" ref="U8:U72" si="7">T8/P8*100</f>
        <v>22.0047714516224</v>
      </c>
      <c r="V8" s="108">
        <v>0</v>
      </c>
      <c r="W8" s="108">
        <v>0</v>
      </c>
      <c r="X8" s="108">
        <v>0</v>
      </c>
      <c r="Y8" s="109">
        <f t="shared" ref="Y8:Y71" si="8">IF(H8=0,0,V8/H8)*100</f>
        <v>0</v>
      </c>
      <c r="Z8" s="100">
        <v>0</v>
      </c>
      <c r="AA8" s="38">
        <v>0</v>
      </c>
      <c r="AB8" s="38">
        <f t="shared" si="3"/>
        <v>0</v>
      </c>
      <c r="AC8" s="38">
        <v>0</v>
      </c>
      <c r="AD8" s="38">
        <f t="shared" si="4"/>
        <v>0</v>
      </c>
      <c r="AE8" s="38">
        <v>0</v>
      </c>
      <c r="AF8" s="38">
        <f t="shared" si="5"/>
        <v>0</v>
      </c>
      <c r="AG8" s="60"/>
    </row>
    <row r="9" spans="1:37" ht="12.75" customHeight="1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96">
        <v>30.45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f t="shared" si="2"/>
        <v>20412.350000000002</v>
      </c>
      <c r="Q9" s="100">
        <f t="shared" si="6"/>
        <v>100</v>
      </c>
      <c r="R9" s="100">
        <v>20412.350000000002</v>
      </c>
      <c r="S9" s="100">
        <f t="shared" ref="S9:S73" si="9">R9/P9*100</f>
        <v>100</v>
      </c>
      <c r="T9" s="100">
        <f t="shared" ref="T9:T73" si="10">O9-R9</f>
        <v>0</v>
      </c>
      <c r="U9" s="100">
        <f t="shared" si="7"/>
        <v>0</v>
      </c>
      <c r="V9" s="108">
        <v>0</v>
      </c>
      <c r="W9" s="108">
        <v>0</v>
      </c>
      <c r="X9" s="108">
        <v>0</v>
      </c>
      <c r="Y9" s="109">
        <f t="shared" si="8"/>
        <v>0</v>
      </c>
      <c r="Z9" s="100">
        <v>0</v>
      </c>
      <c r="AA9" s="38">
        <v>0</v>
      </c>
      <c r="AB9" s="38">
        <f t="shared" si="3"/>
        <v>0</v>
      </c>
      <c r="AC9" s="38">
        <v>0</v>
      </c>
      <c r="AD9" s="38">
        <f t="shared" si="4"/>
        <v>0</v>
      </c>
      <c r="AE9" s="38">
        <v>0</v>
      </c>
      <c r="AF9" s="38">
        <f t="shared" si="5"/>
        <v>0</v>
      </c>
      <c r="AG9" s="60"/>
    </row>
    <row r="10" spans="1:37" ht="12.75" customHeight="1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96">
        <v>30.45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f t="shared" si="2"/>
        <v>58.36</v>
      </c>
      <c r="Q10" s="100">
        <f t="shared" si="6"/>
        <v>100</v>
      </c>
      <c r="R10" s="100">
        <v>58.36</v>
      </c>
      <c r="S10" s="100">
        <f t="shared" si="9"/>
        <v>100</v>
      </c>
      <c r="T10" s="100">
        <f t="shared" si="10"/>
        <v>0</v>
      </c>
      <c r="U10" s="100">
        <f t="shared" si="7"/>
        <v>0</v>
      </c>
      <c r="V10" s="108">
        <v>0</v>
      </c>
      <c r="W10" s="108">
        <v>0</v>
      </c>
      <c r="X10" s="108">
        <v>0</v>
      </c>
      <c r="Y10" s="109">
        <f t="shared" si="8"/>
        <v>0</v>
      </c>
      <c r="Z10" s="100">
        <v>0</v>
      </c>
      <c r="AA10" s="38">
        <v>0</v>
      </c>
      <c r="AB10" s="38">
        <f t="shared" si="3"/>
        <v>0</v>
      </c>
      <c r="AC10" s="38">
        <v>0</v>
      </c>
      <c r="AD10" s="38">
        <f t="shared" si="4"/>
        <v>0</v>
      </c>
      <c r="AE10" s="38">
        <v>0</v>
      </c>
      <c r="AF10" s="38">
        <f t="shared" si="5"/>
        <v>0</v>
      </c>
      <c r="AG10" s="60"/>
    </row>
    <row r="11" spans="1:37" ht="12.75" customHeight="1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96">
        <v>30.45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 t="shared" si="1"/>
        <v>58.82352941176471</v>
      </c>
      <c r="O11" s="100">
        <v>7226.18</v>
      </c>
      <c r="P11" s="100">
        <f t="shared" si="2"/>
        <v>7226.18</v>
      </c>
      <c r="Q11" s="100">
        <f t="shared" si="6"/>
        <v>100</v>
      </c>
      <c r="R11" s="100">
        <v>3356.46</v>
      </c>
      <c r="S11" s="100">
        <f t="shared" si="9"/>
        <v>46.448607701441148</v>
      </c>
      <c r="T11" s="100">
        <f t="shared" si="10"/>
        <v>3869.7200000000003</v>
      </c>
      <c r="U11" s="100">
        <f t="shared" si="7"/>
        <v>53.551392298558852</v>
      </c>
      <c r="V11" s="108">
        <v>0</v>
      </c>
      <c r="W11" s="108">
        <v>0</v>
      </c>
      <c r="X11" s="108">
        <v>0</v>
      </c>
      <c r="Y11" s="109">
        <f t="shared" si="8"/>
        <v>0</v>
      </c>
      <c r="Z11" s="100">
        <v>0</v>
      </c>
      <c r="AA11" s="38">
        <v>0</v>
      </c>
      <c r="AB11" s="38">
        <f t="shared" si="3"/>
        <v>0</v>
      </c>
      <c r="AC11" s="38">
        <v>0</v>
      </c>
      <c r="AD11" s="38">
        <f t="shared" si="4"/>
        <v>0</v>
      </c>
      <c r="AE11" s="38">
        <v>0</v>
      </c>
      <c r="AF11" s="38">
        <f t="shared" si="5"/>
        <v>0</v>
      </c>
      <c r="AG11" s="60"/>
    </row>
    <row r="12" spans="1:37" ht="12.75" customHeight="1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96">
        <v>30.45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f t="shared" si="2"/>
        <v>10060.76</v>
      </c>
      <c r="Q12" s="100">
        <f t="shared" si="6"/>
        <v>100</v>
      </c>
      <c r="R12" s="100">
        <v>7866.78</v>
      </c>
      <c r="S12" s="100">
        <f t="shared" si="9"/>
        <v>78.192701147825801</v>
      </c>
      <c r="T12" s="100">
        <f t="shared" si="10"/>
        <v>2193.9800000000005</v>
      </c>
      <c r="U12" s="100">
        <f t="shared" si="7"/>
        <v>21.807298852174196</v>
      </c>
      <c r="V12" s="108">
        <v>0</v>
      </c>
      <c r="W12" s="108">
        <v>0</v>
      </c>
      <c r="X12" s="108">
        <v>0</v>
      </c>
      <c r="Y12" s="109">
        <f t="shared" si="8"/>
        <v>0</v>
      </c>
      <c r="Z12" s="100">
        <v>0</v>
      </c>
      <c r="AA12" s="38">
        <v>0</v>
      </c>
      <c r="AB12" s="38">
        <f t="shared" si="3"/>
        <v>0</v>
      </c>
      <c r="AC12" s="38">
        <v>0</v>
      </c>
      <c r="AD12" s="38">
        <f t="shared" si="4"/>
        <v>0</v>
      </c>
      <c r="AE12" s="38">
        <v>0</v>
      </c>
      <c r="AF12" s="38">
        <f t="shared" si="5"/>
        <v>0</v>
      </c>
      <c r="AG12" s="60"/>
    </row>
    <row r="13" spans="1:37" ht="12.75" customHeight="1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96">
        <v>30.45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f t="shared" si="2"/>
        <v>2679.6</v>
      </c>
      <c r="Q13" s="100">
        <f t="shared" si="6"/>
        <v>100</v>
      </c>
      <c r="R13" s="100">
        <v>0</v>
      </c>
      <c r="S13" s="100">
        <f t="shared" si="9"/>
        <v>0</v>
      </c>
      <c r="T13" s="100">
        <f t="shared" si="10"/>
        <v>2679.6</v>
      </c>
      <c r="U13" s="100">
        <v>0</v>
      </c>
      <c r="V13" s="108">
        <v>0</v>
      </c>
      <c r="W13" s="108">
        <v>0</v>
      </c>
      <c r="X13" s="108">
        <v>0</v>
      </c>
      <c r="Y13" s="109">
        <f t="shared" si="8"/>
        <v>0</v>
      </c>
      <c r="Z13" s="100">
        <v>0</v>
      </c>
      <c r="AA13" s="38">
        <v>0</v>
      </c>
      <c r="AB13" s="38">
        <f t="shared" si="3"/>
        <v>0</v>
      </c>
      <c r="AC13" s="38">
        <v>0</v>
      </c>
      <c r="AD13" s="38">
        <f t="shared" si="4"/>
        <v>0</v>
      </c>
      <c r="AE13" s="38">
        <v>0</v>
      </c>
      <c r="AF13" s="38">
        <f t="shared" si="5"/>
        <v>0</v>
      </c>
      <c r="AG13" s="60"/>
    </row>
    <row r="14" spans="1:37" ht="12.75" customHeight="1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96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f t="shared" si="2"/>
        <v>0</v>
      </c>
      <c r="Q14" s="100">
        <v>0</v>
      </c>
      <c r="R14" s="100">
        <v>0</v>
      </c>
      <c r="S14" s="100">
        <v>0</v>
      </c>
      <c r="T14" s="100">
        <f t="shared" si="10"/>
        <v>0</v>
      </c>
      <c r="U14" s="100">
        <v>0</v>
      </c>
      <c r="V14" s="108">
        <v>0</v>
      </c>
      <c r="W14" s="108">
        <v>0</v>
      </c>
      <c r="X14" s="108">
        <v>0</v>
      </c>
      <c r="Y14" s="109">
        <f t="shared" si="8"/>
        <v>0</v>
      </c>
      <c r="Z14" s="100">
        <v>0</v>
      </c>
      <c r="AA14" s="38">
        <v>0</v>
      </c>
      <c r="AB14" s="38">
        <f t="shared" si="3"/>
        <v>0</v>
      </c>
      <c r="AC14" s="38">
        <v>0</v>
      </c>
      <c r="AD14" s="38">
        <f t="shared" si="4"/>
        <v>0</v>
      </c>
      <c r="AE14" s="38">
        <v>0</v>
      </c>
      <c r="AF14" s="38">
        <f t="shared" si="5"/>
        <v>0</v>
      </c>
      <c r="AG14" s="60"/>
    </row>
    <row r="15" spans="1:37" ht="12.75" customHeight="1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96">
        <v>30.45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1">K15/H15*100</f>
        <v>91.566265060240966</v>
      </c>
      <c r="O15" s="100">
        <v>51732.32</v>
      </c>
      <c r="P15" s="100">
        <f t="shared" si="2"/>
        <v>51732.32</v>
      </c>
      <c r="Q15" s="100">
        <f t="shared" si="6"/>
        <v>100</v>
      </c>
      <c r="R15" s="100">
        <v>42661.44999999999</v>
      </c>
      <c r="S15" s="100">
        <f t="shared" si="9"/>
        <v>82.465758349905798</v>
      </c>
      <c r="T15" s="100">
        <f t="shared" si="10"/>
        <v>9070.8700000000099</v>
      </c>
      <c r="U15" s="100">
        <f t="shared" si="7"/>
        <v>17.534241650094195</v>
      </c>
      <c r="V15" s="108">
        <v>7</v>
      </c>
      <c r="W15" s="108">
        <v>7</v>
      </c>
      <c r="X15" s="108">
        <v>3</v>
      </c>
      <c r="Y15" s="109">
        <f t="shared" si="8"/>
        <v>8.4337349397590362</v>
      </c>
      <c r="Z15" s="100">
        <v>7719.87</v>
      </c>
      <c r="AA15" s="38">
        <v>0</v>
      </c>
      <c r="AB15" s="38">
        <f t="shared" si="3"/>
        <v>0</v>
      </c>
      <c r="AC15" s="38">
        <v>0</v>
      </c>
      <c r="AD15" s="38">
        <f t="shared" si="4"/>
        <v>0</v>
      </c>
      <c r="AE15" s="38">
        <v>0</v>
      </c>
      <c r="AF15" s="38">
        <f t="shared" si="5"/>
        <v>0</v>
      </c>
      <c r="AG15" s="60"/>
    </row>
    <row r="16" spans="1:37" ht="12.75" customHeight="1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96">
        <v>30.45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1"/>
        <v>73.584905660377359</v>
      </c>
      <c r="O16" s="100">
        <v>12706.95</v>
      </c>
      <c r="P16" s="100">
        <f t="shared" si="2"/>
        <v>12706.95</v>
      </c>
      <c r="Q16" s="100">
        <f t="shared" si="6"/>
        <v>100</v>
      </c>
      <c r="R16" s="100">
        <v>12706.95</v>
      </c>
      <c r="S16" s="100">
        <f t="shared" si="9"/>
        <v>100</v>
      </c>
      <c r="T16" s="100">
        <f t="shared" si="10"/>
        <v>0</v>
      </c>
      <c r="U16" s="100">
        <f t="shared" si="7"/>
        <v>0</v>
      </c>
      <c r="V16" s="108">
        <v>0</v>
      </c>
      <c r="W16" s="108">
        <v>0</v>
      </c>
      <c r="X16" s="108">
        <v>0</v>
      </c>
      <c r="Y16" s="109">
        <f t="shared" si="8"/>
        <v>0</v>
      </c>
      <c r="Z16" s="100">
        <v>0</v>
      </c>
      <c r="AA16" s="38">
        <v>0</v>
      </c>
      <c r="AB16" s="38">
        <f t="shared" si="3"/>
        <v>0</v>
      </c>
      <c r="AC16" s="38">
        <v>0</v>
      </c>
      <c r="AD16" s="38">
        <f t="shared" si="4"/>
        <v>0</v>
      </c>
      <c r="AE16" s="38">
        <v>0</v>
      </c>
      <c r="AF16" s="38">
        <f t="shared" si="5"/>
        <v>0</v>
      </c>
      <c r="AG16" s="60"/>
    </row>
    <row r="17" spans="1:33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96">
        <v>30.45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1"/>
        <v>87.755102040816325</v>
      </c>
      <c r="O17" s="100">
        <v>32504.67</v>
      </c>
      <c r="P17" s="100">
        <f t="shared" si="2"/>
        <v>32504.67</v>
      </c>
      <c r="Q17" s="100">
        <f t="shared" si="6"/>
        <v>100</v>
      </c>
      <c r="R17" s="100">
        <v>25384.409999999996</v>
      </c>
      <c r="S17" s="100">
        <f t="shared" si="9"/>
        <v>78.094655321835276</v>
      </c>
      <c r="T17" s="100">
        <f t="shared" si="10"/>
        <v>7120.260000000002</v>
      </c>
      <c r="U17" s="100">
        <f t="shared" si="7"/>
        <v>21.905344678164713</v>
      </c>
      <c r="V17" s="108">
        <v>4</v>
      </c>
      <c r="W17" s="108">
        <v>4</v>
      </c>
      <c r="X17" s="108">
        <v>0</v>
      </c>
      <c r="Y17" s="109">
        <f t="shared" si="8"/>
        <v>8.1632653061224492</v>
      </c>
      <c r="Z17" s="100">
        <v>1716.94</v>
      </c>
      <c r="AA17" s="38">
        <v>0</v>
      </c>
      <c r="AB17" s="38">
        <f t="shared" si="3"/>
        <v>0</v>
      </c>
      <c r="AC17" s="38">
        <v>0</v>
      </c>
      <c r="AD17" s="38">
        <f t="shared" si="4"/>
        <v>0</v>
      </c>
      <c r="AE17" s="38">
        <v>0</v>
      </c>
      <c r="AF17" s="38">
        <f t="shared" si="5"/>
        <v>0</v>
      </c>
      <c r="AG17" s="60"/>
    </row>
    <row r="18" spans="1:33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96">
        <v>30.45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1"/>
        <v>50</v>
      </c>
      <c r="O18" s="100">
        <v>15821.75</v>
      </c>
      <c r="P18" s="100">
        <f t="shared" si="2"/>
        <v>15821.75</v>
      </c>
      <c r="Q18" s="100">
        <f t="shared" si="6"/>
        <v>100</v>
      </c>
      <c r="R18" s="100">
        <v>7352.0499999999993</v>
      </c>
      <c r="S18" s="100">
        <f t="shared" si="9"/>
        <v>46.467995006873444</v>
      </c>
      <c r="T18" s="100">
        <f t="shared" si="10"/>
        <v>8469.7000000000007</v>
      </c>
      <c r="U18" s="100">
        <f t="shared" si="7"/>
        <v>53.532004993126556</v>
      </c>
      <c r="V18" s="108">
        <v>0</v>
      </c>
      <c r="W18" s="108">
        <v>0</v>
      </c>
      <c r="X18" s="108">
        <v>0</v>
      </c>
      <c r="Y18" s="109">
        <f t="shared" si="8"/>
        <v>0</v>
      </c>
      <c r="Z18" s="100">
        <v>0</v>
      </c>
      <c r="AA18" s="38">
        <v>0</v>
      </c>
      <c r="AB18" s="38">
        <f t="shared" si="3"/>
        <v>0</v>
      </c>
      <c r="AC18" s="38">
        <v>0</v>
      </c>
      <c r="AD18" s="38">
        <f t="shared" si="4"/>
        <v>0</v>
      </c>
      <c r="AE18" s="38">
        <v>0</v>
      </c>
      <c r="AF18" s="38">
        <f t="shared" si="5"/>
        <v>0</v>
      </c>
      <c r="AG18" s="60"/>
    </row>
    <row r="19" spans="1:33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96">
        <v>30.45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1"/>
        <v>81.034482758620683</v>
      </c>
      <c r="O19" s="100">
        <v>46398.919999999991</v>
      </c>
      <c r="P19" s="100">
        <f t="shared" si="2"/>
        <v>46398.919999999991</v>
      </c>
      <c r="Q19" s="100">
        <f t="shared" si="6"/>
        <v>100</v>
      </c>
      <c r="R19" s="100">
        <v>30533.749999999993</v>
      </c>
      <c r="S19" s="100">
        <f t="shared" si="9"/>
        <v>65.807027404948215</v>
      </c>
      <c r="T19" s="100">
        <f t="shared" si="10"/>
        <v>15865.169999999998</v>
      </c>
      <c r="U19" s="100">
        <f t="shared" si="7"/>
        <v>34.192972595051785</v>
      </c>
      <c r="V19" s="108">
        <v>5</v>
      </c>
      <c r="W19" s="108">
        <v>6</v>
      </c>
      <c r="X19" s="108">
        <v>1</v>
      </c>
      <c r="Y19" s="109">
        <f t="shared" si="8"/>
        <v>8.6206896551724146</v>
      </c>
      <c r="Z19" s="100">
        <v>7994.03</v>
      </c>
      <c r="AA19" s="38">
        <v>0</v>
      </c>
      <c r="AB19" s="38">
        <f t="shared" si="3"/>
        <v>0</v>
      </c>
      <c r="AC19" s="38">
        <v>0</v>
      </c>
      <c r="AD19" s="38">
        <f t="shared" si="4"/>
        <v>0</v>
      </c>
      <c r="AE19" s="38">
        <v>0</v>
      </c>
      <c r="AF19" s="38">
        <f t="shared" si="5"/>
        <v>0</v>
      </c>
      <c r="AG19" s="60"/>
    </row>
    <row r="20" spans="1:33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96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1"/>
        <v>0</v>
      </c>
      <c r="O20" s="100">
        <v>0</v>
      </c>
      <c r="P20" s="100">
        <f t="shared" si="2"/>
        <v>0</v>
      </c>
      <c r="Q20" s="100">
        <v>0</v>
      </c>
      <c r="R20" s="100">
        <v>0</v>
      </c>
      <c r="S20" s="100">
        <v>0</v>
      </c>
      <c r="T20" s="100">
        <f t="shared" si="10"/>
        <v>0</v>
      </c>
      <c r="U20" s="100">
        <v>0</v>
      </c>
      <c r="V20" s="108">
        <v>0</v>
      </c>
      <c r="W20" s="108">
        <v>0</v>
      </c>
      <c r="X20" s="108">
        <v>0</v>
      </c>
      <c r="Y20" s="109">
        <f t="shared" si="8"/>
        <v>0</v>
      </c>
      <c r="Z20" s="100">
        <v>0</v>
      </c>
      <c r="AA20" s="38">
        <v>0</v>
      </c>
      <c r="AB20" s="38">
        <f t="shared" si="3"/>
        <v>0</v>
      </c>
      <c r="AC20" s="38">
        <v>0</v>
      </c>
      <c r="AD20" s="38">
        <f t="shared" si="4"/>
        <v>0</v>
      </c>
      <c r="AE20" s="38">
        <v>0</v>
      </c>
      <c r="AF20" s="38">
        <f t="shared" si="5"/>
        <v>0</v>
      </c>
      <c r="AG20" s="60"/>
    </row>
    <row r="21" spans="1:33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96">
        <v>30.45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1"/>
        <v>88.888888888888886</v>
      </c>
      <c r="O21" s="100">
        <v>4799.1099999999997</v>
      </c>
      <c r="P21" s="100">
        <f t="shared" si="2"/>
        <v>4799.1099999999997</v>
      </c>
      <c r="Q21" s="100">
        <f t="shared" si="6"/>
        <v>100</v>
      </c>
      <c r="R21" s="100">
        <v>0</v>
      </c>
      <c r="S21" s="100">
        <v>0</v>
      </c>
      <c r="T21" s="100">
        <f t="shared" si="10"/>
        <v>4799.1099999999997</v>
      </c>
      <c r="U21" s="100">
        <v>0</v>
      </c>
      <c r="V21" s="108">
        <v>0</v>
      </c>
      <c r="W21" s="108">
        <v>0</v>
      </c>
      <c r="X21" s="108">
        <v>0</v>
      </c>
      <c r="Y21" s="109">
        <f t="shared" si="8"/>
        <v>0</v>
      </c>
      <c r="Z21" s="100">
        <v>0</v>
      </c>
      <c r="AA21" s="38">
        <v>0</v>
      </c>
      <c r="AB21" s="38">
        <f t="shared" si="3"/>
        <v>0</v>
      </c>
      <c r="AC21" s="38">
        <v>0</v>
      </c>
      <c r="AD21" s="38">
        <f t="shared" si="4"/>
        <v>0</v>
      </c>
      <c r="AE21" s="38">
        <v>0</v>
      </c>
      <c r="AF21" s="38">
        <f t="shared" si="5"/>
        <v>0</v>
      </c>
      <c r="AG21" s="60"/>
    </row>
    <row r="22" spans="1:33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96">
        <v>30.45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1"/>
        <v>85.365853658536579</v>
      </c>
      <c r="O22" s="100">
        <v>19091.53</v>
      </c>
      <c r="P22" s="100">
        <f t="shared" si="2"/>
        <v>19091.53</v>
      </c>
      <c r="Q22" s="100">
        <f t="shared" si="6"/>
        <v>100</v>
      </c>
      <c r="R22" s="100">
        <v>11002.24</v>
      </c>
      <c r="S22" s="100">
        <f t="shared" si="9"/>
        <v>57.628906640798306</v>
      </c>
      <c r="T22" s="100">
        <f t="shared" si="10"/>
        <v>8089.2899999999991</v>
      </c>
      <c r="U22" s="100">
        <f t="shared" si="7"/>
        <v>42.371093359201694</v>
      </c>
      <c r="V22" s="108">
        <v>0</v>
      </c>
      <c r="W22" s="108">
        <v>0</v>
      </c>
      <c r="X22" s="108">
        <v>0</v>
      </c>
      <c r="Y22" s="109">
        <f t="shared" si="8"/>
        <v>0</v>
      </c>
      <c r="Z22" s="100">
        <v>0</v>
      </c>
      <c r="AA22" s="38">
        <v>0</v>
      </c>
      <c r="AB22" s="38">
        <f t="shared" si="3"/>
        <v>0</v>
      </c>
      <c r="AC22" s="38">
        <v>0</v>
      </c>
      <c r="AD22" s="38">
        <f t="shared" si="4"/>
        <v>0</v>
      </c>
      <c r="AE22" s="38">
        <v>0</v>
      </c>
      <c r="AF22" s="38">
        <f t="shared" si="5"/>
        <v>0</v>
      </c>
      <c r="AG22" s="60"/>
    </row>
    <row r="23" spans="1:33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96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1"/>
        <v>0</v>
      </c>
      <c r="O23" s="100">
        <v>0</v>
      </c>
      <c r="P23" s="100">
        <f t="shared" si="2"/>
        <v>0</v>
      </c>
      <c r="Q23" s="100">
        <v>0</v>
      </c>
      <c r="R23" s="100">
        <v>0</v>
      </c>
      <c r="S23" s="100">
        <v>0</v>
      </c>
      <c r="T23" s="100">
        <f t="shared" si="10"/>
        <v>0</v>
      </c>
      <c r="U23" s="100">
        <v>0</v>
      </c>
      <c r="V23" s="108">
        <v>0</v>
      </c>
      <c r="W23" s="108">
        <v>0</v>
      </c>
      <c r="X23" s="108">
        <v>0</v>
      </c>
      <c r="Y23" s="109">
        <f t="shared" si="8"/>
        <v>0</v>
      </c>
      <c r="Z23" s="100">
        <v>0</v>
      </c>
      <c r="AA23" s="38">
        <v>0</v>
      </c>
      <c r="AB23" s="38">
        <f t="shared" si="3"/>
        <v>0</v>
      </c>
      <c r="AC23" s="38">
        <v>0</v>
      </c>
      <c r="AD23" s="38">
        <f t="shared" si="4"/>
        <v>0</v>
      </c>
      <c r="AE23" s="38">
        <v>0</v>
      </c>
      <c r="AF23" s="38">
        <f t="shared" si="5"/>
        <v>0</v>
      </c>
      <c r="AG23" s="60"/>
    </row>
    <row r="24" spans="1:33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96">
        <v>30.45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1"/>
        <v>81.690140845070431</v>
      </c>
      <c r="O24" s="100">
        <v>31605.72</v>
      </c>
      <c r="P24" s="100">
        <f t="shared" si="2"/>
        <v>31605.72</v>
      </c>
      <c r="Q24" s="100">
        <f t="shared" si="6"/>
        <v>100</v>
      </c>
      <c r="R24" s="100">
        <v>16741.59</v>
      </c>
      <c r="S24" s="100">
        <f t="shared" si="9"/>
        <v>52.970126926391799</v>
      </c>
      <c r="T24" s="100">
        <f t="shared" si="10"/>
        <v>14864.130000000001</v>
      </c>
      <c r="U24" s="100">
        <f t="shared" si="7"/>
        <v>47.029873073608201</v>
      </c>
      <c r="V24" s="108">
        <v>23</v>
      </c>
      <c r="W24" s="108">
        <v>30</v>
      </c>
      <c r="X24" s="108">
        <v>15</v>
      </c>
      <c r="Y24" s="109">
        <f t="shared" si="8"/>
        <v>32.394366197183103</v>
      </c>
      <c r="Z24" s="100">
        <v>19407.59</v>
      </c>
      <c r="AA24" s="38">
        <v>0</v>
      </c>
      <c r="AB24" s="38">
        <f t="shared" si="3"/>
        <v>0</v>
      </c>
      <c r="AC24" s="38">
        <v>0</v>
      </c>
      <c r="AD24" s="38">
        <f t="shared" si="4"/>
        <v>0</v>
      </c>
      <c r="AE24" s="38">
        <v>0</v>
      </c>
      <c r="AF24" s="38">
        <f t="shared" si="5"/>
        <v>0</v>
      </c>
      <c r="AG24" s="60"/>
    </row>
    <row r="25" spans="1:33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96">
        <v>30.45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1"/>
        <v>92.233009708737868</v>
      </c>
      <c r="O25" s="100">
        <v>43809.06</v>
      </c>
      <c r="P25" s="100">
        <f t="shared" si="2"/>
        <v>43809.06</v>
      </c>
      <c r="Q25" s="100">
        <f t="shared" si="6"/>
        <v>100</v>
      </c>
      <c r="R25" s="100">
        <v>28259.139999999992</v>
      </c>
      <c r="S25" s="100">
        <f t="shared" si="9"/>
        <v>64.505241609840496</v>
      </c>
      <c r="T25" s="100">
        <f t="shared" si="10"/>
        <v>15549.920000000006</v>
      </c>
      <c r="U25" s="100">
        <f t="shared" si="7"/>
        <v>35.49475839015949</v>
      </c>
      <c r="V25" s="108">
        <v>0</v>
      </c>
      <c r="W25" s="108">
        <v>0</v>
      </c>
      <c r="X25" s="108">
        <v>0</v>
      </c>
      <c r="Y25" s="109">
        <f t="shared" si="8"/>
        <v>0</v>
      </c>
      <c r="Z25" s="100">
        <v>0</v>
      </c>
      <c r="AA25" s="38">
        <v>0</v>
      </c>
      <c r="AB25" s="38">
        <f t="shared" si="3"/>
        <v>0</v>
      </c>
      <c r="AC25" s="38">
        <v>0</v>
      </c>
      <c r="AD25" s="38">
        <f t="shared" si="4"/>
        <v>0</v>
      </c>
      <c r="AE25" s="38">
        <v>0</v>
      </c>
      <c r="AF25" s="38">
        <f t="shared" si="5"/>
        <v>0</v>
      </c>
      <c r="AG25" s="60"/>
    </row>
    <row r="26" spans="1:33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96">
        <v>30.45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1"/>
        <v>58.333333333333336</v>
      </c>
      <c r="O26" s="100">
        <v>13200.15</v>
      </c>
      <c r="P26" s="100">
        <f t="shared" si="2"/>
        <v>13200.15</v>
      </c>
      <c r="Q26" s="100">
        <f t="shared" si="6"/>
        <v>100</v>
      </c>
      <c r="R26" s="100">
        <v>8489.880000000001</v>
      </c>
      <c r="S26" s="100">
        <f t="shared" si="9"/>
        <v>64.31654185747891</v>
      </c>
      <c r="T26" s="100">
        <f t="shared" si="10"/>
        <v>4710.2699999999986</v>
      </c>
      <c r="U26" s="100">
        <f t="shared" si="7"/>
        <v>35.683458142521097</v>
      </c>
      <c r="V26" s="108">
        <v>1</v>
      </c>
      <c r="W26" s="108">
        <v>1</v>
      </c>
      <c r="X26" s="108">
        <v>0</v>
      </c>
      <c r="Y26" s="109">
        <f t="shared" si="8"/>
        <v>4.1666666666666661</v>
      </c>
      <c r="Z26" s="100">
        <v>1915.91</v>
      </c>
      <c r="AA26" s="38">
        <v>0</v>
      </c>
      <c r="AB26" s="38">
        <f t="shared" si="3"/>
        <v>0</v>
      </c>
      <c r="AC26" s="38">
        <v>0</v>
      </c>
      <c r="AD26" s="38">
        <f t="shared" si="4"/>
        <v>0</v>
      </c>
      <c r="AE26" s="38">
        <v>0</v>
      </c>
      <c r="AF26" s="38">
        <f t="shared" si="5"/>
        <v>0</v>
      </c>
      <c r="AG26" s="60"/>
    </row>
    <row r="27" spans="1:33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96">
        <v>30.45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1"/>
        <v>62.5</v>
      </c>
      <c r="O27" s="100">
        <v>12723.78</v>
      </c>
      <c r="P27" s="100">
        <f t="shared" si="2"/>
        <v>12723.78</v>
      </c>
      <c r="Q27" s="100">
        <f t="shared" si="6"/>
        <v>100</v>
      </c>
      <c r="R27" s="100">
        <v>11733.55</v>
      </c>
      <c r="S27" s="100">
        <f t="shared" si="9"/>
        <v>92.217485684285634</v>
      </c>
      <c r="T27" s="100">
        <f t="shared" si="10"/>
        <v>990.23000000000138</v>
      </c>
      <c r="U27" s="100">
        <f t="shared" si="7"/>
        <v>7.7825143157143657</v>
      </c>
      <c r="V27" s="108">
        <v>4</v>
      </c>
      <c r="W27" s="108">
        <v>6</v>
      </c>
      <c r="X27" s="108">
        <v>1</v>
      </c>
      <c r="Y27" s="109">
        <f t="shared" si="8"/>
        <v>25</v>
      </c>
      <c r="Z27" s="100">
        <v>3466.92</v>
      </c>
      <c r="AA27" s="38">
        <v>0</v>
      </c>
      <c r="AB27" s="38">
        <f t="shared" si="3"/>
        <v>0</v>
      </c>
      <c r="AC27" s="38">
        <v>0</v>
      </c>
      <c r="AD27" s="38">
        <f t="shared" si="4"/>
        <v>0</v>
      </c>
      <c r="AE27" s="38">
        <v>0</v>
      </c>
      <c r="AF27" s="38">
        <f t="shared" si="5"/>
        <v>0</v>
      </c>
      <c r="AG27" s="60"/>
    </row>
    <row r="28" spans="1:33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96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1"/>
        <v>0</v>
      </c>
      <c r="O28" s="100">
        <v>0</v>
      </c>
      <c r="P28" s="100">
        <f t="shared" si="2"/>
        <v>0</v>
      </c>
      <c r="Q28" s="100">
        <v>0</v>
      </c>
      <c r="R28" s="100">
        <v>0</v>
      </c>
      <c r="S28" s="100">
        <v>0</v>
      </c>
      <c r="T28" s="100">
        <f t="shared" si="10"/>
        <v>0</v>
      </c>
      <c r="U28" s="100">
        <v>0</v>
      </c>
      <c r="V28" s="108">
        <v>0</v>
      </c>
      <c r="W28" s="108">
        <v>0</v>
      </c>
      <c r="X28" s="108">
        <v>0</v>
      </c>
      <c r="Y28" s="109">
        <f t="shared" si="8"/>
        <v>0</v>
      </c>
      <c r="Z28" s="100">
        <v>0</v>
      </c>
      <c r="AA28" s="38">
        <v>0</v>
      </c>
      <c r="AB28" s="38">
        <f t="shared" si="3"/>
        <v>0</v>
      </c>
      <c r="AC28" s="38">
        <v>0</v>
      </c>
      <c r="AD28" s="38">
        <f t="shared" si="4"/>
        <v>0</v>
      </c>
      <c r="AE28" s="38">
        <v>0</v>
      </c>
      <c r="AF28" s="38">
        <f t="shared" si="5"/>
        <v>0</v>
      </c>
      <c r="AG28" s="60"/>
    </row>
    <row r="29" spans="1:33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96">
        <v>30.45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1"/>
        <v>75</v>
      </c>
      <c r="O29" s="100">
        <v>5460.41</v>
      </c>
      <c r="P29" s="100">
        <f t="shared" si="2"/>
        <v>5460.41</v>
      </c>
      <c r="Q29" s="100">
        <f t="shared" si="6"/>
        <v>100</v>
      </c>
      <c r="R29" s="100">
        <v>200.97</v>
      </c>
      <c r="S29" s="100">
        <f t="shared" si="9"/>
        <v>3.6804928567635029</v>
      </c>
      <c r="T29" s="100">
        <f t="shared" si="10"/>
        <v>5259.44</v>
      </c>
      <c r="U29" s="100">
        <f t="shared" si="7"/>
        <v>96.319507143236493</v>
      </c>
      <c r="V29" s="108">
        <v>0</v>
      </c>
      <c r="W29" s="108">
        <v>0</v>
      </c>
      <c r="X29" s="108">
        <v>0</v>
      </c>
      <c r="Y29" s="109">
        <f t="shared" si="8"/>
        <v>0</v>
      </c>
      <c r="Z29" s="100">
        <v>0</v>
      </c>
      <c r="AA29" s="38">
        <v>0</v>
      </c>
      <c r="AB29" s="38">
        <f t="shared" si="3"/>
        <v>0</v>
      </c>
      <c r="AC29" s="38">
        <v>0</v>
      </c>
      <c r="AD29" s="38">
        <f t="shared" si="4"/>
        <v>0</v>
      </c>
      <c r="AE29" s="38">
        <v>0</v>
      </c>
      <c r="AF29" s="38">
        <f t="shared" si="5"/>
        <v>0</v>
      </c>
      <c r="AG29" s="60"/>
    </row>
    <row r="30" spans="1:33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96">
        <v>30.45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f t="shared" si="2"/>
        <v>0</v>
      </c>
      <c r="Q30" s="100">
        <v>0</v>
      </c>
      <c r="R30" s="100">
        <v>0</v>
      </c>
      <c r="S30" s="100">
        <v>0</v>
      </c>
      <c r="T30" s="100">
        <f t="shared" si="10"/>
        <v>0</v>
      </c>
      <c r="U30" s="100">
        <v>0</v>
      </c>
      <c r="V30" s="108">
        <v>0</v>
      </c>
      <c r="W30" s="108">
        <v>0</v>
      </c>
      <c r="X30" s="108">
        <v>0</v>
      </c>
      <c r="Y30" s="109">
        <f t="shared" si="8"/>
        <v>0</v>
      </c>
      <c r="Z30" s="100">
        <v>0</v>
      </c>
      <c r="AA30" s="38">
        <v>0</v>
      </c>
      <c r="AB30" s="38">
        <f t="shared" si="3"/>
        <v>0</v>
      </c>
      <c r="AC30" s="38">
        <v>0</v>
      </c>
      <c r="AD30" s="38">
        <f t="shared" si="4"/>
        <v>0</v>
      </c>
      <c r="AE30" s="38">
        <v>0</v>
      </c>
      <c r="AF30" s="38">
        <f t="shared" si="5"/>
        <v>0</v>
      </c>
      <c r="AG30" s="60"/>
    </row>
    <row r="31" spans="1:33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96">
        <v>30.45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2">K31/H31*100</f>
        <v>88.043478260869563</v>
      </c>
      <c r="O31" s="100">
        <v>84151.14</v>
      </c>
      <c r="P31" s="100">
        <f t="shared" si="2"/>
        <v>84151.14</v>
      </c>
      <c r="Q31" s="100">
        <f t="shared" si="6"/>
        <v>100</v>
      </c>
      <c r="R31" s="100">
        <v>63364.84</v>
      </c>
      <c r="S31" s="100">
        <f t="shared" si="9"/>
        <v>75.298849189684177</v>
      </c>
      <c r="T31" s="100">
        <f t="shared" si="10"/>
        <v>20786.300000000003</v>
      </c>
      <c r="U31" s="100">
        <f t="shared" si="7"/>
        <v>24.701150810315823</v>
      </c>
      <c r="V31" s="108">
        <v>0</v>
      </c>
      <c r="W31" s="108">
        <v>0</v>
      </c>
      <c r="X31" s="108">
        <v>0</v>
      </c>
      <c r="Y31" s="109">
        <f t="shared" si="8"/>
        <v>0</v>
      </c>
      <c r="Z31" s="100">
        <v>0</v>
      </c>
      <c r="AA31" s="38">
        <v>0</v>
      </c>
      <c r="AB31" s="38">
        <f t="shared" si="3"/>
        <v>0</v>
      </c>
      <c r="AC31" s="38">
        <v>0</v>
      </c>
      <c r="AD31" s="38">
        <f t="shared" si="4"/>
        <v>0</v>
      </c>
      <c r="AE31" s="38">
        <v>0</v>
      </c>
      <c r="AF31" s="38">
        <f t="shared" si="5"/>
        <v>0</v>
      </c>
      <c r="AG31" s="60"/>
    </row>
    <row r="32" spans="1:33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96">
        <v>30.45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2"/>
        <v>45</v>
      </c>
      <c r="O32" s="100">
        <v>3061.7499999999995</v>
      </c>
      <c r="P32" s="100">
        <f t="shared" si="2"/>
        <v>3061.7499999999995</v>
      </c>
      <c r="Q32" s="100">
        <f t="shared" si="6"/>
        <v>100</v>
      </c>
      <c r="R32" s="100">
        <v>3061.7499999999995</v>
      </c>
      <c r="S32" s="100">
        <f t="shared" si="9"/>
        <v>100</v>
      </c>
      <c r="T32" s="100">
        <f t="shared" si="10"/>
        <v>0</v>
      </c>
      <c r="U32" s="100">
        <f t="shared" si="7"/>
        <v>0</v>
      </c>
      <c r="V32" s="108">
        <v>0</v>
      </c>
      <c r="W32" s="108">
        <v>0</v>
      </c>
      <c r="X32" s="108">
        <v>0</v>
      </c>
      <c r="Y32" s="109">
        <f t="shared" si="8"/>
        <v>0</v>
      </c>
      <c r="Z32" s="100">
        <v>0</v>
      </c>
      <c r="AA32" s="38">
        <v>0</v>
      </c>
      <c r="AB32" s="38">
        <f t="shared" si="3"/>
        <v>0</v>
      </c>
      <c r="AC32" s="38">
        <v>0</v>
      </c>
      <c r="AD32" s="38">
        <f t="shared" si="4"/>
        <v>0</v>
      </c>
      <c r="AE32" s="38">
        <v>0</v>
      </c>
      <c r="AF32" s="38">
        <f t="shared" si="5"/>
        <v>0</v>
      </c>
      <c r="AG32" s="60"/>
    </row>
    <row r="33" spans="1:33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96">
        <v>30.45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2"/>
        <v>50</v>
      </c>
      <c r="O33" s="100">
        <v>215.69</v>
      </c>
      <c r="P33" s="100">
        <f t="shared" si="2"/>
        <v>215.69</v>
      </c>
      <c r="Q33" s="100">
        <f t="shared" si="6"/>
        <v>100</v>
      </c>
      <c r="R33" s="100">
        <v>215.69</v>
      </c>
      <c r="S33" s="100">
        <f t="shared" si="9"/>
        <v>100</v>
      </c>
      <c r="T33" s="100">
        <f t="shared" si="10"/>
        <v>0</v>
      </c>
      <c r="U33" s="100">
        <f t="shared" si="7"/>
        <v>0</v>
      </c>
      <c r="V33" s="108">
        <v>0</v>
      </c>
      <c r="W33" s="108">
        <v>0</v>
      </c>
      <c r="X33" s="108">
        <v>0</v>
      </c>
      <c r="Y33" s="109">
        <f t="shared" si="8"/>
        <v>0</v>
      </c>
      <c r="Z33" s="100">
        <v>0</v>
      </c>
      <c r="AA33" s="38">
        <v>0</v>
      </c>
      <c r="AB33" s="38">
        <f t="shared" si="3"/>
        <v>0</v>
      </c>
      <c r="AC33" s="38">
        <v>0</v>
      </c>
      <c r="AD33" s="38">
        <f t="shared" si="4"/>
        <v>0</v>
      </c>
      <c r="AE33" s="38">
        <v>0</v>
      </c>
      <c r="AF33" s="38">
        <f t="shared" si="5"/>
        <v>0</v>
      </c>
      <c r="AG33" s="60"/>
    </row>
    <row r="34" spans="1:33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96">
        <v>30.45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2"/>
        <v>80.769230769230774</v>
      </c>
      <c r="O34" s="100">
        <v>17458.7</v>
      </c>
      <c r="P34" s="100">
        <f t="shared" si="2"/>
        <v>17458.7</v>
      </c>
      <c r="Q34" s="100">
        <f t="shared" si="6"/>
        <v>100</v>
      </c>
      <c r="R34" s="100">
        <v>12975.199999999997</v>
      </c>
      <c r="S34" s="100">
        <f t="shared" si="9"/>
        <v>74.319393769295516</v>
      </c>
      <c r="T34" s="100">
        <f t="shared" si="10"/>
        <v>4483.5000000000036</v>
      </c>
      <c r="U34" s="100">
        <f t="shared" si="7"/>
        <v>25.680606230704484</v>
      </c>
      <c r="V34" s="108">
        <v>0</v>
      </c>
      <c r="W34" s="108">
        <v>0</v>
      </c>
      <c r="X34" s="108">
        <v>0</v>
      </c>
      <c r="Y34" s="109">
        <f t="shared" si="8"/>
        <v>0</v>
      </c>
      <c r="Z34" s="100">
        <v>0</v>
      </c>
      <c r="AA34" s="38">
        <v>0</v>
      </c>
      <c r="AB34" s="38">
        <f t="shared" si="3"/>
        <v>0</v>
      </c>
      <c r="AC34" s="38">
        <v>0</v>
      </c>
      <c r="AD34" s="38">
        <f t="shared" si="4"/>
        <v>0</v>
      </c>
      <c r="AE34" s="38">
        <v>0</v>
      </c>
      <c r="AF34" s="38">
        <f t="shared" si="5"/>
        <v>0</v>
      </c>
      <c r="AG34" s="60"/>
    </row>
    <row r="35" spans="1:33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96">
        <v>30.45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2"/>
        <v>75.862068965517238</v>
      </c>
      <c r="O35" s="100">
        <v>31182.29</v>
      </c>
      <c r="P35" s="100">
        <f t="shared" si="2"/>
        <v>31182.29</v>
      </c>
      <c r="Q35" s="100">
        <f t="shared" si="6"/>
        <v>100</v>
      </c>
      <c r="R35" s="100">
        <v>17610.87</v>
      </c>
      <c r="S35" s="100">
        <f t="shared" si="9"/>
        <v>56.477154179503806</v>
      </c>
      <c r="T35" s="100">
        <f t="shared" si="10"/>
        <v>13571.420000000002</v>
      </c>
      <c r="U35" s="100">
        <f t="shared" si="7"/>
        <v>43.522845820496194</v>
      </c>
      <c r="V35" s="108">
        <v>0</v>
      </c>
      <c r="W35" s="108">
        <v>0</v>
      </c>
      <c r="X35" s="108">
        <v>0</v>
      </c>
      <c r="Y35" s="109">
        <f t="shared" si="8"/>
        <v>0</v>
      </c>
      <c r="Z35" s="100">
        <v>0</v>
      </c>
      <c r="AA35" s="38">
        <v>0</v>
      </c>
      <c r="AB35" s="38">
        <f t="shared" si="3"/>
        <v>0</v>
      </c>
      <c r="AC35" s="38">
        <v>0</v>
      </c>
      <c r="AD35" s="38">
        <f t="shared" si="4"/>
        <v>0</v>
      </c>
      <c r="AE35" s="38">
        <v>0</v>
      </c>
      <c r="AF35" s="38">
        <f t="shared" si="5"/>
        <v>0</v>
      </c>
      <c r="AG35" s="60"/>
    </row>
    <row r="36" spans="1:33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96">
        <v>30.45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2"/>
        <v>63.636363636363633</v>
      </c>
      <c r="O36" s="100">
        <v>837.48</v>
      </c>
      <c r="P36" s="100">
        <f t="shared" si="2"/>
        <v>837.48</v>
      </c>
      <c r="Q36" s="100">
        <f t="shared" si="6"/>
        <v>100</v>
      </c>
      <c r="R36" s="100">
        <v>837.48</v>
      </c>
      <c r="S36" s="100">
        <f t="shared" si="9"/>
        <v>100</v>
      </c>
      <c r="T36" s="100">
        <f t="shared" si="10"/>
        <v>0</v>
      </c>
      <c r="U36" s="100">
        <f t="shared" si="7"/>
        <v>0</v>
      </c>
      <c r="V36" s="108">
        <v>0</v>
      </c>
      <c r="W36" s="108">
        <v>0</v>
      </c>
      <c r="X36" s="108">
        <v>0</v>
      </c>
      <c r="Y36" s="109">
        <f t="shared" si="8"/>
        <v>0</v>
      </c>
      <c r="Z36" s="100">
        <v>0</v>
      </c>
      <c r="AA36" s="38">
        <v>0</v>
      </c>
      <c r="AB36" s="38">
        <f t="shared" si="3"/>
        <v>0</v>
      </c>
      <c r="AC36" s="38">
        <v>0</v>
      </c>
      <c r="AD36" s="38">
        <f t="shared" si="4"/>
        <v>0</v>
      </c>
      <c r="AE36" s="38">
        <v>0</v>
      </c>
      <c r="AF36" s="38">
        <f t="shared" si="5"/>
        <v>0</v>
      </c>
      <c r="AG36" s="60"/>
    </row>
    <row r="37" spans="1:33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96">
        <v>30.45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2"/>
        <v>93.333333333333329</v>
      </c>
      <c r="O37" s="100">
        <v>8820.61</v>
      </c>
      <c r="P37" s="100">
        <f t="shared" si="2"/>
        <v>8820.61</v>
      </c>
      <c r="Q37" s="100">
        <f t="shared" si="6"/>
        <v>100</v>
      </c>
      <c r="R37" s="100">
        <v>4734.47</v>
      </c>
      <c r="S37" s="100">
        <f t="shared" si="9"/>
        <v>53.675085963442434</v>
      </c>
      <c r="T37" s="100">
        <f t="shared" si="10"/>
        <v>4086.1400000000003</v>
      </c>
      <c r="U37" s="100">
        <f t="shared" si="7"/>
        <v>46.324914036557566</v>
      </c>
      <c r="V37" s="108">
        <v>0</v>
      </c>
      <c r="W37" s="108">
        <v>0</v>
      </c>
      <c r="X37" s="108">
        <v>0</v>
      </c>
      <c r="Y37" s="109">
        <f t="shared" si="8"/>
        <v>0</v>
      </c>
      <c r="Z37" s="100">
        <v>0</v>
      </c>
      <c r="AA37" s="38">
        <v>0</v>
      </c>
      <c r="AB37" s="38">
        <f t="shared" si="3"/>
        <v>0</v>
      </c>
      <c r="AC37" s="38">
        <v>0</v>
      </c>
      <c r="AD37" s="38">
        <f t="shared" si="4"/>
        <v>0</v>
      </c>
      <c r="AE37" s="38">
        <v>0</v>
      </c>
      <c r="AF37" s="38">
        <f t="shared" si="5"/>
        <v>0</v>
      </c>
      <c r="AG37" s="60"/>
    </row>
    <row r="38" spans="1:33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96">
        <v>30.45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2"/>
        <v>44.827586206896555</v>
      </c>
      <c r="O38" s="100">
        <v>17539.870000000003</v>
      </c>
      <c r="P38" s="100">
        <f t="shared" si="2"/>
        <v>17539.870000000003</v>
      </c>
      <c r="Q38" s="100">
        <f t="shared" si="6"/>
        <v>100</v>
      </c>
      <c r="R38" s="100">
        <v>17539.870000000003</v>
      </c>
      <c r="S38" s="100">
        <f t="shared" si="9"/>
        <v>100</v>
      </c>
      <c r="T38" s="100">
        <f t="shared" si="10"/>
        <v>0</v>
      </c>
      <c r="U38" s="100">
        <f t="shared" si="7"/>
        <v>0</v>
      </c>
      <c r="V38" s="108">
        <v>0</v>
      </c>
      <c r="W38" s="108">
        <v>0</v>
      </c>
      <c r="X38" s="108">
        <v>0</v>
      </c>
      <c r="Y38" s="109">
        <f t="shared" si="8"/>
        <v>0</v>
      </c>
      <c r="Z38" s="100">
        <v>0</v>
      </c>
      <c r="AA38" s="38">
        <v>0</v>
      </c>
      <c r="AB38" s="38">
        <f t="shared" si="3"/>
        <v>0</v>
      </c>
      <c r="AC38" s="38">
        <v>0</v>
      </c>
      <c r="AD38" s="38">
        <f t="shared" si="4"/>
        <v>0</v>
      </c>
      <c r="AE38" s="38">
        <v>0</v>
      </c>
      <c r="AF38" s="38">
        <f t="shared" si="5"/>
        <v>0</v>
      </c>
      <c r="AG38" s="60"/>
    </row>
    <row r="39" spans="1:33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96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2"/>
        <v>0</v>
      </c>
      <c r="O39" s="100">
        <v>0</v>
      </c>
      <c r="P39" s="100">
        <f t="shared" si="2"/>
        <v>0</v>
      </c>
      <c r="Q39" s="100">
        <v>0</v>
      </c>
      <c r="R39" s="100">
        <v>0</v>
      </c>
      <c r="S39" s="100">
        <v>0</v>
      </c>
      <c r="T39" s="100">
        <f t="shared" si="10"/>
        <v>0</v>
      </c>
      <c r="U39" s="100">
        <v>0</v>
      </c>
      <c r="V39" s="108">
        <v>0</v>
      </c>
      <c r="W39" s="108">
        <v>0</v>
      </c>
      <c r="X39" s="108">
        <v>0</v>
      </c>
      <c r="Y39" s="109">
        <f t="shared" si="8"/>
        <v>0</v>
      </c>
      <c r="Z39" s="100">
        <v>0</v>
      </c>
      <c r="AA39" s="38">
        <v>0</v>
      </c>
      <c r="AB39" s="38">
        <f t="shared" si="3"/>
        <v>0</v>
      </c>
      <c r="AC39" s="38">
        <v>0</v>
      </c>
      <c r="AD39" s="38">
        <f t="shared" si="4"/>
        <v>0</v>
      </c>
      <c r="AE39" s="38">
        <v>0</v>
      </c>
      <c r="AF39" s="38">
        <f t="shared" si="5"/>
        <v>0</v>
      </c>
      <c r="AG39" s="60"/>
    </row>
    <row r="40" spans="1:33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96">
        <v>30.45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2"/>
        <v>9.0909090909090917</v>
      </c>
      <c r="O40" s="100">
        <v>81.2</v>
      </c>
      <c r="P40" s="100">
        <f t="shared" si="2"/>
        <v>81.2</v>
      </c>
      <c r="Q40" s="100">
        <f t="shared" si="6"/>
        <v>100</v>
      </c>
      <c r="R40" s="100">
        <v>81.2</v>
      </c>
      <c r="S40" s="100">
        <f t="shared" si="9"/>
        <v>100</v>
      </c>
      <c r="T40" s="100">
        <f t="shared" si="10"/>
        <v>0</v>
      </c>
      <c r="U40" s="100">
        <f t="shared" si="7"/>
        <v>0</v>
      </c>
      <c r="V40" s="108">
        <v>0</v>
      </c>
      <c r="W40" s="108">
        <v>0</v>
      </c>
      <c r="X40" s="108">
        <v>0</v>
      </c>
      <c r="Y40" s="109">
        <f t="shared" si="8"/>
        <v>0</v>
      </c>
      <c r="Z40" s="100">
        <v>0</v>
      </c>
      <c r="AA40" s="38">
        <v>0</v>
      </c>
      <c r="AB40" s="38">
        <f t="shared" si="3"/>
        <v>0</v>
      </c>
      <c r="AC40" s="38">
        <v>0</v>
      </c>
      <c r="AD40" s="38">
        <f t="shared" si="4"/>
        <v>0</v>
      </c>
      <c r="AE40" s="38">
        <v>0</v>
      </c>
      <c r="AF40" s="38">
        <f t="shared" si="5"/>
        <v>0</v>
      </c>
      <c r="AG40" s="60"/>
    </row>
    <row r="41" spans="1:33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96">
        <v>30.45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2"/>
        <v>0</v>
      </c>
      <c r="O41" s="100">
        <v>0</v>
      </c>
      <c r="P41" s="100">
        <f t="shared" si="2"/>
        <v>0</v>
      </c>
      <c r="Q41" s="100">
        <v>0</v>
      </c>
      <c r="R41" s="100">
        <v>0</v>
      </c>
      <c r="S41" s="100">
        <v>0</v>
      </c>
      <c r="T41" s="100">
        <f t="shared" si="10"/>
        <v>0</v>
      </c>
      <c r="U41" s="100">
        <v>0</v>
      </c>
      <c r="V41" s="108">
        <v>1</v>
      </c>
      <c r="W41" s="108">
        <v>1</v>
      </c>
      <c r="X41" s="108">
        <v>1</v>
      </c>
      <c r="Y41" s="109">
        <f t="shared" si="8"/>
        <v>50</v>
      </c>
      <c r="Z41" s="100">
        <v>570.94000000000005</v>
      </c>
      <c r="AA41" s="38">
        <v>0</v>
      </c>
      <c r="AB41" s="38">
        <f t="shared" si="3"/>
        <v>0</v>
      </c>
      <c r="AC41" s="38">
        <v>0</v>
      </c>
      <c r="AD41" s="38">
        <f t="shared" si="4"/>
        <v>0</v>
      </c>
      <c r="AE41" s="38">
        <v>0</v>
      </c>
      <c r="AF41" s="38">
        <f t="shared" si="5"/>
        <v>0</v>
      </c>
      <c r="AG41" s="60"/>
    </row>
    <row r="42" spans="1:33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96">
        <v>30.45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2"/>
        <v>69.811320754716974</v>
      </c>
      <c r="O42" s="100">
        <v>51486.1</v>
      </c>
      <c r="P42" s="100">
        <f t="shared" si="2"/>
        <v>51486.1</v>
      </c>
      <c r="Q42" s="100">
        <f t="shared" si="6"/>
        <v>100</v>
      </c>
      <c r="R42" s="100">
        <v>34172.07</v>
      </c>
      <c r="S42" s="100">
        <f t="shared" si="9"/>
        <v>66.371447827666103</v>
      </c>
      <c r="T42" s="100">
        <f t="shared" si="10"/>
        <v>17314.03</v>
      </c>
      <c r="U42" s="100">
        <f t="shared" si="7"/>
        <v>33.62855217233389</v>
      </c>
      <c r="V42" s="108">
        <v>14</v>
      </c>
      <c r="W42" s="108">
        <v>12</v>
      </c>
      <c r="X42" s="108">
        <v>3</v>
      </c>
      <c r="Y42" s="109">
        <f t="shared" si="8"/>
        <v>26.415094339622641</v>
      </c>
      <c r="Z42" s="100">
        <v>14740.05</v>
      </c>
      <c r="AA42" s="38">
        <v>0</v>
      </c>
      <c r="AB42" s="38">
        <f t="shared" si="3"/>
        <v>0</v>
      </c>
      <c r="AC42" s="38">
        <v>0</v>
      </c>
      <c r="AD42" s="38">
        <f t="shared" si="4"/>
        <v>0</v>
      </c>
      <c r="AE42" s="38">
        <v>0</v>
      </c>
      <c r="AF42" s="38">
        <f t="shared" si="5"/>
        <v>0</v>
      </c>
      <c r="AG42" s="60"/>
    </row>
    <row r="43" spans="1:33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96">
        <v>30.45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2"/>
        <v>78.571428571428569</v>
      </c>
      <c r="O43" s="100">
        <v>16141.45</v>
      </c>
      <c r="P43" s="100">
        <f t="shared" si="2"/>
        <v>16141.45</v>
      </c>
      <c r="Q43" s="100">
        <f t="shared" si="6"/>
        <v>100</v>
      </c>
      <c r="R43" s="100">
        <v>12948.769999999999</v>
      </c>
      <c r="S43" s="100">
        <f t="shared" si="9"/>
        <v>80.220612150705165</v>
      </c>
      <c r="T43" s="100">
        <f t="shared" si="10"/>
        <v>3192.6800000000021</v>
      </c>
      <c r="U43" s="100">
        <f t="shared" si="7"/>
        <v>19.779387849294842</v>
      </c>
      <c r="V43" s="108">
        <v>0</v>
      </c>
      <c r="W43" s="108">
        <v>0</v>
      </c>
      <c r="X43" s="108">
        <v>0</v>
      </c>
      <c r="Y43" s="109">
        <f t="shared" si="8"/>
        <v>0</v>
      </c>
      <c r="Z43" s="100">
        <v>0</v>
      </c>
      <c r="AA43" s="38">
        <v>0</v>
      </c>
      <c r="AB43" s="38">
        <f t="shared" si="3"/>
        <v>0</v>
      </c>
      <c r="AC43" s="38">
        <v>0</v>
      </c>
      <c r="AD43" s="38">
        <f t="shared" si="4"/>
        <v>0</v>
      </c>
      <c r="AE43" s="38">
        <v>0</v>
      </c>
      <c r="AF43" s="38">
        <f t="shared" si="5"/>
        <v>0</v>
      </c>
      <c r="AG43" s="60"/>
    </row>
    <row r="44" spans="1:33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96">
        <v>30.45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2"/>
        <v>0</v>
      </c>
      <c r="O44" s="100">
        <v>0</v>
      </c>
      <c r="P44" s="100">
        <f t="shared" si="2"/>
        <v>0</v>
      </c>
      <c r="Q44" s="100">
        <v>0</v>
      </c>
      <c r="R44" s="100">
        <v>0</v>
      </c>
      <c r="S44" s="100">
        <v>0</v>
      </c>
      <c r="T44" s="100">
        <f t="shared" si="10"/>
        <v>0</v>
      </c>
      <c r="U44" s="100">
        <v>0</v>
      </c>
      <c r="V44" s="108">
        <v>0</v>
      </c>
      <c r="W44" s="108">
        <v>0</v>
      </c>
      <c r="X44" s="108">
        <v>0</v>
      </c>
      <c r="Y44" s="109">
        <f t="shared" si="8"/>
        <v>0</v>
      </c>
      <c r="Z44" s="100">
        <v>0</v>
      </c>
      <c r="AA44" s="38">
        <v>0</v>
      </c>
      <c r="AB44" s="38">
        <f t="shared" si="3"/>
        <v>0</v>
      </c>
      <c r="AC44" s="38">
        <v>0</v>
      </c>
      <c r="AD44" s="38">
        <f t="shared" si="4"/>
        <v>0</v>
      </c>
      <c r="AE44" s="38">
        <v>0</v>
      </c>
      <c r="AF44" s="38">
        <f t="shared" si="5"/>
        <v>0</v>
      </c>
      <c r="AG44" s="60"/>
    </row>
    <row r="45" spans="1:33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96">
        <v>30.45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2"/>
        <v>71.428571428571431</v>
      </c>
      <c r="O45" s="100">
        <v>18630.71</v>
      </c>
      <c r="P45" s="100">
        <f t="shared" si="2"/>
        <v>18630.71</v>
      </c>
      <c r="Q45" s="100">
        <f t="shared" si="6"/>
        <v>100</v>
      </c>
      <c r="R45" s="100">
        <v>8876.01</v>
      </c>
      <c r="S45" s="100">
        <f t="shared" si="9"/>
        <v>47.641823634203959</v>
      </c>
      <c r="T45" s="100">
        <f t="shared" si="10"/>
        <v>9754.6999999999989</v>
      </c>
      <c r="U45" s="100">
        <f t="shared" si="7"/>
        <v>52.358176365796041</v>
      </c>
      <c r="V45" s="108">
        <v>8</v>
      </c>
      <c r="W45" s="108">
        <v>8</v>
      </c>
      <c r="X45" s="108">
        <v>8</v>
      </c>
      <c r="Y45" s="109">
        <f>IF(H45=0,0,V45/H45)*100</f>
        <v>38.095238095238095</v>
      </c>
      <c r="Z45" s="100">
        <v>9510.4500000000007</v>
      </c>
      <c r="AA45" s="38">
        <v>0</v>
      </c>
      <c r="AB45" s="38">
        <f t="shared" si="3"/>
        <v>0</v>
      </c>
      <c r="AC45" s="38">
        <v>0</v>
      </c>
      <c r="AD45" s="38">
        <f t="shared" si="4"/>
        <v>0</v>
      </c>
      <c r="AE45" s="38">
        <v>0</v>
      </c>
      <c r="AF45" s="38">
        <f t="shared" si="5"/>
        <v>0</v>
      </c>
      <c r="AG45" s="60"/>
    </row>
    <row r="46" spans="1:33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96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2"/>
        <v>0</v>
      </c>
      <c r="O46" s="100">
        <v>0</v>
      </c>
      <c r="P46" s="100">
        <f t="shared" si="2"/>
        <v>0</v>
      </c>
      <c r="Q46" s="100">
        <v>0</v>
      </c>
      <c r="R46" s="100">
        <v>0</v>
      </c>
      <c r="S46" s="100">
        <v>0</v>
      </c>
      <c r="T46" s="100">
        <f>O46-R46</f>
        <v>0</v>
      </c>
      <c r="U46" s="100">
        <v>0</v>
      </c>
      <c r="V46" s="108">
        <v>0</v>
      </c>
      <c r="W46" s="108">
        <v>0</v>
      </c>
      <c r="X46" s="108">
        <v>0</v>
      </c>
      <c r="Y46" s="109">
        <f>IF(H46=0,0,V46/H46)*100</f>
        <v>0</v>
      </c>
      <c r="Z46" s="100">
        <v>0</v>
      </c>
      <c r="AA46" s="38">
        <v>0</v>
      </c>
      <c r="AB46" s="38">
        <f t="shared" si="3"/>
        <v>0</v>
      </c>
      <c r="AC46" s="38">
        <v>0</v>
      </c>
      <c r="AD46" s="38">
        <f t="shared" si="4"/>
        <v>0</v>
      </c>
      <c r="AE46" s="38">
        <v>0</v>
      </c>
      <c r="AF46" s="38">
        <f t="shared" si="5"/>
        <v>0</v>
      </c>
      <c r="AG46" s="60"/>
    </row>
    <row r="47" spans="1:33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96">
        <v>30.45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2"/>
        <v>72.972972972972968</v>
      </c>
      <c r="O47" s="100">
        <v>29395.079999999998</v>
      </c>
      <c r="P47" s="100">
        <f t="shared" si="2"/>
        <v>29395.079999999998</v>
      </c>
      <c r="Q47" s="100">
        <f t="shared" si="6"/>
        <v>100</v>
      </c>
      <c r="R47" s="100">
        <v>20753.189999999999</v>
      </c>
      <c r="S47" s="100">
        <f t="shared" si="9"/>
        <v>70.600896476553217</v>
      </c>
      <c r="T47" s="100">
        <f t="shared" si="10"/>
        <v>8641.89</v>
      </c>
      <c r="U47" s="100">
        <f t="shared" si="7"/>
        <v>29.399103523446779</v>
      </c>
      <c r="V47" s="108">
        <v>5</v>
      </c>
      <c r="W47" s="108">
        <v>5</v>
      </c>
      <c r="X47" s="108">
        <v>4</v>
      </c>
      <c r="Y47" s="109">
        <f t="shared" si="8"/>
        <v>13.513513513513514</v>
      </c>
      <c r="Z47" s="100">
        <v>2634.24</v>
      </c>
      <c r="AA47" s="38">
        <v>0</v>
      </c>
      <c r="AB47" s="38">
        <f t="shared" si="3"/>
        <v>0</v>
      </c>
      <c r="AC47" s="38">
        <v>0</v>
      </c>
      <c r="AD47" s="38">
        <f t="shared" si="4"/>
        <v>0</v>
      </c>
      <c r="AE47" s="38">
        <v>0</v>
      </c>
      <c r="AF47" s="38">
        <f t="shared" si="5"/>
        <v>0</v>
      </c>
      <c r="AG47" s="60"/>
    </row>
    <row r="48" spans="1:33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96">
        <v>30.45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2"/>
        <v>50</v>
      </c>
      <c r="O48" s="100">
        <v>13283.6</v>
      </c>
      <c r="P48" s="100">
        <f t="shared" si="2"/>
        <v>13283.6</v>
      </c>
      <c r="Q48" s="100">
        <f t="shared" si="6"/>
        <v>100</v>
      </c>
      <c r="R48" s="100">
        <v>4486.5600000000004</v>
      </c>
      <c r="S48" s="100">
        <f t="shared" si="9"/>
        <v>33.775181426721673</v>
      </c>
      <c r="T48" s="100">
        <f t="shared" si="10"/>
        <v>8797.0400000000009</v>
      </c>
      <c r="U48" s="100">
        <f t="shared" si="7"/>
        <v>66.224818573278327</v>
      </c>
      <c r="V48" s="108">
        <v>0</v>
      </c>
      <c r="W48" s="108">
        <v>0</v>
      </c>
      <c r="X48" s="108">
        <v>0</v>
      </c>
      <c r="Y48" s="109">
        <f t="shared" si="8"/>
        <v>0</v>
      </c>
      <c r="Z48" s="100">
        <v>0</v>
      </c>
      <c r="AA48" s="38">
        <v>0</v>
      </c>
      <c r="AB48" s="38">
        <f t="shared" si="3"/>
        <v>0</v>
      </c>
      <c r="AC48" s="38">
        <v>0</v>
      </c>
      <c r="AD48" s="38">
        <f t="shared" si="4"/>
        <v>0</v>
      </c>
      <c r="AE48" s="38">
        <v>0</v>
      </c>
      <c r="AF48" s="38">
        <f t="shared" si="5"/>
        <v>0</v>
      </c>
      <c r="AG48" s="60"/>
    </row>
    <row r="49" spans="1:33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96">
        <v>30.45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2"/>
        <v>0</v>
      </c>
      <c r="O49" s="100">
        <v>0</v>
      </c>
      <c r="P49" s="100">
        <f t="shared" si="2"/>
        <v>0</v>
      </c>
      <c r="Q49" s="100">
        <v>0</v>
      </c>
      <c r="R49" s="100">
        <v>0</v>
      </c>
      <c r="S49" s="100">
        <v>0</v>
      </c>
      <c r="T49" s="100">
        <f t="shared" si="10"/>
        <v>0</v>
      </c>
      <c r="U49" s="100">
        <v>0</v>
      </c>
      <c r="V49" s="108">
        <v>0</v>
      </c>
      <c r="W49" s="108">
        <v>0</v>
      </c>
      <c r="X49" s="108">
        <v>0</v>
      </c>
      <c r="Y49" s="109">
        <f t="shared" si="8"/>
        <v>0</v>
      </c>
      <c r="Z49" s="100">
        <v>0</v>
      </c>
      <c r="AA49" s="38">
        <v>0</v>
      </c>
      <c r="AB49" s="38">
        <f t="shared" si="3"/>
        <v>0</v>
      </c>
      <c r="AC49" s="38">
        <v>0</v>
      </c>
      <c r="AD49" s="38">
        <f t="shared" si="4"/>
        <v>0</v>
      </c>
      <c r="AE49" s="38">
        <v>0</v>
      </c>
      <c r="AF49" s="38">
        <f t="shared" si="5"/>
        <v>0</v>
      </c>
      <c r="AG49" s="60"/>
    </row>
    <row r="50" spans="1:33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96">
        <v>30.45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2"/>
        <v>93.333333333333329</v>
      </c>
      <c r="O50" s="100">
        <v>28019.85</v>
      </c>
      <c r="P50" s="100">
        <f t="shared" si="2"/>
        <v>28019.85</v>
      </c>
      <c r="Q50" s="100">
        <f t="shared" si="6"/>
        <v>100</v>
      </c>
      <c r="R50" s="100">
        <v>12501.89</v>
      </c>
      <c r="S50" s="100">
        <f t="shared" si="9"/>
        <v>44.617976184740456</v>
      </c>
      <c r="T50" s="100">
        <f t="shared" si="10"/>
        <v>15517.96</v>
      </c>
      <c r="U50" s="100">
        <f t="shared" si="7"/>
        <v>55.382023815259544</v>
      </c>
      <c r="V50" s="108">
        <v>2</v>
      </c>
      <c r="W50" s="108">
        <v>2</v>
      </c>
      <c r="X50" s="108">
        <v>0</v>
      </c>
      <c r="Y50" s="109">
        <f t="shared" si="8"/>
        <v>4.4444444444444446</v>
      </c>
      <c r="Z50" s="100">
        <v>2841.2</v>
      </c>
      <c r="AA50" s="38">
        <v>0</v>
      </c>
      <c r="AB50" s="38">
        <f t="shared" si="3"/>
        <v>0</v>
      </c>
      <c r="AC50" s="38">
        <v>0</v>
      </c>
      <c r="AD50" s="38">
        <f t="shared" si="4"/>
        <v>0</v>
      </c>
      <c r="AE50" s="38">
        <v>0</v>
      </c>
      <c r="AF50" s="38">
        <f t="shared" si="5"/>
        <v>0</v>
      </c>
      <c r="AG50" s="60"/>
    </row>
    <row r="51" spans="1:33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96">
        <v>30.45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2"/>
        <v>74.285714285714292</v>
      </c>
      <c r="O51" s="100">
        <v>24374.81</v>
      </c>
      <c r="P51" s="100">
        <f t="shared" si="2"/>
        <v>24374.81</v>
      </c>
      <c r="Q51" s="100">
        <f t="shared" si="6"/>
        <v>100</v>
      </c>
      <c r="R51" s="100">
        <v>17579.680000000004</v>
      </c>
      <c r="S51" s="100">
        <f t="shared" si="9"/>
        <v>72.122326286851063</v>
      </c>
      <c r="T51" s="100">
        <f t="shared" si="10"/>
        <v>6795.1299999999974</v>
      </c>
      <c r="U51" s="100">
        <f t="shared" si="7"/>
        <v>27.87767371314893</v>
      </c>
      <c r="V51" s="108">
        <v>1</v>
      </c>
      <c r="W51" s="108">
        <v>1</v>
      </c>
      <c r="X51" s="108">
        <v>1</v>
      </c>
      <c r="Y51" s="109">
        <f t="shared" si="8"/>
        <v>2.8571428571428572</v>
      </c>
      <c r="Z51" s="100">
        <v>121.8</v>
      </c>
      <c r="AA51" s="38">
        <v>0</v>
      </c>
      <c r="AB51" s="38">
        <f t="shared" si="3"/>
        <v>0</v>
      </c>
      <c r="AC51" s="38">
        <v>0</v>
      </c>
      <c r="AD51" s="38">
        <f t="shared" si="4"/>
        <v>0</v>
      </c>
      <c r="AE51" s="38">
        <v>0</v>
      </c>
      <c r="AF51" s="38">
        <f t="shared" si="5"/>
        <v>0</v>
      </c>
      <c r="AG51" s="60"/>
    </row>
    <row r="52" spans="1:33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96">
        <v>30.45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2"/>
        <v>80.952380952380949</v>
      </c>
      <c r="O52" s="100">
        <v>15413.759999999998</v>
      </c>
      <c r="P52" s="100">
        <f t="shared" si="2"/>
        <v>15413.759999999998</v>
      </c>
      <c r="Q52" s="100">
        <f t="shared" si="6"/>
        <v>100</v>
      </c>
      <c r="R52" s="100">
        <v>12943.539999999999</v>
      </c>
      <c r="S52" s="100">
        <f t="shared" si="9"/>
        <v>83.973929787410725</v>
      </c>
      <c r="T52" s="100">
        <f t="shared" si="10"/>
        <v>2470.2199999999993</v>
      </c>
      <c r="U52" s="100">
        <f t="shared" si="7"/>
        <v>16.026070212589268</v>
      </c>
      <c r="V52" s="108">
        <v>2</v>
      </c>
      <c r="W52" s="108">
        <v>2</v>
      </c>
      <c r="X52" s="108">
        <v>0</v>
      </c>
      <c r="Y52" s="109">
        <f t="shared" si="8"/>
        <v>9.5238095238095237</v>
      </c>
      <c r="Z52" s="100">
        <v>1649.36</v>
      </c>
      <c r="AA52" s="38">
        <v>0</v>
      </c>
      <c r="AB52" s="38">
        <f t="shared" si="3"/>
        <v>0</v>
      </c>
      <c r="AC52" s="38">
        <v>0</v>
      </c>
      <c r="AD52" s="38">
        <f t="shared" si="4"/>
        <v>0</v>
      </c>
      <c r="AE52" s="38">
        <v>0</v>
      </c>
      <c r="AF52" s="38">
        <f t="shared" si="5"/>
        <v>0</v>
      </c>
      <c r="AG52" s="60"/>
    </row>
    <row r="53" spans="1:33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>
        <v>101</v>
      </c>
      <c r="G53" s="96">
        <v>30.45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2"/>
        <v>74.468085106382972</v>
      </c>
      <c r="O53" s="100">
        <v>42972.38</v>
      </c>
      <c r="P53" s="100">
        <f t="shared" si="2"/>
        <v>42972.38</v>
      </c>
      <c r="Q53" s="100">
        <f t="shared" si="6"/>
        <v>100</v>
      </c>
      <c r="R53" s="100">
        <v>35439.869999999995</v>
      </c>
      <c r="S53" s="100">
        <f t="shared" si="9"/>
        <v>82.471275735716759</v>
      </c>
      <c r="T53" s="100">
        <f t="shared" si="10"/>
        <v>7532.510000000002</v>
      </c>
      <c r="U53" s="100">
        <f t="shared" si="7"/>
        <v>17.528724264283248</v>
      </c>
      <c r="V53" s="108">
        <v>0</v>
      </c>
      <c r="W53" s="108">
        <v>0</v>
      </c>
      <c r="X53" s="108">
        <v>0</v>
      </c>
      <c r="Y53" s="109">
        <f t="shared" si="8"/>
        <v>0</v>
      </c>
      <c r="Z53" s="100">
        <v>0</v>
      </c>
      <c r="AA53" s="38">
        <v>0</v>
      </c>
      <c r="AB53" s="38">
        <f t="shared" si="3"/>
        <v>0</v>
      </c>
      <c r="AC53" s="38">
        <v>0</v>
      </c>
      <c r="AD53" s="38">
        <f t="shared" si="4"/>
        <v>0</v>
      </c>
      <c r="AE53" s="38">
        <v>0</v>
      </c>
      <c r="AF53" s="38">
        <f t="shared" si="5"/>
        <v>0</v>
      </c>
      <c r="AG53" s="60"/>
    </row>
    <row r="54" spans="1:33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169</v>
      </c>
      <c r="G54" s="96">
        <v>30.45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2"/>
        <v>87.5</v>
      </c>
      <c r="O54" s="100">
        <v>11942.29</v>
      </c>
      <c r="P54" s="100">
        <f t="shared" si="2"/>
        <v>11942.29</v>
      </c>
      <c r="Q54" s="100">
        <f t="shared" si="6"/>
        <v>100</v>
      </c>
      <c r="R54" s="100">
        <v>2042.34</v>
      </c>
      <c r="S54" s="100">
        <f t="shared" si="9"/>
        <v>17.101745142682013</v>
      </c>
      <c r="T54" s="100">
        <f t="shared" si="10"/>
        <v>9899.9500000000007</v>
      </c>
      <c r="U54" s="100">
        <f t="shared" si="7"/>
        <v>82.898254857317994</v>
      </c>
      <c r="V54" s="108">
        <v>3</v>
      </c>
      <c r="W54" s="108">
        <v>3</v>
      </c>
      <c r="X54" s="108">
        <v>0</v>
      </c>
      <c r="Y54" s="109">
        <f t="shared" si="8"/>
        <v>18.75</v>
      </c>
      <c r="Z54" s="100">
        <v>1942.71</v>
      </c>
      <c r="AA54" s="38">
        <v>0</v>
      </c>
      <c r="AB54" s="38">
        <f t="shared" si="3"/>
        <v>0</v>
      </c>
      <c r="AC54" s="38">
        <v>0</v>
      </c>
      <c r="AD54" s="38">
        <f t="shared" si="4"/>
        <v>0</v>
      </c>
      <c r="AE54" s="38">
        <v>0</v>
      </c>
      <c r="AF54" s="38">
        <f t="shared" si="5"/>
        <v>0</v>
      </c>
      <c r="AG54" s="60"/>
    </row>
    <row r="55" spans="1:33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96">
        <v>30.45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2"/>
        <v>50</v>
      </c>
      <c r="O55" s="100">
        <v>2319.79</v>
      </c>
      <c r="P55" s="100">
        <f t="shared" si="2"/>
        <v>2319.79</v>
      </c>
      <c r="Q55" s="100">
        <f t="shared" si="6"/>
        <v>100</v>
      </c>
      <c r="R55" s="100">
        <v>839.91999999999985</v>
      </c>
      <c r="S55" s="100">
        <f t="shared" si="9"/>
        <v>36.206725608783543</v>
      </c>
      <c r="T55" s="100">
        <f t="shared" si="10"/>
        <v>1479.8700000000001</v>
      </c>
      <c r="U55" s="100">
        <f t="shared" si="7"/>
        <v>63.79327439121645</v>
      </c>
      <c r="V55" s="108">
        <v>0</v>
      </c>
      <c r="W55" s="108">
        <v>0</v>
      </c>
      <c r="X55" s="108">
        <v>0</v>
      </c>
      <c r="Y55" s="109">
        <f t="shared" si="8"/>
        <v>0</v>
      </c>
      <c r="Z55" s="100">
        <v>0</v>
      </c>
      <c r="AA55" s="38">
        <v>0</v>
      </c>
      <c r="AB55" s="38">
        <f t="shared" si="3"/>
        <v>0</v>
      </c>
      <c r="AC55" s="38">
        <v>0</v>
      </c>
      <c r="AD55" s="38">
        <f t="shared" si="4"/>
        <v>0</v>
      </c>
      <c r="AE55" s="38">
        <v>0</v>
      </c>
      <c r="AF55" s="38">
        <f t="shared" si="5"/>
        <v>0</v>
      </c>
      <c r="AG55" s="60"/>
    </row>
    <row r="56" spans="1:33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96">
        <v>30.45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2"/>
        <v>69.642857142857139</v>
      </c>
      <c r="O56" s="100">
        <v>33646.5</v>
      </c>
      <c r="P56" s="100">
        <f t="shared" si="2"/>
        <v>33646.5</v>
      </c>
      <c r="Q56" s="100">
        <f t="shared" si="6"/>
        <v>100</v>
      </c>
      <c r="R56" s="100">
        <v>18027.580000000002</v>
      </c>
      <c r="S56" s="100">
        <f t="shared" si="9"/>
        <v>53.579361894996516</v>
      </c>
      <c r="T56" s="100">
        <f t="shared" si="10"/>
        <v>15618.919999999998</v>
      </c>
      <c r="U56" s="100">
        <f t="shared" si="7"/>
        <v>46.420638105003484</v>
      </c>
      <c r="V56" s="108">
        <v>0</v>
      </c>
      <c r="W56" s="108">
        <v>0</v>
      </c>
      <c r="X56" s="108">
        <v>0</v>
      </c>
      <c r="Y56" s="109">
        <f t="shared" si="8"/>
        <v>0</v>
      </c>
      <c r="Z56" s="100">
        <v>0</v>
      </c>
      <c r="AA56" s="38">
        <v>0</v>
      </c>
      <c r="AB56" s="38">
        <f t="shared" si="3"/>
        <v>0</v>
      </c>
      <c r="AC56" s="38">
        <v>0</v>
      </c>
      <c r="AD56" s="38">
        <f t="shared" si="4"/>
        <v>0</v>
      </c>
      <c r="AE56" s="38">
        <v>0</v>
      </c>
      <c r="AF56" s="38">
        <f t="shared" si="5"/>
        <v>0</v>
      </c>
      <c r="AG56" s="60"/>
    </row>
    <row r="57" spans="1:33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96">
        <v>30.45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2"/>
        <v>94.117647058823522</v>
      </c>
      <c r="O57" s="100">
        <v>5389.26</v>
      </c>
      <c r="P57" s="100">
        <f t="shared" si="2"/>
        <v>5389.26</v>
      </c>
      <c r="Q57" s="100">
        <f t="shared" si="6"/>
        <v>100</v>
      </c>
      <c r="R57" s="100">
        <v>3415.18</v>
      </c>
      <c r="S57" s="100">
        <f t="shared" si="9"/>
        <v>63.370110182102913</v>
      </c>
      <c r="T57" s="100">
        <f t="shared" si="10"/>
        <v>1974.0800000000004</v>
      </c>
      <c r="U57" s="100">
        <f t="shared" si="7"/>
        <v>36.62988981789708</v>
      </c>
      <c r="V57" s="108">
        <v>2</v>
      </c>
      <c r="W57" s="108">
        <v>2</v>
      </c>
      <c r="X57" s="108">
        <v>0</v>
      </c>
      <c r="Y57" s="109">
        <f t="shared" si="8"/>
        <v>11.76470588235294</v>
      </c>
      <c r="Z57" s="100">
        <v>1403.51</v>
      </c>
      <c r="AA57" s="38">
        <v>0</v>
      </c>
      <c r="AB57" s="38">
        <f t="shared" si="3"/>
        <v>0</v>
      </c>
      <c r="AC57" s="38">
        <v>0</v>
      </c>
      <c r="AD57" s="38">
        <f t="shared" si="4"/>
        <v>0</v>
      </c>
      <c r="AE57" s="38">
        <v>0</v>
      </c>
      <c r="AF57" s="38">
        <f t="shared" si="5"/>
        <v>0</v>
      </c>
      <c r="AG57" s="60"/>
    </row>
    <row r="58" spans="1:33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96">
        <v>30.45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2"/>
        <v>76.271186440677965</v>
      </c>
      <c r="O58" s="100">
        <v>51157.919999999998</v>
      </c>
      <c r="P58" s="100">
        <f t="shared" si="2"/>
        <v>51157.919999999998</v>
      </c>
      <c r="Q58" s="100">
        <f t="shared" si="6"/>
        <v>100</v>
      </c>
      <c r="R58" s="100">
        <v>32261.390000000003</v>
      </c>
      <c r="S58" s="100">
        <f t="shared" si="9"/>
        <v>63.06235671817776</v>
      </c>
      <c r="T58" s="100">
        <f t="shared" si="10"/>
        <v>18896.529999999995</v>
      </c>
      <c r="U58" s="100">
        <f t="shared" si="7"/>
        <v>36.93764328182224</v>
      </c>
      <c r="V58" s="108">
        <v>5</v>
      </c>
      <c r="W58" s="108">
        <v>5</v>
      </c>
      <c r="X58" s="108">
        <v>3</v>
      </c>
      <c r="Y58" s="109">
        <f t="shared" si="8"/>
        <v>8.4745762711864394</v>
      </c>
      <c r="Z58" s="100">
        <v>2969.49</v>
      </c>
      <c r="AA58" s="38">
        <v>0</v>
      </c>
      <c r="AB58" s="38">
        <f t="shared" si="3"/>
        <v>0</v>
      </c>
      <c r="AC58" s="38">
        <v>0</v>
      </c>
      <c r="AD58" s="38">
        <f t="shared" si="4"/>
        <v>0</v>
      </c>
      <c r="AE58" s="38">
        <v>0</v>
      </c>
      <c r="AF58" s="38">
        <f t="shared" si="5"/>
        <v>0</v>
      </c>
      <c r="AG58" s="60"/>
    </row>
    <row r="59" spans="1:33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96">
        <v>30.45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2"/>
        <v>51.724137931034484</v>
      </c>
      <c r="O59" s="100">
        <v>2869.51</v>
      </c>
      <c r="P59" s="100">
        <f t="shared" si="2"/>
        <v>2869.51</v>
      </c>
      <c r="Q59" s="100">
        <f t="shared" si="6"/>
        <v>100</v>
      </c>
      <c r="R59" s="100">
        <v>1452.62</v>
      </c>
      <c r="S59" s="100">
        <f t="shared" si="9"/>
        <v>50.622580161769768</v>
      </c>
      <c r="T59" s="100">
        <f t="shared" si="10"/>
        <v>1416.8900000000003</v>
      </c>
      <c r="U59" s="100">
        <f t="shared" si="7"/>
        <v>49.377419838230232</v>
      </c>
      <c r="V59" s="108">
        <v>0</v>
      </c>
      <c r="W59" s="108">
        <v>0</v>
      </c>
      <c r="X59" s="108">
        <v>0</v>
      </c>
      <c r="Y59" s="109">
        <f t="shared" si="8"/>
        <v>0</v>
      </c>
      <c r="Z59" s="100">
        <v>0</v>
      </c>
      <c r="AA59" s="38">
        <v>0</v>
      </c>
      <c r="AB59" s="38">
        <f t="shared" si="3"/>
        <v>0</v>
      </c>
      <c r="AC59" s="38">
        <v>0</v>
      </c>
      <c r="AD59" s="38">
        <f t="shared" si="4"/>
        <v>0</v>
      </c>
      <c r="AE59" s="38">
        <v>0</v>
      </c>
      <c r="AF59" s="38">
        <f t="shared" si="5"/>
        <v>0</v>
      </c>
      <c r="AG59" s="60"/>
    </row>
    <row r="60" spans="1:33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96">
        <v>30.45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2"/>
        <v>91.525423728813564</v>
      </c>
      <c r="O60" s="100">
        <v>15158.790000000003</v>
      </c>
      <c r="P60" s="100">
        <f t="shared" si="2"/>
        <v>15158.790000000003</v>
      </c>
      <c r="Q60" s="100">
        <f t="shared" si="6"/>
        <v>100</v>
      </c>
      <c r="R60" s="100">
        <v>15158.790000000003</v>
      </c>
      <c r="S60" s="100">
        <f t="shared" si="9"/>
        <v>100</v>
      </c>
      <c r="T60" s="100">
        <f t="shared" si="10"/>
        <v>0</v>
      </c>
      <c r="U60" s="100">
        <f t="shared" si="7"/>
        <v>0</v>
      </c>
      <c r="V60" s="108">
        <v>0</v>
      </c>
      <c r="W60" s="108">
        <v>0</v>
      </c>
      <c r="X60" s="108">
        <v>0</v>
      </c>
      <c r="Y60" s="109">
        <f t="shared" si="8"/>
        <v>0</v>
      </c>
      <c r="Z60" s="100">
        <v>0</v>
      </c>
      <c r="AA60" s="38">
        <v>0</v>
      </c>
      <c r="AB60" s="38">
        <f t="shared" si="3"/>
        <v>0</v>
      </c>
      <c r="AC60" s="38">
        <v>0</v>
      </c>
      <c r="AD60" s="38">
        <f t="shared" si="4"/>
        <v>0</v>
      </c>
      <c r="AE60" s="38">
        <v>0</v>
      </c>
      <c r="AF60" s="38">
        <f t="shared" si="5"/>
        <v>0</v>
      </c>
      <c r="AG60" s="60"/>
    </row>
    <row r="61" spans="1:33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96">
        <v>30.45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2"/>
        <v>67.901234567901241</v>
      </c>
      <c r="O61" s="100">
        <v>71249.460000000036</v>
      </c>
      <c r="P61" s="100">
        <f t="shared" si="2"/>
        <v>71249.460000000036</v>
      </c>
      <c r="Q61" s="100">
        <f t="shared" si="6"/>
        <v>100</v>
      </c>
      <c r="R61" s="100">
        <v>58069.500000000044</v>
      </c>
      <c r="S61" s="100">
        <f t="shared" si="9"/>
        <v>81.501670328448824</v>
      </c>
      <c r="T61" s="100">
        <f t="shared" si="10"/>
        <v>13179.959999999992</v>
      </c>
      <c r="U61" s="100">
        <f t="shared" si="7"/>
        <v>18.498329671551176</v>
      </c>
      <c r="V61" s="108">
        <v>26</v>
      </c>
      <c r="W61" s="108">
        <v>34</v>
      </c>
      <c r="X61" s="108">
        <v>17</v>
      </c>
      <c r="Y61" s="109">
        <f t="shared" si="8"/>
        <v>16.049382716049383</v>
      </c>
      <c r="Z61" s="100">
        <v>16750.75</v>
      </c>
      <c r="AA61" s="38">
        <v>0</v>
      </c>
      <c r="AB61" s="38">
        <f t="shared" si="3"/>
        <v>0</v>
      </c>
      <c r="AC61" s="38">
        <v>0</v>
      </c>
      <c r="AD61" s="38">
        <f t="shared" si="4"/>
        <v>0</v>
      </c>
      <c r="AE61" s="38">
        <v>0</v>
      </c>
      <c r="AF61" s="38">
        <f t="shared" si="5"/>
        <v>0</v>
      </c>
      <c r="AG61" s="60"/>
    </row>
    <row r="62" spans="1:33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96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f t="shared" si="2"/>
        <v>0</v>
      </c>
      <c r="Q62" s="100">
        <v>0</v>
      </c>
      <c r="R62" s="100">
        <v>0</v>
      </c>
      <c r="S62" s="100">
        <v>0</v>
      </c>
      <c r="T62" s="100">
        <f t="shared" si="10"/>
        <v>0</v>
      </c>
      <c r="U62" s="100">
        <v>0</v>
      </c>
      <c r="V62" s="108">
        <v>0</v>
      </c>
      <c r="W62" s="108">
        <v>0</v>
      </c>
      <c r="X62" s="108">
        <v>0</v>
      </c>
      <c r="Y62" s="109">
        <f t="shared" si="8"/>
        <v>0</v>
      </c>
      <c r="Z62" s="100">
        <v>0</v>
      </c>
      <c r="AA62" s="38">
        <v>0</v>
      </c>
      <c r="AB62" s="38">
        <f t="shared" si="3"/>
        <v>0</v>
      </c>
      <c r="AC62" s="38">
        <v>0</v>
      </c>
      <c r="AD62" s="38">
        <f t="shared" si="4"/>
        <v>0</v>
      </c>
      <c r="AE62" s="38">
        <v>0</v>
      </c>
      <c r="AF62" s="38">
        <f t="shared" si="5"/>
        <v>0</v>
      </c>
      <c r="AG62" s="60"/>
    </row>
    <row r="63" spans="1:33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96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3">K63/H63*100</f>
        <v>0</v>
      </c>
      <c r="O63" s="100">
        <v>0</v>
      </c>
      <c r="P63" s="100">
        <f t="shared" si="2"/>
        <v>0</v>
      </c>
      <c r="Q63" s="100">
        <v>0</v>
      </c>
      <c r="R63" s="100">
        <v>0</v>
      </c>
      <c r="S63" s="100">
        <v>0</v>
      </c>
      <c r="T63" s="100">
        <f t="shared" si="10"/>
        <v>0</v>
      </c>
      <c r="U63" s="100">
        <v>0</v>
      </c>
      <c r="V63" s="108">
        <v>0</v>
      </c>
      <c r="W63" s="108">
        <v>0</v>
      </c>
      <c r="X63" s="108">
        <v>0</v>
      </c>
      <c r="Y63" s="109">
        <f t="shared" si="8"/>
        <v>0</v>
      </c>
      <c r="Z63" s="100">
        <v>0</v>
      </c>
      <c r="AA63" s="38">
        <v>0</v>
      </c>
      <c r="AB63" s="38">
        <f t="shared" si="3"/>
        <v>0</v>
      </c>
      <c r="AC63" s="38">
        <v>0</v>
      </c>
      <c r="AD63" s="38">
        <f t="shared" si="4"/>
        <v>0</v>
      </c>
      <c r="AE63" s="38">
        <v>0</v>
      </c>
      <c r="AF63" s="38">
        <f t="shared" si="5"/>
        <v>0</v>
      </c>
      <c r="AG63" s="60"/>
    </row>
    <row r="64" spans="1:33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96">
        <v>30.45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3"/>
        <v>84.615384615384613</v>
      </c>
      <c r="O64" s="100">
        <v>8254.4500000000007</v>
      </c>
      <c r="P64" s="100">
        <f t="shared" si="2"/>
        <v>8254.4500000000007</v>
      </c>
      <c r="Q64" s="100">
        <f t="shared" si="6"/>
        <v>100</v>
      </c>
      <c r="R64" s="100">
        <v>3332.84</v>
      </c>
      <c r="S64" s="100">
        <f t="shared" si="9"/>
        <v>40.376281884316946</v>
      </c>
      <c r="T64" s="100">
        <f t="shared" si="10"/>
        <v>4921.6100000000006</v>
      </c>
      <c r="U64" s="100">
        <f t="shared" si="7"/>
        <v>59.623718115683054</v>
      </c>
      <c r="V64" s="108">
        <v>0</v>
      </c>
      <c r="W64" s="108">
        <v>0</v>
      </c>
      <c r="X64" s="108">
        <v>0</v>
      </c>
      <c r="Y64" s="109">
        <f t="shared" si="8"/>
        <v>0</v>
      </c>
      <c r="Z64" s="100">
        <v>0</v>
      </c>
      <c r="AA64" s="38">
        <v>0</v>
      </c>
      <c r="AB64" s="38">
        <f t="shared" si="3"/>
        <v>0</v>
      </c>
      <c r="AC64" s="38">
        <v>0</v>
      </c>
      <c r="AD64" s="38">
        <f t="shared" si="4"/>
        <v>0</v>
      </c>
      <c r="AE64" s="38">
        <v>0</v>
      </c>
      <c r="AF64" s="38">
        <f t="shared" si="5"/>
        <v>0</v>
      </c>
      <c r="AG64" s="60"/>
    </row>
    <row r="65" spans="1:33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96">
        <v>30.45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3"/>
        <v>82.857142857142861</v>
      </c>
      <c r="O65" s="100">
        <v>16142.51</v>
      </c>
      <c r="P65" s="100">
        <f t="shared" si="2"/>
        <v>16142.51</v>
      </c>
      <c r="Q65" s="100">
        <f t="shared" si="6"/>
        <v>100</v>
      </c>
      <c r="R65" s="100">
        <v>8966.61</v>
      </c>
      <c r="S65" s="100">
        <f t="shared" si="9"/>
        <v>55.546566178370036</v>
      </c>
      <c r="T65" s="100">
        <f t="shared" si="10"/>
        <v>7175.9</v>
      </c>
      <c r="U65" s="100">
        <f t="shared" si="7"/>
        <v>44.453433821629964</v>
      </c>
      <c r="V65" s="108">
        <v>0</v>
      </c>
      <c r="W65" s="108">
        <v>0</v>
      </c>
      <c r="X65" s="108">
        <v>0</v>
      </c>
      <c r="Y65" s="109">
        <f t="shared" si="8"/>
        <v>0</v>
      </c>
      <c r="Z65" s="100">
        <v>0</v>
      </c>
      <c r="AA65" s="38">
        <v>0</v>
      </c>
      <c r="AB65" s="38">
        <f t="shared" si="3"/>
        <v>0</v>
      </c>
      <c r="AC65" s="38">
        <v>0</v>
      </c>
      <c r="AD65" s="38">
        <f t="shared" si="4"/>
        <v>0</v>
      </c>
      <c r="AE65" s="38">
        <v>0</v>
      </c>
      <c r="AF65" s="38">
        <f t="shared" si="5"/>
        <v>0</v>
      </c>
      <c r="AG65" s="60"/>
    </row>
    <row r="66" spans="1:33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96">
        <v>30.45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3"/>
        <v>84.090909090909093</v>
      </c>
      <c r="O66" s="100">
        <v>94844.19</v>
      </c>
      <c r="P66" s="100">
        <f t="shared" si="2"/>
        <v>94844.19</v>
      </c>
      <c r="Q66" s="100">
        <f t="shared" si="6"/>
        <v>100</v>
      </c>
      <c r="R66" s="100">
        <v>63274.5</v>
      </c>
      <c r="S66" s="100">
        <f t="shared" si="9"/>
        <v>66.714155078977427</v>
      </c>
      <c r="T66" s="100">
        <f t="shared" si="10"/>
        <v>31569.690000000002</v>
      </c>
      <c r="U66" s="100">
        <f t="shared" si="7"/>
        <v>33.28584492102258</v>
      </c>
      <c r="V66" s="108">
        <v>0</v>
      </c>
      <c r="W66" s="108">
        <v>0</v>
      </c>
      <c r="X66" s="108">
        <v>0</v>
      </c>
      <c r="Y66" s="109">
        <f t="shared" si="8"/>
        <v>0</v>
      </c>
      <c r="Z66" s="100">
        <v>0</v>
      </c>
      <c r="AA66" s="38">
        <v>0</v>
      </c>
      <c r="AB66" s="38">
        <f t="shared" si="3"/>
        <v>0</v>
      </c>
      <c r="AC66" s="38">
        <v>0</v>
      </c>
      <c r="AD66" s="38">
        <f t="shared" si="4"/>
        <v>0</v>
      </c>
      <c r="AE66" s="38">
        <v>0</v>
      </c>
      <c r="AF66" s="38">
        <f t="shared" si="5"/>
        <v>0</v>
      </c>
      <c r="AG66" s="60"/>
    </row>
    <row r="67" spans="1:33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96">
        <v>30.45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3"/>
        <v>60</v>
      </c>
      <c r="O67" s="100">
        <v>1370.25</v>
      </c>
      <c r="P67" s="100">
        <f t="shared" si="2"/>
        <v>1370.25</v>
      </c>
      <c r="Q67" s="100">
        <f t="shared" si="6"/>
        <v>100</v>
      </c>
      <c r="R67" s="100">
        <v>1370.25</v>
      </c>
      <c r="S67" s="100">
        <f t="shared" si="9"/>
        <v>100</v>
      </c>
      <c r="T67" s="100">
        <f t="shared" si="10"/>
        <v>0</v>
      </c>
      <c r="U67" s="100">
        <f t="shared" si="7"/>
        <v>0</v>
      </c>
      <c r="V67" s="108">
        <v>0</v>
      </c>
      <c r="W67" s="108">
        <v>0</v>
      </c>
      <c r="X67" s="108">
        <v>0</v>
      </c>
      <c r="Y67" s="109">
        <f t="shared" si="8"/>
        <v>0</v>
      </c>
      <c r="Z67" s="100">
        <v>0</v>
      </c>
      <c r="AA67" s="38">
        <v>0</v>
      </c>
      <c r="AB67" s="38">
        <f t="shared" si="3"/>
        <v>0</v>
      </c>
      <c r="AC67" s="38">
        <v>0</v>
      </c>
      <c r="AD67" s="38">
        <f t="shared" si="4"/>
        <v>0</v>
      </c>
      <c r="AE67" s="38">
        <v>0</v>
      </c>
      <c r="AF67" s="38">
        <f t="shared" si="5"/>
        <v>0</v>
      </c>
      <c r="AG67" s="60"/>
    </row>
    <row r="68" spans="1:33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96">
        <v>30.45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3"/>
        <v>82.978723404255319</v>
      </c>
      <c r="O68" s="100">
        <v>62158.37</v>
      </c>
      <c r="P68" s="100">
        <f t="shared" si="2"/>
        <v>62158.37</v>
      </c>
      <c r="Q68" s="100">
        <f t="shared" si="6"/>
        <v>100</v>
      </c>
      <c r="R68" s="100">
        <v>39526.19</v>
      </c>
      <c r="S68" s="100">
        <f t="shared" si="9"/>
        <v>63.589489235319398</v>
      </c>
      <c r="T68" s="100">
        <f t="shared" si="10"/>
        <v>22632.18</v>
      </c>
      <c r="U68" s="100">
        <f t="shared" si="7"/>
        <v>36.410510764680602</v>
      </c>
      <c r="V68" s="108">
        <v>0</v>
      </c>
      <c r="W68" s="108">
        <v>0</v>
      </c>
      <c r="X68" s="108">
        <v>0</v>
      </c>
      <c r="Y68" s="109">
        <f t="shared" si="8"/>
        <v>0</v>
      </c>
      <c r="Z68" s="100">
        <v>0</v>
      </c>
      <c r="AA68" s="38">
        <v>0</v>
      </c>
      <c r="AB68" s="38">
        <f t="shared" si="3"/>
        <v>0</v>
      </c>
      <c r="AC68" s="38">
        <v>0</v>
      </c>
      <c r="AD68" s="38">
        <f t="shared" si="4"/>
        <v>0</v>
      </c>
      <c r="AE68" s="38">
        <v>0</v>
      </c>
      <c r="AF68" s="38">
        <f t="shared" si="5"/>
        <v>0</v>
      </c>
      <c r="AG68" s="60"/>
    </row>
    <row r="69" spans="1:33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96">
        <v>30.45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3"/>
        <v>0</v>
      </c>
      <c r="O69" s="100">
        <v>0</v>
      </c>
      <c r="P69" s="100">
        <f t="shared" si="2"/>
        <v>0</v>
      </c>
      <c r="Q69" s="100">
        <v>0</v>
      </c>
      <c r="R69" s="100">
        <v>0</v>
      </c>
      <c r="S69" s="100">
        <v>0</v>
      </c>
      <c r="T69" s="100">
        <f t="shared" si="10"/>
        <v>0</v>
      </c>
      <c r="U69" s="100">
        <v>0</v>
      </c>
      <c r="V69" s="108">
        <v>0</v>
      </c>
      <c r="W69" s="108">
        <v>0</v>
      </c>
      <c r="X69" s="108">
        <v>0</v>
      </c>
      <c r="Y69" s="109">
        <f t="shared" si="8"/>
        <v>0</v>
      </c>
      <c r="Z69" s="100">
        <v>0</v>
      </c>
      <c r="AA69" s="38">
        <v>0</v>
      </c>
      <c r="AB69" s="38">
        <f t="shared" si="3"/>
        <v>0</v>
      </c>
      <c r="AC69" s="38">
        <v>0</v>
      </c>
      <c r="AD69" s="38">
        <f t="shared" si="4"/>
        <v>0</v>
      </c>
      <c r="AE69" s="38">
        <v>0</v>
      </c>
      <c r="AF69" s="38">
        <f t="shared" si="5"/>
        <v>0</v>
      </c>
      <c r="AG69" s="60"/>
    </row>
    <row r="70" spans="1:33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96">
        <v>30.45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3"/>
        <v>79.411764705882348</v>
      </c>
      <c r="O70" s="100">
        <v>27386.58</v>
      </c>
      <c r="P70" s="100">
        <f t="shared" si="2"/>
        <v>27386.58</v>
      </c>
      <c r="Q70" s="100">
        <f t="shared" si="6"/>
        <v>100</v>
      </c>
      <c r="R70" s="100">
        <v>5358.92</v>
      </c>
      <c r="S70" s="100">
        <f t="shared" si="9"/>
        <v>19.567686071061079</v>
      </c>
      <c r="T70" s="100">
        <f t="shared" si="10"/>
        <v>22027.660000000003</v>
      </c>
      <c r="U70" s="100">
        <f t="shared" si="7"/>
        <v>80.432313928938925</v>
      </c>
      <c r="V70" s="108">
        <v>8</v>
      </c>
      <c r="W70" s="108">
        <v>8</v>
      </c>
      <c r="X70" s="108">
        <v>2</v>
      </c>
      <c r="Y70" s="109">
        <f t="shared" si="8"/>
        <v>23.52941176470588</v>
      </c>
      <c r="Z70" s="100">
        <v>5258.4</v>
      </c>
      <c r="AA70" s="38">
        <v>0</v>
      </c>
      <c r="AB70" s="38">
        <f t="shared" si="3"/>
        <v>0</v>
      </c>
      <c r="AC70" s="38">
        <v>0</v>
      </c>
      <c r="AD70" s="38">
        <f t="shared" si="4"/>
        <v>0</v>
      </c>
      <c r="AE70" s="38">
        <v>0</v>
      </c>
      <c r="AF70" s="38">
        <f t="shared" si="5"/>
        <v>0</v>
      </c>
      <c r="AG70" s="60"/>
    </row>
    <row r="71" spans="1:33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96">
        <v>30.45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3"/>
        <v>61.904761904761905</v>
      </c>
      <c r="O71" s="100">
        <v>7195.07</v>
      </c>
      <c r="P71" s="100">
        <f t="shared" si="2"/>
        <v>7195.07</v>
      </c>
      <c r="Q71" s="100">
        <f t="shared" si="6"/>
        <v>100</v>
      </c>
      <c r="R71" s="100">
        <v>4906.5599999999995</v>
      </c>
      <c r="S71" s="100">
        <f t="shared" si="9"/>
        <v>68.193360175787035</v>
      </c>
      <c r="T71" s="100">
        <f t="shared" si="10"/>
        <v>2288.5100000000002</v>
      </c>
      <c r="U71" s="100">
        <f t="shared" si="7"/>
        <v>31.806639824212972</v>
      </c>
      <c r="V71" s="108">
        <v>1</v>
      </c>
      <c r="W71" s="108">
        <v>1</v>
      </c>
      <c r="X71" s="108">
        <v>0</v>
      </c>
      <c r="Y71" s="109">
        <f t="shared" si="8"/>
        <v>4.7619047619047619</v>
      </c>
      <c r="Z71" s="100">
        <v>988.81</v>
      </c>
      <c r="AA71" s="38">
        <v>0</v>
      </c>
      <c r="AB71" s="38">
        <f t="shared" ref="AB71:AB102" si="14">IF(Z71=0,0,AA71/Z71)*100</f>
        <v>0</v>
      </c>
      <c r="AC71" s="38">
        <v>0</v>
      </c>
      <c r="AD71" s="38">
        <f t="shared" ref="AD71:AD102" si="15">IF(AA71=0,0,AC71/AA71)*100</f>
        <v>0</v>
      </c>
      <c r="AE71" s="38">
        <v>0</v>
      </c>
      <c r="AF71" s="38">
        <f t="shared" ref="AF71:AF102" si="16">IF(AA71=0,0,AE71/AA71)*100</f>
        <v>0</v>
      </c>
      <c r="AG71" s="60"/>
    </row>
    <row r="72" spans="1:33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96">
        <v>30.45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3"/>
        <v>77.89473684210526</v>
      </c>
      <c r="O72" s="100">
        <v>52440.76</v>
      </c>
      <c r="P72" s="100">
        <f t="shared" ref="P72:P101" si="17">O72</f>
        <v>52440.76</v>
      </c>
      <c r="Q72" s="100">
        <f t="shared" si="6"/>
        <v>100</v>
      </c>
      <c r="R72" s="100">
        <v>51344.54</v>
      </c>
      <c r="S72" s="100">
        <f t="shared" si="9"/>
        <v>97.909603140763025</v>
      </c>
      <c r="T72" s="100">
        <f t="shared" si="10"/>
        <v>1096.2200000000012</v>
      </c>
      <c r="U72" s="100">
        <f t="shared" si="7"/>
        <v>2.0903968592369773</v>
      </c>
      <c r="V72" s="108">
        <v>0</v>
      </c>
      <c r="W72" s="108">
        <v>0</v>
      </c>
      <c r="X72" s="108">
        <v>0</v>
      </c>
      <c r="Y72" s="109">
        <f t="shared" ref="Y72:Y102" si="18">IF(H72=0,0,V72/H72)*100</f>
        <v>0</v>
      </c>
      <c r="Z72" s="100">
        <v>0</v>
      </c>
      <c r="AA72" s="38">
        <v>0</v>
      </c>
      <c r="AB72" s="38">
        <f t="shared" si="14"/>
        <v>0</v>
      </c>
      <c r="AC72" s="38">
        <v>0</v>
      </c>
      <c r="AD72" s="38">
        <f t="shared" si="15"/>
        <v>0</v>
      </c>
      <c r="AE72" s="38">
        <v>0</v>
      </c>
      <c r="AF72" s="38">
        <f t="shared" si="16"/>
        <v>0</v>
      </c>
      <c r="AG72" s="60"/>
    </row>
    <row r="73" spans="1:33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96">
        <v>30.45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3"/>
        <v>78.94736842105263</v>
      </c>
      <c r="O73" s="100">
        <v>26374.26</v>
      </c>
      <c r="P73" s="100">
        <f t="shared" si="17"/>
        <v>26374.26</v>
      </c>
      <c r="Q73" s="100">
        <f t="shared" ref="Q73:Q102" si="19">P73/O73*100</f>
        <v>100</v>
      </c>
      <c r="R73" s="100">
        <v>17716.37</v>
      </c>
      <c r="S73" s="100">
        <f t="shared" si="9"/>
        <v>67.172955753071363</v>
      </c>
      <c r="T73" s="100">
        <f t="shared" si="10"/>
        <v>8657.89</v>
      </c>
      <c r="U73" s="100">
        <f t="shared" ref="U73:U103" si="20">T73/P73*100</f>
        <v>32.827044246928629</v>
      </c>
      <c r="V73" s="108">
        <v>2</v>
      </c>
      <c r="W73" s="108">
        <v>2</v>
      </c>
      <c r="X73" s="108">
        <v>0</v>
      </c>
      <c r="Y73" s="109">
        <f t="shared" si="18"/>
        <v>5.2631578947368416</v>
      </c>
      <c r="Z73" s="100">
        <v>553.41</v>
      </c>
      <c r="AA73" s="38">
        <v>0</v>
      </c>
      <c r="AB73" s="38">
        <f t="shared" si="14"/>
        <v>0</v>
      </c>
      <c r="AC73" s="38">
        <v>0</v>
      </c>
      <c r="AD73" s="38">
        <f t="shared" si="15"/>
        <v>0</v>
      </c>
      <c r="AE73" s="38">
        <v>0</v>
      </c>
      <c r="AF73" s="38">
        <f t="shared" si="16"/>
        <v>0</v>
      </c>
      <c r="AG73" s="60"/>
    </row>
    <row r="74" spans="1:33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96">
        <v>30.45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3"/>
        <v>96.875</v>
      </c>
      <c r="O74" s="100">
        <v>28592.3</v>
      </c>
      <c r="P74" s="100">
        <f t="shared" si="17"/>
        <v>28592.3</v>
      </c>
      <c r="Q74" s="100">
        <f t="shared" si="19"/>
        <v>100</v>
      </c>
      <c r="R74" s="100">
        <v>24521.38</v>
      </c>
      <c r="S74" s="100">
        <f t="shared" ref="S74:S102" si="21">R74/P74*100</f>
        <v>85.76218072697894</v>
      </c>
      <c r="T74" s="100">
        <f t="shared" ref="T74:T102" si="22">O74-R74</f>
        <v>4070.9199999999983</v>
      </c>
      <c r="U74" s="100">
        <f t="shared" si="20"/>
        <v>14.237819273021051</v>
      </c>
      <c r="V74" s="108">
        <v>0</v>
      </c>
      <c r="W74" s="108">
        <v>0</v>
      </c>
      <c r="X74" s="108">
        <v>0</v>
      </c>
      <c r="Y74" s="109">
        <f t="shared" si="18"/>
        <v>0</v>
      </c>
      <c r="Z74" s="100">
        <v>0</v>
      </c>
      <c r="AA74" s="38">
        <v>0</v>
      </c>
      <c r="AB74" s="38">
        <f t="shared" si="14"/>
        <v>0</v>
      </c>
      <c r="AC74" s="38">
        <v>0</v>
      </c>
      <c r="AD74" s="38">
        <f t="shared" si="15"/>
        <v>0</v>
      </c>
      <c r="AE74" s="38">
        <v>0</v>
      </c>
      <c r="AF74" s="38">
        <f t="shared" si="16"/>
        <v>0</v>
      </c>
      <c r="AG74" s="60"/>
    </row>
    <row r="75" spans="1:33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96">
        <v>30.45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3"/>
        <v>66.666666666666657</v>
      </c>
      <c r="O75" s="100">
        <v>1981.3</v>
      </c>
      <c r="P75" s="100">
        <f t="shared" si="17"/>
        <v>1981.3</v>
      </c>
      <c r="Q75" s="100">
        <f t="shared" si="19"/>
        <v>100</v>
      </c>
      <c r="R75" s="100">
        <v>1981.3</v>
      </c>
      <c r="S75" s="100">
        <f t="shared" si="21"/>
        <v>100</v>
      </c>
      <c r="T75" s="100">
        <f t="shared" si="22"/>
        <v>0</v>
      </c>
      <c r="U75" s="100">
        <f t="shared" si="20"/>
        <v>0</v>
      </c>
      <c r="V75" s="108">
        <v>0</v>
      </c>
      <c r="W75" s="108">
        <v>0</v>
      </c>
      <c r="X75" s="108">
        <v>0</v>
      </c>
      <c r="Y75" s="109">
        <f t="shared" si="18"/>
        <v>0</v>
      </c>
      <c r="Z75" s="100">
        <v>0</v>
      </c>
      <c r="AA75" s="38">
        <v>0</v>
      </c>
      <c r="AB75" s="38">
        <f t="shared" si="14"/>
        <v>0</v>
      </c>
      <c r="AC75" s="38">
        <v>0</v>
      </c>
      <c r="AD75" s="38">
        <f t="shared" si="15"/>
        <v>0</v>
      </c>
      <c r="AE75" s="38">
        <v>0</v>
      </c>
      <c r="AF75" s="38">
        <f t="shared" si="16"/>
        <v>0</v>
      </c>
      <c r="AG75" s="60"/>
    </row>
    <row r="76" spans="1:33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96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3"/>
        <v>0</v>
      </c>
      <c r="O76" s="100">
        <v>0</v>
      </c>
      <c r="P76" s="100">
        <f t="shared" si="17"/>
        <v>0</v>
      </c>
      <c r="Q76" s="100">
        <v>0</v>
      </c>
      <c r="R76" s="100">
        <v>0</v>
      </c>
      <c r="S76" s="100">
        <v>0</v>
      </c>
      <c r="T76" s="100">
        <f t="shared" si="22"/>
        <v>0</v>
      </c>
      <c r="U76" s="100">
        <v>0</v>
      </c>
      <c r="V76" s="108">
        <v>1</v>
      </c>
      <c r="W76" s="108">
        <v>1</v>
      </c>
      <c r="X76" s="108">
        <v>1</v>
      </c>
      <c r="Y76" s="109">
        <f t="shared" si="18"/>
        <v>33.333333333333329</v>
      </c>
      <c r="Z76" s="100">
        <v>91.35</v>
      </c>
      <c r="AA76" s="38">
        <v>0</v>
      </c>
      <c r="AB76" s="38">
        <f t="shared" si="14"/>
        <v>0</v>
      </c>
      <c r="AC76" s="38">
        <v>0</v>
      </c>
      <c r="AD76" s="38">
        <f t="shared" si="15"/>
        <v>0</v>
      </c>
      <c r="AE76" s="38">
        <v>0</v>
      </c>
      <c r="AF76" s="38">
        <f t="shared" si="16"/>
        <v>0</v>
      </c>
      <c r="AG76" s="60"/>
    </row>
    <row r="77" spans="1:33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96"/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3"/>
        <v>0</v>
      </c>
      <c r="O77" s="100">
        <v>0</v>
      </c>
      <c r="P77" s="100">
        <f t="shared" si="17"/>
        <v>0</v>
      </c>
      <c r="Q77" s="100">
        <v>0</v>
      </c>
      <c r="R77" s="100">
        <v>0</v>
      </c>
      <c r="S77" s="100">
        <v>0</v>
      </c>
      <c r="T77" s="100">
        <f>O77-R77</f>
        <v>0</v>
      </c>
      <c r="U77" s="100">
        <v>0</v>
      </c>
      <c r="V77" s="108">
        <v>0</v>
      </c>
      <c r="W77" s="108">
        <v>0</v>
      </c>
      <c r="X77" s="108">
        <v>0</v>
      </c>
      <c r="Y77" s="109">
        <f>IF(H77=0,0,V77/H77)*100</f>
        <v>0</v>
      </c>
      <c r="Z77" s="100">
        <v>0</v>
      </c>
      <c r="AA77" s="38">
        <v>0</v>
      </c>
      <c r="AB77" s="38">
        <f t="shared" si="14"/>
        <v>0</v>
      </c>
      <c r="AC77" s="38">
        <v>0</v>
      </c>
      <c r="AD77" s="38">
        <f t="shared" si="15"/>
        <v>0</v>
      </c>
      <c r="AE77" s="38">
        <v>0</v>
      </c>
      <c r="AF77" s="38">
        <f t="shared" si="16"/>
        <v>0</v>
      </c>
      <c r="AG77" s="60"/>
    </row>
    <row r="78" spans="1:33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96">
        <v>30.45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3"/>
        <v>69.230769230769226</v>
      </c>
      <c r="O78" s="100">
        <v>3715.8299999999995</v>
      </c>
      <c r="P78" s="100">
        <f t="shared" si="17"/>
        <v>3715.8299999999995</v>
      </c>
      <c r="Q78" s="100">
        <f t="shared" si="19"/>
        <v>100</v>
      </c>
      <c r="R78" s="100">
        <v>251.22</v>
      </c>
      <c r="S78" s="100">
        <f t="shared" si="21"/>
        <v>6.7608044501497657</v>
      </c>
      <c r="T78" s="100">
        <f t="shared" si="22"/>
        <v>3464.6099999999997</v>
      </c>
      <c r="U78" s="100">
        <f t="shared" si="20"/>
        <v>93.239195549850237</v>
      </c>
      <c r="V78" s="108">
        <v>0</v>
      </c>
      <c r="W78" s="108">
        <v>0</v>
      </c>
      <c r="X78" s="108">
        <v>0</v>
      </c>
      <c r="Y78" s="109">
        <f t="shared" si="18"/>
        <v>0</v>
      </c>
      <c r="Z78" s="100">
        <v>0</v>
      </c>
      <c r="AA78" s="38">
        <v>0</v>
      </c>
      <c r="AB78" s="38">
        <f t="shared" si="14"/>
        <v>0</v>
      </c>
      <c r="AC78" s="38">
        <v>0</v>
      </c>
      <c r="AD78" s="38">
        <f t="shared" si="15"/>
        <v>0</v>
      </c>
      <c r="AE78" s="38">
        <v>0</v>
      </c>
      <c r="AF78" s="38">
        <f t="shared" si="16"/>
        <v>0</v>
      </c>
      <c r="AG78" s="60"/>
    </row>
    <row r="79" spans="1:33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96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f t="shared" si="17"/>
        <v>0</v>
      </c>
      <c r="Q79" s="100">
        <v>0</v>
      </c>
      <c r="R79" s="100">
        <v>0</v>
      </c>
      <c r="S79" s="100">
        <v>0</v>
      </c>
      <c r="T79" s="100">
        <f t="shared" si="22"/>
        <v>0</v>
      </c>
      <c r="U79" s="100">
        <v>0</v>
      </c>
      <c r="V79" s="108">
        <v>0</v>
      </c>
      <c r="W79" s="108">
        <v>0</v>
      </c>
      <c r="X79" s="108">
        <v>0</v>
      </c>
      <c r="Y79" s="109">
        <f t="shared" si="18"/>
        <v>0</v>
      </c>
      <c r="Z79" s="100">
        <v>0</v>
      </c>
      <c r="AA79" s="38">
        <v>0</v>
      </c>
      <c r="AB79" s="38">
        <f t="shared" si="14"/>
        <v>0</v>
      </c>
      <c r="AC79" s="38">
        <v>0</v>
      </c>
      <c r="AD79" s="38">
        <f t="shared" si="15"/>
        <v>0</v>
      </c>
      <c r="AE79" s="38">
        <v>0</v>
      </c>
      <c r="AF79" s="38">
        <f t="shared" si="16"/>
        <v>0</v>
      </c>
      <c r="AG79" s="60"/>
    </row>
    <row r="80" spans="1:33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96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3">K80/H80*100</f>
        <v>0</v>
      </c>
      <c r="O80" s="100">
        <v>0</v>
      </c>
      <c r="P80" s="100">
        <f t="shared" si="17"/>
        <v>0</v>
      </c>
      <c r="Q80" s="100">
        <v>0</v>
      </c>
      <c r="R80" s="100">
        <v>0</v>
      </c>
      <c r="S80" s="100">
        <v>0</v>
      </c>
      <c r="T80" s="100">
        <f t="shared" si="22"/>
        <v>0</v>
      </c>
      <c r="U80" s="100">
        <v>0</v>
      </c>
      <c r="V80" s="108">
        <v>0</v>
      </c>
      <c r="W80" s="108">
        <v>0</v>
      </c>
      <c r="X80" s="108">
        <v>0</v>
      </c>
      <c r="Y80" s="109">
        <f t="shared" si="18"/>
        <v>0</v>
      </c>
      <c r="Z80" s="100">
        <v>0</v>
      </c>
      <c r="AA80" s="38">
        <v>0</v>
      </c>
      <c r="AB80" s="38">
        <f t="shared" si="14"/>
        <v>0</v>
      </c>
      <c r="AC80" s="38">
        <v>0</v>
      </c>
      <c r="AD80" s="38">
        <f t="shared" si="15"/>
        <v>0</v>
      </c>
      <c r="AE80" s="38">
        <v>0</v>
      </c>
      <c r="AF80" s="38">
        <f t="shared" si="16"/>
        <v>0</v>
      </c>
      <c r="AG80" s="60"/>
    </row>
    <row r="81" spans="1:33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96">
        <v>30.45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3"/>
        <v>21.428571428571427</v>
      </c>
      <c r="O81" s="100">
        <v>2194.65</v>
      </c>
      <c r="P81" s="100">
        <f t="shared" si="17"/>
        <v>2194.65</v>
      </c>
      <c r="Q81" s="100">
        <f t="shared" si="19"/>
        <v>100</v>
      </c>
      <c r="R81" s="100">
        <v>2194.65</v>
      </c>
      <c r="S81" s="100">
        <f t="shared" si="21"/>
        <v>100</v>
      </c>
      <c r="T81" s="100">
        <f t="shared" si="22"/>
        <v>0</v>
      </c>
      <c r="U81" s="100">
        <f t="shared" si="20"/>
        <v>0</v>
      </c>
      <c r="V81" s="108">
        <v>0</v>
      </c>
      <c r="W81" s="108">
        <v>0</v>
      </c>
      <c r="X81" s="108">
        <v>0</v>
      </c>
      <c r="Y81" s="109">
        <f t="shared" si="18"/>
        <v>0</v>
      </c>
      <c r="Z81" s="100">
        <v>0</v>
      </c>
      <c r="AA81" s="38">
        <v>0</v>
      </c>
      <c r="AB81" s="38">
        <f t="shared" si="14"/>
        <v>0</v>
      </c>
      <c r="AC81" s="38">
        <v>0</v>
      </c>
      <c r="AD81" s="38">
        <f t="shared" si="15"/>
        <v>0</v>
      </c>
      <c r="AE81" s="38">
        <v>0</v>
      </c>
      <c r="AF81" s="38">
        <f t="shared" si="16"/>
        <v>0</v>
      </c>
      <c r="AG81" s="60"/>
    </row>
    <row r="82" spans="1:33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96">
        <v>30.45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3"/>
        <v>80</v>
      </c>
      <c r="O82" s="100">
        <v>2991.8400000000006</v>
      </c>
      <c r="P82" s="100">
        <f t="shared" si="17"/>
        <v>2991.8400000000006</v>
      </c>
      <c r="Q82" s="100">
        <f t="shared" si="19"/>
        <v>100</v>
      </c>
      <c r="R82" s="100">
        <v>2991.8400000000006</v>
      </c>
      <c r="S82" s="100">
        <f t="shared" si="21"/>
        <v>100</v>
      </c>
      <c r="T82" s="100">
        <f t="shared" si="22"/>
        <v>0</v>
      </c>
      <c r="U82" s="100">
        <f t="shared" si="20"/>
        <v>0</v>
      </c>
      <c r="V82" s="108">
        <v>0</v>
      </c>
      <c r="W82" s="108">
        <v>0</v>
      </c>
      <c r="X82" s="108">
        <v>0</v>
      </c>
      <c r="Y82" s="109">
        <f t="shared" si="18"/>
        <v>0</v>
      </c>
      <c r="Z82" s="100">
        <v>0</v>
      </c>
      <c r="AA82" s="38">
        <v>0</v>
      </c>
      <c r="AB82" s="38">
        <f t="shared" si="14"/>
        <v>0</v>
      </c>
      <c r="AC82" s="38">
        <v>0</v>
      </c>
      <c r="AD82" s="38">
        <f t="shared" si="15"/>
        <v>0</v>
      </c>
      <c r="AE82" s="38">
        <v>0</v>
      </c>
      <c r="AF82" s="38">
        <f t="shared" si="16"/>
        <v>0</v>
      </c>
      <c r="AG82" s="60"/>
    </row>
    <row r="83" spans="1:33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96">
        <v>30.45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3"/>
        <v>75</v>
      </c>
      <c r="O83" s="100">
        <v>2291.38</v>
      </c>
      <c r="P83" s="100">
        <f t="shared" si="17"/>
        <v>2291.38</v>
      </c>
      <c r="Q83" s="100">
        <f t="shared" si="19"/>
        <v>100</v>
      </c>
      <c r="R83" s="100">
        <v>0</v>
      </c>
      <c r="S83" s="100">
        <f t="shared" si="21"/>
        <v>0</v>
      </c>
      <c r="T83" s="100">
        <f t="shared" si="22"/>
        <v>2291.38</v>
      </c>
      <c r="U83" s="100">
        <f t="shared" si="20"/>
        <v>100</v>
      </c>
      <c r="V83" s="108">
        <v>3</v>
      </c>
      <c r="W83" s="108">
        <v>3</v>
      </c>
      <c r="X83" s="108">
        <v>2</v>
      </c>
      <c r="Y83" s="109">
        <f t="shared" si="18"/>
        <v>25</v>
      </c>
      <c r="Z83" s="100">
        <v>1432.92</v>
      </c>
      <c r="AA83" s="38">
        <v>0</v>
      </c>
      <c r="AB83" s="38">
        <f t="shared" si="14"/>
        <v>0</v>
      </c>
      <c r="AC83" s="38">
        <v>0</v>
      </c>
      <c r="AD83" s="38">
        <f t="shared" si="15"/>
        <v>0</v>
      </c>
      <c r="AE83" s="38">
        <v>0</v>
      </c>
      <c r="AF83" s="38">
        <f t="shared" si="16"/>
        <v>0</v>
      </c>
      <c r="AG83" s="60"/>
    </row>
    <row r="84" spans="1:33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96">
        <v>30.45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3"/>
        <v>89.552238805970148</v>
      </c>
      <c r="O84" s="100">
        <v>48671.73</v>
      </c>
      <c r="P84" s="100">
        <f t="shared" si="17"/>
        <v>48671.73</v>
      </c>
      <c r="Q84" s="100">
        <f t="shared" si="19"/>
        <v>100</v>
      </c>
      <c r="R84" s="100">
        <v>34148.619999999995</v>
      </c>
      <c r="S84" s="100">
        <f t="shared" si="21"/>
        <v>70.161097622788404</v>
      </c>
      <c r="T84" s="100">
        <f t="shared" si="22"/>
        <v>14523.110000000008</v>
      </c>
      <c r="U84" s="100">
        <f t="shared" si="20"/>
        <v>29.838902377211589</v>
      </c>
      <c r="V84" s="108">
        <v>3</v>
      </c>
      <c r="W84" s="108">
        <v>3</v>
      </c>
      <c r="X84" s="108">
        <v>1</v>
      </c>
      <c r="Y84" s="109">
        <f t="shared" si="18"/>
        <v>4.4776119402985071</v>
      </c>
      <c r="Z84" s="100">
        <v>6471.59</v>
      </c>
      <c r="AA84" s="38">
        <v>0</v>
      </c>
      <c r="AB84" s="38">
        <f t="shared" si="14"/>
        <v>0</v>
      </c>
      <c r="AC84" s="38">
        <v>0</v>
      </c>
      <c r="AD84" s="38">
        <f t="shared" si="15"/>
        <v>0</v>
      </c>
      <c r="AE84" s="38">
        <v>0</v>
      </c>
      <c r="AF84" s="38">
        <f t="shared" si="16"/>
        <v>0</v>
      </c>
      <c r="AG84" s="60"/>
    </row>
    <row r="85" spans="1:33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96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3"/>
        <v>0</v>
      </c>
      <c r="O85" s="100">
        <v>0</v>
      </c>
      <c r="P85" s="100">
        <f t="shared" si="17"/>
        <v>0</v>
      </c>
      <c r="Q85" s="100">
        <v>0</v>
      </c>
      <c r="R85" s="100">
        <v>0</v>
      </c>
      <c r="S85" s="100">
        <v>0</v>
      </c>
      <c r="T85" s="100">
        <f t="shared" si="22"/>
        <v>0</v>
      </c>
      <c r="U85" s="100">
        <v>0</v>
      </c>
      <c r="V85" s="108">
        <v>0</v>
      </c>
      <c r="W85" s="108">
        <v>0</v>
      </c>
      <c r="X85" s="108">
        <v>0</v>
      </c>
      <c r="Y85" s="109">
        <f t="shared" si="18"/>
        <v>0</v>
      </c>
      <c r="Z85" s="100">
        <v>0</v>
      </c>
      <c r="AA85" s="38">
        <v>0</v>
      </c>
      <c r="AB85" s="38">
        <f t="shared" si="14"/>
        <v>0</v>
      </c>
      <c r="AC85" s="38">
        <v>0</v>
      </c>
      <c r="AD85" s="38">
        <f t="shared" si="15"/>
        <v>0</v>
      </c>
      <c r="AE85" s="38">
        <v>0</v>
      </c>
      <c r="AF85" s="38">
        <f t="shared" si="16"/>
        <v>0</v>
      </c>
      <c r="AG85" s="60"/>
    </row>
    <row r="86" spans="1:33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96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3"/>
        <v>0</v>
      </c>
      <c r="O86" s="100">
        <v>0</v>
      </c>
      <c r="P86" s="100">
        <f t="shared" si="17"/>
        <v>0</v>
      </c>
      <c r="Q86" s="100">
        <v>0</v>
      </c>
      <c r="R86" s="100">
        <v>0</v>
      </c>
      <c r="S86" s="100">
        <v>0</v>
      </c>
      <c r="T86" s="100">
        <f t="shared" si="22"/>
        <v>0</v>
      </c>
      <c r="U86" s="100">
        <v>0</v>
      </c>
      <c r="V86" s="108">
        <v>0</v>
      </c>
      <c r="W86" s="108">
        <v>0</v>
      </c>
      <c r="X86" s="108">
        <v>0</v>
      </c>
      <c r="Y86" s="109">
        <f t="shared" si="18"/>
        <v>0</v>
      </c>
      <c r="Z86" s="100">
        <v>0</v>
      </c>
      <c r="AA86" s="38">
        <v>0</v>
      </c>
      <c r="AB86" s="38">
        <f t="shared" si="14"/>
        <v>0</v>
      </c>
      <c r="AC86" s="38">
        <v>0</v>
      </c>
      <c r="AD86" s="38">
        <f t="shared" si="15"/>
        <v>0</v>
      </c>
      <c r="AE86" s="38">
        <v>0</v>
      </c>
      <c r="AF86" s="38">
        <f t="shared" si="16"/>
        <v>0</v>
      </c>
      <c r="AG86" s="60"/>
    </row>
    <row r="87" spans="1:33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96">
        <v>30.45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3"/>
        <v>66.666666666666657</v>
      </c>
      <c r="O87" s="100">
        <v>27394.17</v>
      </c>
      <c r="P87" s="100">
        <f t="shared" si="17"/>
        <v>27394.17</v>
      </c>
      <c r="Q87" s="100">
        <f t="shared" si="19"/>
        <v>100</v>
      </c>
      <c r="R87" s="100">
        <v>27394.17</v>
      </c>
      <c r="S87" s="100">
        <f t="shared" si="21"/>
        <v>100</v>
      </c>
      <c r="T87" s="100">
        <f t="shared" si="22"/>
        <v>0</v>
      </c>
      <c r="U87" s="100">
        <f t="shared" si="20"/>
        <v>0</v>
      </c>
      <c r="V87" s="108">
        <v>0</v>
      </c>
      <c r="W87" s="108">
        <v>0</v>
      </c>
      <c r="X87" s="108">
        <v>0</v>
      </c>
      <c r="Y87" s="109">
        <f t="shared" si="18"/>
        <v>0</v>
      </c>
      <c r="Z87" s="100">
        <v>0</v>
      </c>
      <c r="AA87" s="38">
        <v>0</v>
      </c>
      <c r="AB87" s="38">
        <f t="shared" si="14"/>
        <v>0</v>
      </c>
      <c r="AC87" s="38">
        <v>0</v>
      </c>
      <c r="AD87" s="38">
        <f t="shared" si="15"/>
        <v>0</v>
      </c>
      <c r="AE87" s="38">
        <v>0</v>
      </c>
      <c r="AF87" s="38">
        <f t="shared" si="16"/>
        <v>0</v>
      </c>
      <c r="AG87" s="60"/>
    </row>
    <row r="88" spans="1:33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96">
        <v>30.45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3"/>
        <v>100</v>
      </c>
      <c r="O88" s="100">
        <v>7948</v>
      </c>
      <c r="P88" s="100">
        <f t="shared" si="17"/>
        <v>7948</v>
      </c>
      <c r="Q88" s="100">
        <f t="shared" si="19"/>
        <v>100</v>
      </c>
      <c r="R88" s="100">
        <v>3520.34</v>
      </c>
      <c r="S88" s="100">
        <f t="shared" si="21"/>
        <v>44.292148968293908</v>
      </c>
      <c r="T88" s="100">
        <f t="shared" si="22"/>
        <v>4427.66</v>
      </c>
      <c r="U88" s="100">
        <f t="shared" si="20"/>
        <v>55.707851031706092</v>
      </c>
      <c r="V88" s="108">
        <v>0</v>
      </c>
      <c r="W88" s="108">
        <v>0</v>
      </c>
      <c r="X88" s="108">
        <v>0</v>
      </c>
      <c r="Y88" s="109">
        <f t="shared" si="18"/>
        <v>0</v>
      </c>
      <c r="Z88" s="100">
        <v>0</v>
      </c>
      <c r="AA88" s="38">
        <v>0</v>
      </c>
      <c r="AB88" s="38">
        <f t="shared" si="14"/>
        <v>0</v>
      </c>
      <c r="AC88" s="38">
        <v>0</v>
      </c>
      <c r="AD88" s="38">
        <f t="shared" si="15"/>
        <v>0</v>
      </c>
      <c r="AE88" s="38">
        <v>0</v>
      </c>
      <c r="AF88" s="38">
        <f t="shared" si="16"/>
        <v>0</v>
      </c>
      <c r="AG88" s="60"/>
    </row>
    <row r="89" spans="1:33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96">
        <v>30.45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3"/>
        <v>82</v>
      </c>
      <c r="O89" s="100">
        <v>25249.41</v>
      </c>
      <c r="P89" s="100">
        <f t="shared" si="17"/>
        <v>25249.41</v>
      </c>
      <c r="Q89" s="100">
        <f t="shared" si="19"/>
        <v>100</v>
      </c>
      <c r="R89" s="100">
        <v>21904.899999999998</v>
      </c>
      <c r="S89" s="100">
        <f t="shared" si="21"/>
        <v>86.754106333573716</v>
      </c>
      <c r="T89" s="100">
        <f t="shared" si="22"/>
        <v>3344.510000000002</v>
      </c>
      <c r="U89" s="100">
        <f t="shared" si="20"/>
        <v>13.245893666426273</v>
      </c>
      <c r="V89" s="108">
        <v>7</v>
      </c>
      <c r="W89" s="108">
        <v>7</v>
      </c>
      <c r="X89" s="108">
        <v>5</v>
      </c>
      <c r="Y89" s="109">
        <f t="shared" si="18"/>
        <v>14.000000000000002</v>
      </c>
      <c r="Z89" s="100">
        <v>3379.59</v>
      </c>
      <c r="AA89" s="38">
        <v>0</v>
      </c>
      <c r="AB89" s="38">
        <f t="shared" si="14"/>
        <v>0</v>
      </c>
      <c r="AC89" s="38">
        <v>0</v>
      </c>
      <c r="AD89" s="38">
        <f t="shared" si="15"/>
        <v>0</v>
      </c>
      <c r="AE89" s="38">
        <v>0</v>
      </c>
      <c r="AF89" s="38">
        <f t="shared" si="16"/>
        <v>0</v>
      </c>
      <c r="AG89" s="60"/>
    </row>
    <row r="90" spans="1:33" s="9" customFormat="1" x14ac:dyDescent="0.2">
      <c r="A90" s="2">
        <v>84</v>
      </c>
      <c r="B90" s="11" t="s">
        <v>114</v>
      </c>
      <c r="C90" s="12"/>
      <c r="D90" s="12" t="s">
        <v>224</v>
      </c>
      <c r="E90" s="103" t="s">
        <v>118</v>
      </c>
      <c r="F90" s="101" t="s">
        <v>233</v>
      </c>
      <c r="G90" s="96">
        <v>30.45</v>
      </c>
      <c r="H90" s="99">
        <v>4</v>
      </c>
      <c r="I90" s="83">
        <v>0</v>
      </c>
      <c r="J90" s="83">
        <v>1</v>
      </c>
      <c r="K90" s="98">
        <v>0</v>
      </c>
      <c r="L90" s="99">
        <v>0</v>
      </c>
      <c r="M90" s="99">
        <v>0</v>
      </c>
      <c r="N90" s="100">
        <f t="shared" si="23"/>
        <v>0</v>
      </c>
      <c r="O90" s="100">
        <v>0</v>
      </c>
      <c r="P90" s="100">
        <f t="shared" si="17"/>
        <v>0</v>
      </c>
      <c r="Q90" s="100">
        <v>0</v>
      </c>
      <c r="R90" s="100">
        <v>0</v>
      </c>
      <c r="S90" s="100">
        <v>0</v>
      </c>
      <c r="T90" s="100">
        <f>O90-R90</f>
        <v>0</v>
      </c>
      <c r="U90" s="100">
        <v>0</v>
      </c>
      <c r="V90" s="108">
        <v>0</v>
      </c>
      <c r="W90" s="108">
        <v>0</v>
      </c>
      <c r="X90" s="108">
        <v>0</v>
      </c>
      <c r="Y90" s="109">
        <f>IF(H90=0,0,V90/H90)*100</f>
        <v>0</v>
      </c>
      <c r="Z90" s="100">
        <v>0</v>
      </c>
      <c r="AA90" s="38">
        <v>0</v>
      </c>
      <c r="AB90" s="38">
        <f t="shared" si="14"/>
        <v>0</v>
      </c>
      <c r="AC90" s="38">
        <v>0</v>
      </c>
      <c r="AD90" s="38">
        <f t="shared" si="15"/>
        <v>0</v>
      </c>
      <c r="AE90" s="38">
        <v>0</v>
      </c>
      <c r="AF90" s="38">
        <f t="shared" si="16"/>
        <v>0</v>
      </c>
      <c r="AG90" s="60"/>
    </row>
    <row r="91" spans="1:33" s="9" customFormat="1" x14ac:dyDescent="0.2">
      <c r="A91" s="2">
        <v>85</v>
      </c>
      <c r="B91" s="11" t="s">
        <v>114</v>
      </c>
      <c r="C91" s="12"/>
      <c r="D91" s="12" t="s">
        <v>104</v>
      </c>
      <c r="E91" s="19" t="s">
        <v>118</v>
      </c>
      <c r="F91" s="101" t="s">
        <v>209</v>
      </c>
      <c r="G91" s="96">
        <v>30.45</v>
      </c>
      <c r="H91" s="99">
        <v>24</v>
      </c>
      <c r="I91" s="83">
        <v>5</v>
      </c>
      <c r="J91" s="83">
        <v>11</v>
      </c>
      <c r="K91" s="98">
        <v>18</v>
      </c>
      <c r="L91" s="99">
        <v>24</v>
      </c>
      <c r="M91" s="99">
        <v>8</v>
      </c>
      <c r="N91" s="100">
        <f t="shared" si="23"/>
        <v>75</v>
      </c>
      <c r="O91" s="100">
        <v>16467.23</v>
      </c>
      <c r="P91" s="100">
        <f t="shared" si="17"/>
        <v>16467.23</v>
      </c>
      <c r="Q91" s="100">
        <f t="shared" si="19"/>
        <v>100</v>
      </c>
      <c r="R91" s="100">
        <v>0</v>
      </c>
      <c r="S91" s="100">
        <v>0</v>
      </c>
      <c r="T91" s="100">
        <f t="shared" si="22"/>
        <v>16467.23</v>
      </c>
      <c r="U91" s="100">
        <v>0</v>
      </c>
      <c r="V91" s="108">
        <v>8</v>
      </c>
      <c r="W91" s="108">
        <v>8</v>
      </c>
      <c r="X91" s="108">
        <v>5</v>
      </c>
      <c r="Y91" s="109">
        <f t="shared" si="18"/>
        <v>33.333333333333329</v>
      </c>
      <c r="Z91" s="100">
        <v>4986.03</v>
      </c>
      <c r="AA91" s="38">
        <v>0</v>
      </c>
      <c r="AB91" s="38">
        <f t="shared" si="14"/>
        <v>0</v>
      </c>
      <c r="AC91" s="38">
        <v>0</v>
      </c>
      <c r="AD91" s="38">
        <f t="shared" si="15"/>
        <v>0</v>
      </c>
      <c r="AE91" s="38">
        <v>0</v>
      </c>
      <c r="AF91" s="38">
        <f t="shared" si="16"/>
        <v>0</v>
      </c>
      <c r="AG91" s="60"/>
    </row>
    <row r="92" spans="1:33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96">
        <v>30.45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3"/>
        <v>56.25</v>
      </c>
      <c r="O92" s="100">
        <v>9389.1600000000017</v>
      </c>
      <c r="P92" s="100">
        <f t="shared" si="17"/>
        <v>9389.1600000000017</v>
      </c>
      <c r="Q92" s="100">
        <f t="shared" si="19"/>
        <v>100</v>
      </c>
      <c r="R92" s="100">
        <v>9389.1600000000017</v>
      </c>
      <c r="S92" s="100">
        <f t="shared" si="21"/>
        <v>100</v>
      </c>
      <c r="T92" s="100">
        <f t="shared" si="22"/>
        <v>0</v>
      </c>
      <c r="U92" s="100">
        <f t="shared" si="20"/>
        <v>0</v>
      </c>
      <c r="V92" s="108">
        <v>0</v>
      </c>
      <c r="W92" s="108">
        <v>0</v>
      </c>
      <c r="X92" s="108">
        <v>0</v>
      </c>
      <c r="Y92" s="109">
        <f t="shared" si="18"/>
        <v>0</v>
      </c>
      <c r="Z92" s="100">
        <v>0</v>
      </c>
      <c r="AA92" s="38">
        <v>0</v>
      </c>
      <c r="AB92" s="38">
        <f t="shared" si="14"/>
        <v>0</v>
      </c>
      <c r="AC92" s="38">
        <v>0</v>
      </c>
      <c r="AD92" s="38">
        <f t="shared" si="15"/>
        <v>0</v>
      </c>
      <c r="AE92" s="38">
        <v>0</v>
      </c>
      <c r="AF92" s="38">
        <f t="shared" si="16"/>
        <v>0</v>
      </c>
      <c r="AG92" s="60"/>
    </row>
    <row r="93" spans="1:33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96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3"/>
        <v>0</v>
      </c>
      <c r="O93" s="100">
        <v>0</v>
      </c>
      <c r="P93" s="100">
        <f t="shared" si="17"/>
        <v>0</v>
      </c>
      <c r="Q93" s="100">
        <v>0</v>
      </c>
      <c r="R93" s="100">
        <v>0</v>
      </c>
      <c r="S93" s="100">
        <v>0</v>
      </c>
      <c r="T93" s="100">
        <f t="shared" si="22"/>
        <v>0</v>
      </c>
      <c r="U93" s="100">
        <v>0</v>
      </c>
      <c r="V93" s="108">
        <v>0</v>
      </c>
      <c r="W93" s="108">
        <v>0</v>
      </c>
      <c r="X93" s="108">
        <v>0</v>
      </c>
      <c r="Y93" s="109">
        <f t="shared" si="18"/>
        <v>0</v>
      </c>
      <c r="Z93" s="100">
        <v>0</v>
      </c>
      <c r="AA93" s="38">
        <v>0</v>
      </c>
      <c r="AB93" s="38">
        <f t="shared" si="14"/>
        <v>0</v>
      </c>
      <c r="AC93" s="38">
        <v>0</v>
      </c>
      <c r="AD93" s="38">
        <f t="shared" si="15"/>
        <v>0</v>
      </c>
      <c r="AE93" s="38">
        <v>0</v>
      </c>
      <c r="AF93" s="38">
        <f t="shared" si="16"/>
        <v>0</v>
      </c>
      <c r="AG93" s="60"/>
    </row>
    <row r="94" spans="1:33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190</v>
      </c>
      <c r="G94" s="96">
        <v>30.45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>K94/H94*100</f>
        <v>60</v>
      </c>
      <c r="O94" s="100">
        <v>12376.46</v>
      </c>
      <c r="P94" s="100">
        <f t="shared" si="17"/>
        <v>12376.46</v>
      </c>
      <c r="Q94" s="100">
        <f t="shared" si="19"/>
        <v>100</v>
      </c>
      <c r="R94" s="100">
        <v>3160.46</v>
      </c>
      <c r="S94" s="100">
        <f t="shared" si="21"/>
        <v>25.53605796811043</v>
      </c>
      <c r="T94" s="100">
        <f t="shared" si="22"/>
        <v>9216</v>
      </c>
      <c r="U94" s="100">
        <f t="shared" si="20"/>
        <v>74.463942031889573</v>
      </c>
      <c r="V94" s="108">
        <v>0</v>
      </c>
      <c r="W94" s="108">
        <v>0</v>
      </c>
      <c r="X94" s="108">
        <v>0</v>
      </c>
      <c r="Y94" s="109">
        <f t="shared" si="18"/>
        <v>0</v>
      </c>
      <c r="Z94" s="100">
        <v>0</v>
      </c>
      <c r="AA94" s="38">
        <v>0</v>
      </c>
      <c r="AB94" s="38">
        <f t="shared" si="14"/>
        <v>0</v>
      </c>
      <c r="AC94" s="38">
        <v>0</v>
      </c>
      <c r="AD94" s="38">
        <f t="shared" si="15"/>
        <v>0</v>
      </c>
      <c r="AE94" s="38">
        <v>0</v>
      </c>
      <c r="AF94" s="38">
        <f t="shared" si="16"/>
        <v>0</v>
      </c>
      <c r="AG94" s="60"/>
    </row>
    <row r="95" spans="1:33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96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ref="N95" si="24">K95/H95*100</f>
        <v>0</v>
      </c>
      <c r="O95" s="100">
        <v>0</v>
      </c>
      <c r="P95" s="100">
        <f t="shared" si="17"/>
        <v>0</v>
      </c>
      <c r="Q95" s="100">
        <v>0</v>
      </c>
      <c r="R95" s="100">
        <v>0</v>
      </c>
      <c r="S95" s="100">
        <v>0</v>
      </c>
      <c r="T95" s="100">
        <f>O95-R95</f>
        <v>0</v>
      </c>
      <c r="U95" s="100">
        <v>0</v>
      </c>
      <c r="V95" s="108">
        <v>0</v>
      </c>
      <c r="W95" s="108">
        <v>0</v>
      </c>
      <c r="X95" s="108">
        <v>0</v>
      </c>
      <c r="Y95" s="109">
        <f>IF(H95=0,0,V95/H95)*100</f>
        <v>0</v>
      </c>
      <c r="Z95" s="100">
        <v>0</v>
      </c>
      <c r="AA95" s="38">
        <v>0</v>
      </c>
      <c r="AB95" s="38">
        <f t="shared" si="14"/>
        <v>0</v>
      </c>
      <c r="AC95" s="38">
        <v>0</v>
      </c>
      <c r="AD95" s="38">
        <f t="shared" si="15"/>
        <v>0</v>
      </c>
      <c r="AE95" s="38">
        <v>0</v>
      </c>
      <c r="AF95" s="38">
        <f t="shared" si="16"/>
        <v>0</v>
      </c>
      <c r="AG95" s="60"/>
    </row>
    <row r="96" spans="1:33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96">
        <v>30.45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3"/>
        <v>100</v>
      </c>
      <c r="O96" s="100">
        <v>24507.16</v>
      </c>
      <c r="P96" s="100">
        <f t="shared" si="17"/>
        <v>24507.16</v>
      </c>
      <c r="Q96" s="100">
        <f t="shared" si="19"/>
        <v>100</v>
      </c>
      <c r="R96" s="100">
        <v>13826.46</v>
      </c>
      <c r="S96" s="100">
        <f t="shared" si="21"/>
        <v>56.418042727105053</v>
      </c>
      <c r="T96" s="100">
        <f t="shared" si="22"/>
        <v>10680.7</v>
      </c>
      <c r="U96" s="100">
        <f t="shared" si="20"/>
        <v>43.581957272894947</v>
      </c>
      <c r="V96" s="108">
        <v>0</v>
      </c>
      <c r="W96" s="108">
        <v>0</v>
      </c>
      <c r="X96" s="108">
        <v>0</v>
      </c>
      <c r="Y96" s="109">
        <f t="shared" si="18"/>
        <v>0</v>
      </c>
      <c r="Z96" s="100">
        <v>0</v>
      </c>
      <c r="AA96" s="38">
        <v>0</v>
      </c>
      <c r="AB96" s="38">
        <f t="shared" si="14"/>
        <v>0</v>
      </c>
      <c r="AC96" s="38">
        <v>0</v>
      </c>
      <c r="AD96" s="38">
        <f t="shared" si="15"/>
        <v>0</v>
      </c>
      <c r="AE96" s="38">
        <v>0</v>
      </c>
      <c r="AF96" s="38">
        <f t="shared" si="16"/>
        <v>0</v>
      </c>
      <c r="AG96" s="60"/>
    </row>
    <row r="97" spans="1:37" ht="12.75" customHeight="1" x14ac:dyDescent="0.2">
      <c r="A97" s="16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96">
        <v>30.45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3"/>
        <v>66.666666666666657</v>
      </c>
      <c r="O97" s="100">
        <v>5946.55</v>
      </c>
      <c r="P97" s="100">
        <f t="shared" si="17"/>
        <v>5946.55</v>
      </c>
      <c r="Q97" s="100">
        <f t="shared" si="19"/>
        <v>100</v>
      </c>
      <c r="R97" s="100">
        <v>5946.55</v>
      </c>
      <c r="S97" s="100">
        <f t="shared" si="21"/>
        <v>100</v>
      </c>
      <c r="T97" s="100">
        <f t="shared" si="22"/>
        <v>0</v>
      </c>
      <c r="U97" s="100">
        <f t="shared" si="20"/>
        <v>0</v>
      </c>
      <c r="V97" s="108">
        <v>0</v>
      </c>
      <c r="W97" s="108">
        <v>0</v>
      </c>
      <c r="X97" s="108">
        <v>0</v>
      </c>
      <c r="Y97" s="109">
        <f t="shared" si="18"/>
        <v>0</v>
      </c>
      <c r="Z97" s="100">
        <v>0</v>
      </c>
      <c r="AA97" s="38">
        <v>0</v>
      </c>
      <c r="AB97" s="38">
        <f t="shared" si="14"/>
        <v>0</v>
      </c>
      <c r="AC97" s="38">
        <v>0</v>
      </c>
      <c r="AD97" s="38">
        <f t="shared" si="15"/>
        <v>0</v>
      </c>
      <c r="AE97" s="38">
        <v>0</v>
      </c>
      <c r="AF97" s="38">
        <f t="shared" si="16"/>
        <v>0</v>
      </c>
      <c r="AG97" s="60"/>
    </row>
    <row r="98" spans="1:37" ht="12.75" customHeight="1" x14ac:dyDescent="0.2">
      <c r="A98" s="16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96">
        <v>30.45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3"/>
        <v>44.444444444444443</v>
      </c>
      <c r="O98" s="100">
        <v>3487.89</v>
      </c>
      <c r="P98" s="100">
        <f t="shared" si="17"/>
        <v>3487.89</v>
      </c>
      <c r="Q98" s="100">
        <f t="shared" si="19"/>
        <v>100</v>
      </c>
      <c r="R98" s="100">
        <v>71.05</v>
      </c>
      <c r="S98" s="100">
        <f t="shared" si="21"/>
        <v>2.0370481867260719</v>
      </c>
      <c r="T98" s="100">
        <f>O98-R98</f>
        <v>3416.8399999999997</v>
      </c>
      <c r="U98" s="100">
        <f t="shared" si="20"/>
        <v>97.962951813273918</v>
      </c>
      <c r="V98" s="108">
        <v>0</v>
      </c>
      <c r="W98" s="108">
        <v>0</v>
      </c>
      <c r="X98" s="108">
        <v>0</v>
      </c>
      <c r="Y98" s="109">
        <f t="shared" si="18"/>
        <v>0</v>
      </c>
      <c r="Z98" s="100">
        <v>0</v>
      </c>
      <c r="AA98" s="38">
        <v>0</v>
      </c>
      <c r="AB98" s="38">
        <f t="shared" si="14"/>
        <v>0</v>
      </c>
      <c r="AC98" s="38">
        <v>0</v>
      </c>
      <c r="AD98" s="38">
        <f t="shared" si="15"/>
        <v>0</v>
      </c>
      <c r="AE98" s="38">
        <v>0</v>
      </c>
      <c r="AF98" s="38">
        <f t="shared" si="16"/>
        <v>0</v>
      </c>
      <c r="AG98" s="60"/>
    </row>
    <row r="99" spans="1:37" ht="12.75" customHeight="1" x14ac:dyDescent="0.2">
      <c r="A99" s="16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96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3"/>
        <v>0</v>
      </c>
      <c r="O99" s="100">
        <v>0</v>
      </c>
      <c r="P99" s="100">
        <f t="shared" si="17"/>
        <v>0</v>
      </c>
      <c r="Q99" s="100">
        <v>0</v>
      </c>
      <c r="R99" s="100">
        <v>0</v>
      </c>
      <c r="S99" s="100">
        <v>0</v>
      </c>
      <c r="T99" s="100">
        <f>O99-R99</f>
        <v>0</v>
      </c>
      <c r="U99" s="100">
        <v>0</v>
      </c>
      <c r="V99" s="108">
        <v>2</v>
      </c>
      <c r="W99" s="108">
        <v>2</v>
      </c>
      <c r="X99" s="108">
        <v>2</v>
      </c>
      <c r="Y99" s="109">
        <f>IF(H99=0,0,V99/H99)*100</f>
        <v>66.666666666666657</v>
      </c>
      <c r="Z99" s="100">
        <v>1133.8399999999999</v>
      </c>
      <c r="AA99" s="38">
        <v>0</v>
      </c>
      <c r="AB99" s="38">
        <f t="shared" si="14"/>
        <v>0</v>
      </c>
      <c r="AC99" s="38">
        <v>0</v>
      </c>
      <c r="AD99" s="38">
        <f t="shared" si="15"/>
        <v>0</v>
      </c>
      <c r="AE99" s="38">
        <v>0</v>
      </c>
      <c r="AF99" s="38">
        <f t="shared" si="16"/>
        <v>0</v>
      </c>
      <c r="AG99" s="60"/>
    </row>
    <row r="100" spans="1:37" ht="12.75" customHeight="1" x14ac:dyDescent="0.2">
      <c r="A100" s="16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96">
        <v>30.45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3"/>
        <v>39.473684210526315</v>
      </c>
      <c r="O100" s="100">
        <v>18749.07</v>
      </c>
      <c r="P100" s="100">
        <f t="shared" si="17"/>
        <v>18749.07</v>
      </c>
      <c r="Q100" s="100">
        <f t="shared" si="19"/>
        <v>100</v>
      </c>
      <c r="R100" s="100">
        <v>18749.07</v>
      </c>
      <c r="S100" s="100">
        <f t="shared" si="21"/>
        <v>100</v>
      </c>
      <c r="T100" s="100">
        <f t="shared" si="22"/>
        <v>0</v>
      </c>
      <c r="U100" s="100">
        <f t="shared" si="20"/>
        <v>0</v>
      </c>
      <c r="V100" s="108">
        <v>0</v>
      </c>
      <c r="W100" s="108">
        <v>0</v>
      </c>
      <c r="X100" s="108">
        <v>0</v>
      </c>
      <c r="Y100" s="109">
        <f t="shared" si="18"/>
        <v>0</v>
      </c>
      <c r="Z100" s="100">
        <v>0</v>
      </c>
      <c r="AA100" s="38">
        <v>0</v>
      </c>
      <c r="AB100" s="38">
        <f t="shared" si="14"/>
        <v>0</v>
      </c>
      <c r="AC100" s="38">
        <v>0</v>
      </c>
      <c r="AD100" s="38">
        <f t="shared" si="15"/>
        <v>0</v>
      </c>
      <c r="AE100" s="38">
        <v>0</v>
      </c>
      <c r="AF100" s="38">
        <f t="shared" si="16"/>
        <v>0</v>
      </c>
      <c r="AG100" s="60"/>
    </row>
    <row r="101" spans="1:37" ht="12.75" customHeight="1" x14ac:dyDescent="0.2">
      <c r="A101" s="16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96">
        <v>30.45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3"/>
        <v>12.5</v>
      </c>
      <c r="O101" s="100">
        <v>336.17</v>
      </c>
      <c r="P101" s="100">
        <f t="shared" si="17"/>
        <v>336.17</v>
      </c>
      <c r="Q101" s="100">
        <f t="shared" si="19"/>
        <v>100</v>
      </c>
      <c r="R101" s="100">
        <v>0</v>
      </c>
      <c r="S101" s="100">
        <v>0</v>
      </c>
      <c r="T101" s="100">
        <f t="shared" si="22"/>
        <v>336.17</v>
      </c>
      <c r="U101" s="100">
        <v>0</v>
      </c>
      <c r="V101" s="108">
        <v>0</v>
      </c>
      <c r="W101" s="108">
        <v>0</v>
      </c>
      <c r="X101" s="108">
        <v>0</v>
      </c>
      <c r="Y101" s="109">
        <f t="shared" si="18"/>
        <v>0</v>
      </c>
      <c r="Z101" s="100">
        <v>0</v>
      </c>
      <c r="AA101" s="38">
        <v>0</v>
      </c>
      <c r="AB101" s="38">
        <f t="shared" si="14"/>
        <v>0</v>
      </c>
      <c r="AC101" s="38">
        <v>0</v>
      </c>
      <c r="AD101" s="38">
        <f t="shared" si="15"/>
        <v>0</v>
      </c>
      <c r="AE101" s="38">
        <v>0</v>
      </c>
      <c r="AF101" s="38">
        <f t="shared" si="16"/>
        <v>0</v>
      </c>
      <c r="AG101" s="60"/>
    </row>
    <row r="102" spans="1:37" ht="12.75" customHeight="1" x14ac:dyDescent="0.2">
      <c r="A102" s="16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96">
        <v>30.45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3"/>
        <v>61.904761904761905</v>
      </c>
      <c r="O102" s="100">
        <v>19670.13</v>
      </c>
      <c r="P102" s="100">
        <f>O102</f>
        <v>19670.13</v>
      </c>
      <c r="Q102" s="100">
        <f t="shared" si="19"/>
        <v>100</v>
      </c>
      <c r="R102" s="100">
        <v>19670.13</v>
      </c>
      <c r="S102" s="100">
        <f t="shared" si="21"/>
        <v>100</v>
      </c>
      <c r="T102" s="100">
        <f t="shared" si="22"/>
        <v>0</v>
      </c>
      <c r="U102" s="100">
        <f t="shared" si="20"/>
        <v>0</v>
      </c>
      <c r="V102" s="108">
        <v>0</v>
      </c>
      <c r="W102" s="108">
        <v>0</v>
      </c>
      <c r="X102" s="108">
        <v>0</v>
      </c>
      <c r="Y102" s="109">
        <f t="shared" si="18"/>
        <v>0</v>
      </c>
      <c r="Z102" s="100">
        <v>0</v>
      </c>
      <c r="AA102" s="38">
        <v>0</v>
      </c>
      <c r="AB102" s="38">
        <f t="shared" si="14"/>
        <v>0</v>
      </c>
      <c r="AC102" s="38">
        <v>0</v>
      </c>
      <c r="AD102" s="38">
        <f t="shared" si="15"/>
        <v>0</v>
      </c>
      <c r="AE102" s="38">
        <v>0</v>
      </c>
      <c r="AF102" s="38">
        <f t="shared" si="16"/>
        <v>0</v>
      </c>
      <c r="AG102" s="60"/>
    </row>
    <row r="103" spans="1:37" s="20" customFormat="1" ht="12.75" customHeigh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3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1030425.81</v>
      </c>
      <c r="S103" s="90">
        <f>R103/P103*100</f>
        <v>68.976362137073295</v>
      </c>
      <c r="T103" s="91">
        <f>SUM(T7:T102)</f>
        <v>463456.7</v>
      </c>
      <c r="U103" s="90">
        <f t="shared" si="20"/>
        <v>31.023637862926723</v>
      </c>
      <c r="V103" s="110">
        <f t="shared" ref="V103:Z103" si="25">SUM(V7:V102)</f>
        <v>148</v>
      </c>
      <c r="W103" s="110">
        <f t="shared" si="25"/>
        <v>164</v>
      </c>
      <c r="X103" s="110">
        <f>SUM(X7:X102)</f>
        <v>75</v>
      </c>
      <c r="Y103" s="111">
        <f>X103/H103*100</f>
        <v>2.6251312565628284</v>
      </c>
      <c r="Z103" s="91">
        <f t="shared" si="25"/>
        <v>121651.7</v>
      </c>
      <c r="AA103" s="49">
        <f t="shared" ref="AA103:AF103" si="26">SUM(AA7:AA102)</f>
        <v>0</v>
      </c>
      <c r="AB103" s="49">
        <f t="shared" si="26"/>
        <v>0</v>
      </c>
      <c r="AC103" s="49">
        <f t="shared" si="26"/>
        <v>0</v>
      </c>
      <c r="AD103" s="49">
        <f t="shared" si="26"/>
        <v>0</v>
      </c>
      <c r="AE103" s="49">
        <f t="shared" si="26"/>
        <v>0</v>
      </c>
      <c r="AF103" s="49">
        <f t="shared" si="26"/>
        <v>0</v>
      </c>
      <c r="AG103" s="72"/>
      <c r="AH103" s="42"/>
      <c r="AI103" s="42"/>
      <c r="AJ103" s="42"/>
      <c r="AK103" s="42"/>
    </row>
    <row r="104" spans="1:37" ht="12.75" customHeight="1" x14ac:dyDescent="0.2">
      <c r="F104" s="106"/>
      <c r="G104" s="106"/>
      <c r="H104" s="106"/>
      <c r="I104" s="93"/>
      <c r="J104" s="93"/>
      <c r="K104" s="106"/>
      <c r="L104" s="106"/>
      <c r="M104" s="106"/>
      <c r="N104" s="106"/>
      <c r="O104" s="107"/>
      <c r="P104" s="107"/>
      <c r="Q104" s="107"/>
      <c r="R104" s="107"/>
      <c r="S104" s="107"/>
      <c r="T104" s="107"/>
      <c r="U104" s="107"/>
      <c r="V104" s="112"/>
      <c r="W104" s="112"/>
      <c r="X104" s="112"/>
      <c r="Y104" s="112"/>
      <c r="Z104" s="106"/>
    </row>
    <row r="105" spans="1:37" ht="12.75" customHeight="1" x14ac:dyDescent="0.25"/>
    <row r="106" spans="1:37" ht="12.75" customHeight="1" x14ac:dyDescent="0.25"/>
    <row r="107" spans="1:37" ht="12.75" customHeight="1" x14ac:dyDescent="0.25"/>
    <row r="108" spans="1:37" ht="12.75" customHeight="1" x14ac:dyDescent="0.25"/>
    <row r="109" spans="1:37" ht="12.75" customHeight="1" x14ac:dyDescent="0.25"/>
    <row r="110" spans="1:37" ht="12.75" customHeight="1" x14ac:dyDescent="0.25"/>
  </sheetData>
  <sheetProtection password="C41F" sheet="1" objects="1" scenarios="1"/>
  <mergeCells count="35"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3"/>
  <sheetViews>
    <sheetView topLeftCell="L70" zoomScale="80" zoomScaleNormal="80" workbookViewId="0">
      <selection activeCell="AI5" sqref="AI5"/>
    </sheetView>
  </sheetViews>
  <sheetFormatPr defaultColWidth="9.7109375" defaultRowHeight="12.75" x14ac:dyDescent="0.2"/>
  <cols>
    <col min="1" max="1" width="6" style="9" customWidth="1"/>
    <col min="2" max="2" width="16.42578125" style="9" customWidth="1"/>
    <col min="3" max="3" width="20.140625" style="9" customWidth="1"/>
    <col min="4" max="4" width="34.85546875" style="9" customWidth="1"/>
    <col min="5" max="5" width="27.140625" style="18" customWidth="1"/>
    <col min="6" max="8" width="9.28515625" style="106" customWidth="1"/>
    <col min="9" max="10" width="9.28515625" style="93" customWidth="1"/>
    <col min="11" max="13" width="6.7109375" style="106" customWidth="1"/>
    <col min="14" max="14" width="9.140625" style="106" customWidth="1"/>
    <col min="15" max="15" width="12.42578125" style="107" customWidth="1"/>
    <col min="16" max="16" width="12.85546875" style="107" customWidth="1"/>
    <col min="17" max="17" width="9.28515625" style="107" customWidth="1"/>
    <col min="18" max="18" width="11.85546875" style="107" customWidth="1"/>
    <col min="19" max="19" width="10.42578125" style="107" customWidth="1"/>
    <col min="20" max="20" width="11.140625" style="107" customWidth="1"/>
    <col min="21" max="21" width="9.28515625" style="107" customWidth="1"/>
    <col min="22" max="25" width="9.28515625" style="106" customWidth="1"/>
    <col min="26" max="26" width="12.28515625" style="106" customWidth="1"/>
    <col min="27" max="32" width="9.28515625" style="112" customWidth="1"/>
    <col min="33" max="37" width="9.7109375" style="34"/>
    <col min="38" max="16384" width="9.7109375" style="9"/>
  </cols>
  <sheetData>
    <row r="1" spans="1:37" s="8" customFormat="1" ht="53.25" customHeight="1" x14ac:dyDescent="0.25">
      <c r="A1" s="155" t="s">
        <v>242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33"/>
      <c r="AH1" s="33"/>
      <c r="AI1" s="33"/>
      <c r="AJ1" s="33"/>
      <c r="AK1" s="33"/>
    </row>
    <row r="2" spans="1:37" s="33" customFormat="1" ht="15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28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46.5" customHeight="1" x14ac:dyDescent="0.25">
      <c r="A3" s="129"/>
      <c r="B3" s="129"/>
      <c r="C3" s="129"/>
      <c r="D3" s="129"/>
      <c r="E3" s="129"/>
      <c r="F3" s="129"/>
      <c r="G3" s="129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58.5" customHeight="1" x14ac:dyDescent="0.25">
      <c r="A4" s="129"/>
      <c r="B4" s="129"/>
      <c r="C4" s="129"/>
      <c r="D4" s="129"/>
      <c r="E4" s="129"/>
      <c r="F4" s="129"/>
      <c r="G4" s="129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(гр."&amp;V6&amp;"/гр."&amp;'[2]16.02.15 (сайт)'!H6&amp;"*100)"</f>
        <v>відсоток  до загальної кількості виданих доручень (гр.22/гр.8*100)</v>
      </c>
      <c r="Z4" s="149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95" customHeight="1" x14ac:dyDescent="0.25">
      <c r="A5" s="130"/>
      <c r="B5" s="130"/>
      <c r="C5" s="130"/>
      <c r="D5" s="130"/>
      <c r="E5" s="130"/>
      <c r="F5" s="130"/>
      <c r="G5" s="130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50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17" customFormat="1" ht="12.75" customHeight="1" x14ac:dyDescent="0.2">
      <c r="A6" s="114">
        <v>1</v>
      </c>
      <c r="B6" s="114">
        <f>A6+1</f>
        <v>2</v>
      </c>
      <c r="C6" s="116">
        <f t="shared" ref="C6:AD6" si="0">B6+1</f>
        <v>3</v>
      </c>
      <c r="D6" s="114">
        <f t="shared" si="0"/>
        <v>4</v>
      </c>
      <c r="E6" s="114">
        <f t="shared" si="0"/>
        <v>5</v>
      </c>
      <c r="F6" s="114">
        <f t="shared" si="0"/>
        <v>6</v>
      </c>
      <c r="G6" s="114">
        <f t="shared" si="0"/>
        <v>7</v>
      </c>
      <c r="H6" s="114">
        <f t="shared" si="0"/>
        <v>8</v>
      </c>
      <c r="I6" s="115">
        <f t="shared" si="0"/>
        <v>9</v>
      </c>
      <c r="J6" s="115">
        <f t="shared" si="0"/>
        <v>10</v>
      </c>
      <c r="K6" s="114">
        <f t="shared" si="0"/>
        <v>11</v>
      </c>
      <c r="L6" s="114">
        <f t="shared" si="0"/>
        <v>12</v>
      </c>
      <c r="M6" s="114">
        <f t="shared" si="0"/>
        <v>13</v>
      </c>
      <c r="N6" s="114">
        <f t="shared" si="0"/>
        <v>14</v>
      </c>
      <c r="O6" s="114">
        <f t="shared" si="0"/>
        <v>15</v>
      </c>
      <c r="P6" s="114">
        <f t="shared" si="0"/>
        <v>16</v>
      </c>
      <c r="Q6" s="114">
        <f t="shared" si="0"/>
        <v>17</v>
      </c>
      <c r="R6" s="114">
        <f t="shared" si="0"/>
        <v>18</v>
      </c>
      <c r="S6" s="114">
        <f t="shared" si="0"/>
        <v>19</v>
      </c>
      <c r="T6" s="114">
        <f t="shared" si="0"/>
        <v>20</v>
      </c>
      <c r="U6" s="114">
        <f t="shared" si="0"/>
        <v>21</v>
      </c>
      <c r="V6" s="114">
        <f t="shared" si="0"/>
        <v>22</v>
      </c>
      <c r="W6" s="114">
        <f t="shared" si="0"/>
        <v>23</v>
      </c>
      <c r="X6" s="114">
        <f t="shared" si="0"/>
        <v>24</v>
      </c>
      <c r="Y6" s="114">
        <f t="shared" si="0"/>
        <v>25</v>
      </c>
      <c r="Z6" s="114">
        <f>Y6+1</f>
        <v>26</v>
      </c>
      <c r="AA6" s="114">
        <f t="shared" si="0"/>
        <v>27</v>
      </c>
      <c r="AB6" s="114">
        <f t="shared" si="0"/>
        <v>28</v>
      </c>
      <c r="AC6" s="114">
        <f t="shared" si="0"/>
        <v>29</v>
      </c>
      <c r="AD6" s="114">
        <f t="shared" si="0"/>
        <v>30</v>
      </c>
      <c r="AE6" s="114">
        <v>31</v>
      </c>
      <c r="AF6" s="114">
        <v>32</v>
      </c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96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99">
        <v>0</v>
      </c>
      <c r="W7" s="99">
        <v>0</v>
      </c>
      <c r="X7" s="99">
        <v>0</v>
      </c>
      <c r="Y7" s="100">
        <f>IF(H7=0,0,V7/H7)*100</f>
        <v>0</v>
      </c>
      <c r="Z7" s="100">
        <v>0</v>
      </c>
      <c r="AA7" s="109">
        <v>0</v>
      </c>
      <c r="AB7" s="109">
        <f t="shared" ref="AB7:AB70" si="2">IF(Z7=0,0,AA7/Z7)*100</f>
        <v>0</v>
      </c>
      <c r="AC7" s="109">
        <v>0</v>
      </c>
      <c r="AD7" s="109">
        <f t="shared" ref="AD7:AD70" si="3">IF(AA7=0,0,AC7/AA7)*100</f>
        <v>0</v>
      </c>
      <c r="AE7" s="109">
        <v>0</v>
      </c>
      <c r="AF7" s="109">
        <f t="shared" ref="AF7:AF70" si="4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96">
        <v>30.45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72" si="5">P8/O8*100</f>
        <v>100</v>
      </c>
      <c r="R8" s="100">
        <f>P8-T8</f>
        <v>8664.0299999999988</v>
      </c>
      <c r="S8" s="100">
        <f>R8/P8*100</f>
        <v>100</v>
      </c>
      <c r="T8" s="100">
        <v>0</v>
      </c>
      <c r="U8" s="100">
        <f t="shared" ref="U8:U71" si="6">T8/P8*100</f>
        <v>0</v>
      </c>
      <c r="V8" s="99">
        <v>0</v>
      </c>
      <c r="W8" s="99">
        <v>0</v>
      </c>
      <c r="X8" s="99">
        <v>0</v>
      </c>
      <c r="Y8" s="100">
        <f t="shared" ref="Y8:Y71" si="7">IF(H8=0,0,V8/H8)*100</f>
        <v>0</v>
      </c>
      <c r="Z8" s="100">
        <v>0</v>
      </c>
      <c r="AA8" s="109">
        <v>0</v>
      </c>
      <c r="AB8" s="109">
        <f t="shared" si="2"/>
        <v>0</v>
      </c>
      <c r="AC8" s="109">
        <v>0</v>
      </c>
      <c r="AD8" s="109">
        <f t="shared" si="3"/>
        <v>0</v>
      </c>
      <c r="AE8" s="109">
        <v>0</v>
      </c>
      <c r="AF8" s="109">
        <f t="shared" si="4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96">
        <v>30.45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5"/>
        <v>100</v>
      </c>
      <c r="R9" s="100">
        <f t="shared" ref="R9:R72" si="8">P9-T9</f>
        <v>20412.350000000002</v>
      </c>
      <c r="S9" s="100">
        <f t="shared" ref="S9:S67" si="9">R9/P9*100</f>
        <v>100</v>
      </c>
      <c r="T9" s="100">
        <v>0</v>
      </c>
      <c r="U9" s="100">
        <f t="shared" si="6"/>
        <v>0</v>
      </c>
      <c r="V9" s="99">
        <v>0</v>
      </c>
      <c r="W9" s="99">
        <v>0</v>
      </c>
      <c r="X9" s="99">
        <v>0</v>
      </c>
      <c r="Y9" s="100">
        <f t="shared" si="7"/>
        <v>0</v>
      </c>
      <c r="Z9" s="100">
        <v>0</v>
      </c>
      <c r="AA9" s="109">
        <v>0</v>
      </c>
      <c r="AB9" s="109">
        <f t="shared" si="2"/>
        <v>0</v>
      </c>
      <c r="AC9" s="109">
        <v>0</v>
      </c>
      <c r="AD9" s="109">
        <f t="shared" si="3"/>
        <v>0</v>
      </c>
      <c r="AE9" s="109">
        <v>0</v>
      </c>
      <c r="AF9" s="109">
        <f t="shared" si="4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96">
        <v>30.45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5"/>
        <v>100</v>
      </c>
      <c r="R10" s="100">
        <f t="shared" si="8"/>
        <v>58.36</v>
      </c>
      <c r="S10" s="100">
        <f t="shared" si="9"/>
        <v>100</v>
      </c>
      <c r="T10" s="100">
        <v>0</v>
      </c>
      <c r="U10" s="100">
        <f t="shared" si="6"/>
        <v>0</v>
      </c>
      <c r="V10" s="99">
        <v>0</v>
      </c>
      <c r="W10" s="99">
        <v>0</v>
      </c>
      <c r="X10" s="99">
        <v>0</v>
      </c>
      <c r="Y10" s="100">
        <f t="shared" si="7"/>
        <v>0</v>
      </c>
      <c r="Z10" s="100">
        <v>0</v>
      </c>
      <c r="AA10" s="109">
        <v>0</v>
      </c>
      <c r="AB10" s="109">
        <f t="shared" si="2"/>
        <v>0</v>
      </c>
      <c r="AC10" s="109">
        <v>0</v>
      </c>
      <c r="AD10" s="109">
        <f t="shared" si="3"/>
        <v>0</v>
      </c>
      <c r="AE10" s="109">
        <v>0</v>
      </c>
      <c r="AF10" s="109">
        <f t="shared" si="4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96">
        <v>30.45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 t="shared" si="1"/>
        <v>58.82352941176471</v>
      </c>
      <c r="O11" s="100">
        <v>7226.18</v>
      </c>
      <c r="P11" s="100">
        <v>7226.18</v>
      </c>
      <c r="Q11" s="100">
        <f t="shared" si="5"/>
        <v>100</v>
      </c>
      <c r="R11" s="100">
        <f t="shared" si="8"/>
        <v>7226.18</v>
      </c>
      <c r="S11" s="100">
        <f t="shared" si="9"/>
        <v>100</v>
      </c>
      <c r="T11" s="100">
        <v>0</v>
      </c>
      <c r="U11" s="100">
        <f t="shared" si="6"/>
        <v>0</v>
      </c>
      <c r="V11" s="99">
        <v>0</v>
      </c>
      <c r="W11" s="99">
        <v>0</v>
      </c>
      <c r="X11" s="99">
        <v>0</v>
      </c>
      <c r="Y11" s="100">
        <f t="shared" si="7"/>
        <v>0</v>
      </c>
      <c r="Z11" s="100">
        <v>0</v>
      </c>
      <c r="AA11" s="109">
        <v>0</v>
      </c>
      <c r="AB11" s="109">
        <f t="shared" si="2"/>
        <v>0</v>
      </c>
      <c r="AC11" s="109">
        <v>0</v>
      </c>
      <c r="AD11" s="109">
        <f t="shared" si="3"/>
        <v>0</v>
      </c>
      <c r="AE11" s="109">
        <v>0</v>
      </c>
      <c r="AF11" s="109">
        <f t="shared" si="4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96">
        <v>30.45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5"/>
        <v>100</v>
      </c>
      <c r="R12" s="100">
        <f t="shared" si="8"/>
        <v>7866.78</v>
      </c>
      <c r="S12" s="100">
        <f t="shared" si="9"/>
        <v>78.192701147825801</v>
      </c>
      <c r="T12" s="100">
        <v>2193.9800000000005</v>
      </c>
      <c r="U12" s="100">
        <f t="shared" si="6"/>
        <v>21.807298852174196</v>
      </c>
      <c r="V12" s="99">
        <v>3</v>
      </c>
      <c r="W12" s="99">
        <v>3</v>
      </c>
      <c r="X12" s="99">
        <v>0</v>
      </c>
      <c r="Y12" s="100">
        <f t="shared" si="7"/>
        <v>17.647058823529413</v>
      </c>
      <c r="Z12" s="100">
        <v>4537.1899999999996</v>
      </c>
      <c r="AA12" s="109">
        <v>0</v>
      </c>
      <c r="AB12" s="109">
        <f t="shared" si="2"/>
        <v>0</v>
      </c>
      <c r="AC12" s="109">
        <v>0</v>
      </c>
      <c r="AD12" s="109">
        <f t="shared" si="3"/>
        <v>0</v>
      </c>
      <c r="AE12" s="109">
        <v>0</v>
      </c>
      <c r="AF12" s="109">
        <f t="shared" si="4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96">
        <v>30.45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5"/>
        <v>100</v>
      </c>
      <c r="R13" s="100">
        <f t="shared" si="8"/>
        <v>2679.6</v>
      </c>
      <c r="S13" s="100">
        <f t="shared" si="9"/>
        <v>100</v>
      </c>
      <c r="T13" s="100">
        <v>0</v>
      </c>
      <c r="U13" s="100">
        <f t="shared" si="6"/>
        <v>0</v>
      </c>
      <c r="V13" s="99">
        <v>0</v>
      </c>
      <c r="W13" s="99">
        <v>0</v>
      </c>
      <c r="X13" s="99">
        <v>0</v>
      </c>
      <c r="Y13" s="100">
        <f t="shared" si="7"/>
        <v>0</v>
      </c>
      <c r="Z13" s="100">
        <v>0</v>
      </c>
      <c r="AA13" s="109">
        <v>0</v>
      </c>
      <c r="AB13" s="109">
        <f t="shared" si="2"/>
        <v>0</v>
      </c>
      <c r="AC13" s="109">
        <v>0</v>
      </c>
      <c r="AD13" s="109">
        <f t="shared" si="3"/>
        <v>0</v>
      </c>
      <c r="AE13" s="109">
        <v>0</v>
      </c>
      <c r="AF13" s="109">
        <f t="shared" si="4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96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8"/>
        <v>0</v>
      </c>
      <c r="S14" s="100">
        <v>0</v>
      </c>
      <c r="T14" s="100">
        <v>0</v>
      </c>
      <c r="U14" s="100">
        <v>0</v>
      </c>
      <c r="V14" s="99">
        <v>0</v>
      </c>
      <c r="W14" s="99">
        <v>0</v>
      </c>
      <c r="X14" s="99">
        <v>0</v>
      </c>
      <c r="Y14" s="100">
        <f t="shared" si="7"/>
        <v>0</v>
      </c>
      <c r="Z14" s="100">
        <v>0</v>
      </c>
      <c r="AA14" s="109">
        <v>0</v>
      </c>
      <c r="AB14" s="109">
        <f t="shared" si="2"/>
        <v>0</v>
      </c>
      <c r="AC14" s="109">
        <v>0</v>
      </c>
      <c r="AD14" s="109">
        <f t="shared" si="3"/>
        <v>0</v>
      </c>
      <c r="AE14" s="109">
        <v>0</v>
      </c>
      <c r="AF14" s="109">
        <f t="shared" si="4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96">
        <v>30.45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0">K15/H15*100</f>
        <v>91.566265060240966</v>
      </c>
      <c r="O15" s="100">
        <v>51732.32</v>
      </c>
      <c r="P15" s="100">
        <v>51732.32</v>
      </c>
      <c r="Q15" s="100">
        <f t="shared" si="5"/>
        <v>100</v>
      </c>
      <c r="R15" s="100">
        <f t="shared" si="8"/>
        <v>51732.32</v>
      </c>
      <c r="S15" s="100">
        <f>R15/P15*100</f>
        <v>100</v>
      </c>
      <c r="T15" s="100">
        <v>0</v>
      </c>
      <c r="U15" s="100">
        <f t="shared" si="6"/>
        <v>0</v>
      </c>
      <c r="V15" s="99">
        <v>8</v>
      </c>
      <c r="W15" s="99">
        <v>9</v>
      </c>
      <c r="X15" s="99">
        <v>3</v>
      </c>
      <c r="Y15" s="100">
        <f t="shared" si="7"/>
        <v>9.6385542168674707</v>
      </c>
      <c r="Z15" s="100">
        <v>8766.9</v>
      </c>
      <c r="AA15" s="109">
        <v>0</v>
      </c>
      <c r="AB15" s="109">
        <f t="shared" si="2"/>
        <v>0</v>
      </c>
      <c r="AC15" s="109">
        <v>0</v>
      </c>
      <c r="AD15" s="109">
        <f t="shared" si="3"/>
        <v>0</v>
      </c>
      <c r="AE15" s="109">
        <v>0</v>
      </c>
      <c r="AF15" s="109">
        <f t="shared" si="4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96">
        <v>30.45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0"/>
        <v>73.584905660377359</v>
      </c>
      <c r="O16" s="100">
        <v>12706.95</v>
      </c>
      <c r="P16" s="100">
        <v>12706.95</v>
      </c>
      <c r="Q16" s="100">
        <f t="shared" si="5"/>
        <v>100</v>
      </c>
      <c r="R16" s="100">
        <f t="shared" si="8"/>
        <v>12706.95</v>
      </c>
      <c r="S16" s="100">
        <f t="shared" si="9"/>
        <v>100</v>
      </c>
      <c r="T16" s="100">
        <v>0</v>
      </c>
      <c r="U16" s="100">
        <f t="shared" si="6"/>
        <v>0</v>
      </c>
      <c r="V16" s="99">
        <v>0</v>
      </c>
      <c r="W16" s="99">
        <v>0</v>
      </c>
      <c r="X16" s="99">
        <v>0</v>
      </c>
      <c r="Y16" s="100">
        <f t="shared" si="7"/>
        <v>0</v>
      </c>
      <c r="Z16" s="100">
        <v>0</v>
      </c>
      <c r="AA16" s="109">
        <v>0</v>
      </c>
      <c r="AB16" s="109">
        <f t="shared" si="2"/>
        <v>0</v>
      </c>
      <c r="AC16" s="109">
        <v>0</v>
      </c>
      <c r="AD16" s="109">
        <f t="shared" si="3"/>
        <v>0</v>
      </c>
      <c r="AE16" s="109">
        <v>0</v>
      </c>
      <c r="AF16" s="109">
        <f t="shared" si="4"/>
        <v>0</v>
      </c>
    </row>
    <row r="17" spans="1:32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96">
        <v>30.45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0"/>
        <v>87.755102040816325</v>
      </c>
      <c r="O17" s="100">
        <v>32504.67</v>
      </c>
      <c r="P17" s="100">
        <v>32504.67</v>
      </c>
      <c r="Q17" s="100">
        <f t="shared" si="5"/>
        <v>100</v>
      </c>
      <c r="R17" s="100">
        <f t="shared" si="8"/>
        <v>32504.67</v>
      </c>
      <c r="S17" s="100">
        <f t="shared" si="9"/>
        <v>100</v>
      </c>
      <c r="T17" s="100">
        <v>0</v>
      </c>
      <c r="U17" s="100">
        <f t="shared" si="6"/>
        <v>0</v>
      </c>
      <c r="V17" s="99">
        <v>5</v>
      </c>
      <c r="W17" s="99">
        <v>6</v>
      </c>
      <c r="X17" s="99">
        <v>0</v>
      </c>
      <c r="Y17" s="100">
        <f t="shared" si="7"/>
        <v>10.204081632653061</v>
      </c>
      <c r="Z17" s="100">
        <v>2745.36</v>
      </c>
      <c r="AA17" s="109">
        <v>0</v>
      </c>
      <c r="AB17" s="109">
        <f t="shared" si="2"/>
        <v>0</v>
      </c>
      <c r="AC17" s="109">
        <v>0</v>
      </c>
      <c r="AD17" s="109">
        <f t="shared" si="3"/>
        <v>0</v>
      </c>
      <c r="AE17" s="109">
        <v>0</v>
      </c>
      <c r="AF17" s="109">
        <f t="shared" si="4"/>
        <v>0</v>
      </c>
    </row>
    <row r="18" spans="1:32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96">
        <v>30.45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0"/>
        <v>50</v>
      </c>
      <c r="O18" s="100">
        <v>15821.75</v>
      </c>
      <c r="P18" s="100">
        <v>15821.75</v>
      </c>
      <c r="Q18" s="100">
        <f t="shared" si="5"/>
        <v>100</v>
      </c>
      <c r="R18" s="100">
        <f t="shared" si="8"/>
        <v>15821.75</v>
      </c>
      <c r="S18" s="100">
        <f t="shared" si="9"/>
        <v>100</v>
      </c>
      <c r="T18" s="100">
        <v>0</v>
      </c>
      <c r="U18" s="100">
        <f t="shared" si="6"/>
        <v>0</v>
      </c>
      <c r="V18" s="99">
        <v>3</v>
      </c>
      <c r="W18" s="99">
        <v>3</v>
      </c>
      <c r="X18" s="99">
        <v>0</v>
      </c>
      <c r="Y18" s="100">
        <f t="shared" si="7"/>
        <v>11.538461538461538</v>
      </c>
      <c r="Z18" s="100">
        <v>1716.54</v>
      </c>
      <c r="AA18" s="109">
        <v>0</v>
      </c>
      <c r="AB18" s="109">
        <f t="shared" si="2"/>
        <v>0</v>
      </c>
      <c r="AC18" s="109">
        <v>0</v>
      </c>
      <c r="AD18" s="109">
        <f t="shared" si="3"/>
        <v>0</v>
      </c>
      <c r="AE18" s="109">
        <v>0</v>
      </c>
      <c r="AF18" s="109">
        <f t="shared" si="4"/>
        <v>0</v>
      </c>
    </row>
    <row r="19" spans="1:32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96">
        <v>30.45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0"/>
        <v>81.034482758620683</v>
      </c>
      <c r="O19" s="100">
        <v>46398.919999999991</v>
      </c>
      <c r="P19" s="100">
        <v>46398.919999999991</v>
      </c>
      <c r="Q19" s="100">
        <f t="shared" si="5"/>
        <v>100</v>
      </c>
      <c r="R19" s="100">
        <f t="shared" si="8"/>
        <v>30533.749999999993</v>
      </c>
      <c r="S19" s="100">
        <f t="shared" si="9"/>
        <v>65.807027404948215</v>
      </c>
      <c r="T19" s="100">
        <v>15865.169999999998</v>
      </c>
      <c r="U19" s="100">
        <f t="shared" si="6"/>
        <v>34.192972595051785</v>
      </c>
      <c r="V19" s="99">
        <v>6</v>
      </c>
      <c r="W19" s="99">
        <v>7</v>
      </c>
      <c r="X19" s="99">
        <v>1</v>
      </c>
      <c r="Y19" s="100">
        <f t="shared" si="7"/>
        <v>10.344827586206897</v>
      </c>
      <c r="Z19" s="100">
        <v>10238.200000000001</v>
      </c>
      <c r="AA19" s="109">
        <v>0</v>
      </c>
      <c r="AB19" s="109">
        <f t="shared" si="2"/>
        <v>0</v>
      </c>
      <c r="AC19" s="109">
        <v>0</v>
      </c>
      <c r="AD19" s="109">
        <f t="shared" si="3"/>
        <v>0</v>
      </c>
      <c r="AE19" s="109">
        <v>0</v>
      </c>
      <c r="AF19" s="109">
        <f t="shared" si="4"/>
        <v>0</v>
      </c>
    </row>
    <row r="20" spans="1:32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96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0"/>
        <v>0</v>
      </c>
      <c r="O20" s="100">
        <v>0</v>
      </c>
      <c r="P20" s="100">
        <v>0</v>
      </c>
      <c r="Q20" s="100">
        <v>0</v>
      </c>
      <c r="R20" s="100">
        <f t="shared" si="8"/>
        <v>0</v>
      </c>
      <c r="S20" s="100">
        <v>0</v>
      </c>
      <c r="T20" s="100">
        <v>0</v>
      </c>
      <c r="U20" s="100">
        <v>0</v>
      </c>
      <c r="V20" s="99">
        <v>0</v>
      </c>
      <c r="W20" s="99">
        <v>0</v>
      </c>
      <c r="X20" s="99">
        <v>0</v>
      </c>
      <c r="Y20" s="100">
        <f t="shared" si="7"/>
        <v>0</v>
      </c>
      <c r="Z20" s="100">
        <v>0</v>
      </c>
      <c r="AA20" s="109">
        <v>0</v>
      </c>
      <c r="AB20" s="109">
        <f t="shared" si="2"/>
        <v>0</v>
      </c>
      <c r="AC20" s="109">
        <v>0</v>
      </c>
      <c r="AD20" s="109">
        <f t="shared" si="3"/>
        <v>0</v>
      </c>
      <c r="AE20" s="109">
        <v>0</v>
      </c>
      <c r="AF20" s="109">
        <f t="shared" si="4"/>
        <v>0</v>
      </c>
    </row>
    <row r="21" spans="1:32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96">
        <v>30.45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0"/>
        <v>88.888888888888886</v>
      </c>
      <c r="O21" s="100">
        <v>4799.1099999999997</v>
      </c>
      <c r="P21" s="100">
        <v>4799.1099999999997</v>
      </c>
      <c r="Q21" s="100">
        <f t="shared" si="5"/>
        <v>100</v>
      </c>
      <c r="R21" s="100">
        <f t="shared" si="8"/>
        <v>4799.1099999999997</v>
      </c>
      <c r="S21" s="100">
        <f t="shared" ref="S21:S22" si="11">R21/P21*100</f>
        <v>100</v>
      </c>
      <c r="T21" s="100">
        <v>0</v>
      </c>
      <c r="U21" s="100">
        <f t="shared" si="6"/>
        <v>0</v>
      </c>
      <c r="V21" s="99">
        <v>0</v>
      </c>
      <c r="W21" s="99">
        <v>0</v>
      </c>
      <c r="X21" s="99">
        <v>0</v>
      </c>
      <c r="Y21" s="100">
        <f t="shared" si="7"/>
        <v>0</v>
      </c>
      <c r="Z21" s="100">
        <v>0</v>
      </c>
      <c r="AA21" s="109">
        <v>0</v>
      </c>
      <c r="AB21" s="109">
        <f t="shared" si="2"/>
        <v>0</v>
      </c>
      <c r="AC21" s="109">
        <v>0</v>
      </c>
      <c r="AD21" s="109">
        <f t="shared" si="3"/>
        <v>0</v>
      </c>
      <c r="AE21" s="109">
        <v>0</v>
      </c>
      <c r="AF21" s="109">
        <f t="shared" si="4"/>
        <v>0</v>
      </c>
    </row>
    <row r="22" spans="1:32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96">
        <v>30.45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0"/>
        <v>85.365853658536579</v>
      </c>
      <c r="O22" s="100">
        <v>19091.53</v>
      </c>
      <c r="P22" s="100">
        <v>19091.53</v>
      </c>
      <c r="Q22" s="100">
        <f t="shared" si="5"/>
        <v>100</v>
      </c>
      <c r="R22" s="100">
        <f t="shared" si="8"/>
        <v>11002.24</v>
      </c>
      <c r="S22" s="100">
        <f t="shared" si="11"/>
        <v>57.628906640798306</v>
      </c>
      <c r="T22" s="100">
        <v>8089.2899999999991</v>
      </c>
      <c r="U22" s="100">
        <f t="shared" si="6"/>
        <v>42.371093359201694</v>
      </c>
      <c r="V22" s="99">
        <v>0</v>
      </c>
      <c r="W22" s="99">
        <v>0</v>
      </c>
      <c r="X22" s="99">
        <v>0</v>
      </c>
      <c r="Y22" s="100">
        <f t="shared" si="7"/>
        <v>0</v>
      </c>
      <c r="Z22" s="100">
        <v>0</v>
      </c>
      <c r="AA22" s="109">
        <v>0</v>
      </c>
      <c r="AB22" s="109">
        <f t="shared" si="2"/>
        <v>0</v>
      </c>
      <c r="AC22" s="109">
        <v>0</v>
      </c>
      <c r="AD22" s="109">
        <f t="shared" si="3"/>
        <v>0</v>
      </c>
      <c r="AE22" s="109">
        <v>0</v>
      </c>
      <c r="AF22" s="109">
        <f t="shared" si="4"/>
        <v>0</v>
      </c>
    </row>
    <row r="23" spans="1:32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96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0"/>
        <v>0</v>
      </c>
      <c r="O23" s="100">
        <v>0</v>
      </c>
      <c r="P23" s="100">
        <v>0</v>
      </c>
      <c r="Q23" s="100">
        <v>0</v>
      </c>
      <c r="R23" s="100">
        <f t="shared" si="8"/>
        <v>0</v>
      </c>
      <c r="S23" s="100">
        <v>0</v>
      </c>
      <c r="T23" s="100">
        <v>0</v>
      </c>
      <c r="U23" s="100">
        <v>0</v>
      </c>
      <c r="V23" s="99">
        <v>0</v>
      </c>
      <c r="W23" s="99">
        <v>0</v>
      </c>
      <c r="X23" s="99">
        <v>0</v>
      </c>
      <c r="Y23" s="100">
        <f t="shared" si="7"/>
        <v>0</v>
      </c>
      <c r="Z23" s="100">
        <v>0</v>
      </c>
      <c r="AA23" s="109">
        <v>0</v>
      </c>
      <c r="AB23" s="109">
        <f t="shared" si="2"/>
        <v>0</v>
      </c>
      <c r="AC23" s="109">
        <v>0</v>
      </c>
      <c r="AD23" s="109">
        <f t="shared" si="3"/>
        <v>0</v>
      </c>
      <c r="AE23" s="109">
        <v>0</v>
      </c>
      <c r="AF23" s="109">
        <f t="shared" si="4"/>
        <v>0</v>
      </c>
    </row>
    <row r="24" spans="1:32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96">
        <v>30.45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0"/>
        <v>81.690140845070431</v>
      </c>
      <c r="O24" s="100">
        <v>31605.72</v>
      </c>
      <c r="P24" s="100">
        <v>31605.72</v>
      </c>
      <c r="Q24" s="100">
        <f t="shared" si="5"/>
        <v>100</v>
      </c>
      <c r="R24" s="100">
        <f t="shared" si="8"/>
        <v>16741.59</v>
      </c>
      <c r="S24" s="100">
        <f t="shared" ref="S24:S27" si="12">R24/P24*100</f>
        <v>52.970126926391799</v>
      </c>
      <c r="T24" s="100">
        <v>14864.130000000001</v>
      </c>
      <c r="U24" s="100">
        <f t="shared" si="6"/>
        <v>47.029873073608201</v>
      </c>
      <c r="V24" s="99">
        <v>24</v>
      </c>
      <c r="W24" s="99">
        <v>31</v>
      </c>
      <c r="X24" s="99">
        <v>16</v>
      </c>
      <c r="Y24" s="100">
        <f t="shared" si="7"/>
        <v>33.802816901408448</v>
      </c>
      <c r="Z24" s="100">
        <v>19821.41</v>
      </c>
      <c r="AA24" s="109">
        <v>0</v>
      </c>
      <c r="AB24" s="109">
        <f t="shared" si="2"/>
        <v>0</v>
      </c>
      <c r="AC24" s="109">
        <v>0</v>
      </c>
      <c r="AD24" s="109">
        <f t="shared" si="3"/>
        <v>0</v>
      </c>
      <c r="AE24" s="109">
        <v>0</v>
      </c>
      <c r="AF24" s="109">
        <f t="shared" si="4"/>
        <v>0</v>
      </c>
    </row>
    <row r="25" spans="1:32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96">
        <v>30.45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0"/>
        <v>92.233009708737868</v>
      </c>
      <c r="O25" s="100">
        <v>43809.06</v>
      </c>
      <c r="P25" s="100">
        <v>43809.06</v>
      </c>
      <c r="Q25" s="100">
        <f t="shared" si="5"/>
        <v>100</v>
      </c>
      <c r="R25" s="100">
        <f t="shared" si="8"/>
        <v>28259.139999999992</v>
      </c>
      <c r="S25" s="100">
        <f t="shared" si="12"/>
        <v>64.505241609840496</v>
      </c>
      <c r="T25" s="100">
        <v>15549.920000000006</v>
      </c>
      <c r="U25" s="100">
        <f t="shared" si="6"/>
        <v>35.49475839015949</v>
      </c>
      <c r="V25" s="99">
        <v>0</v>
      </c>
      <c r="W25" s="99">
        <v>0</v>
      </c>
      <c r="X25" s="99">
        <v>0</v>
      </c>
      <c r="Y25" s="100">
        <f t="shared" si="7"/>
        <v>0</v>
      </c>
      <c r="Z25" s="100">
        <v>0</v>
      </c>
      <c r="AA25" s="109">
        <v>0</v>
      </c>
      <c r="AB25" s="109">
        <f t="shared" si="2"/>
        <v>0</v>
      </c>
      <c r="AC25" s="109">
        <v>0</v>
      </c>
      <c r="AD25" s="109">
        <f t="shared" si="3"/>
        <v>0</v>
      </c>
      <c r="AE25" s="109">
        <v>0</v>
      </c>
      <c r="AF25" s="109">
        <f t="shared" si="4"/>
        <v>0</v>
      </c>
    </row>
    <row r="26" spans="1:32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96">
        <v>30.45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0"/>
        <v>58.333333333333336</v>
      </c>
      <c r="O26" s="100">
        <v>13200.15</v>
      </c>
      <c r="P26" s="100">
        <v>13200.15</v>
      </c>
      <c r="Q26" s="100">
        <f t="shared" si="5"/>
        <v>100</v>
      </c>
      <c r="R26" s="100">
        <f t="shared" si="8"/>
        <v>13200.15</v>
      </c>
      <c r="S26" s="100">
        <f t="shared" si="12"/>
        <v>100</v>
      </c>
      <c r="T26" s="100">
        <v>0</v>
      </c>
      <c r="U26" s="100">
        <f t="shared" si="6"/>
        <v>0</v>
      </c>
      <c r="V26" s="99">
        <v>3</v>
      </c>
      <c r="W26" s="99">
        <v>3</v>
      </c>
      <c r="X26" s="99">
        <v>0</v>
      </c>
      <c r="Y26" s="100">
        <f t="shared" si="7"/>
        <v>12.5</v>
      </c>
      <c r="Z26" s="100">
        <v>3088.8</v>
      </c>
      <c r="AA26" s="109">
        <v>0</v>
      </c>
      <c r="AB26" s="109">
        <f t="shared" si="2"/>
        <v>0</v>
      </c>
      <c r="AC26" s="109">
        <v>0</v>
      </c>
      <c r="AD26" s="109">
        <f t="shared" si="3"/>
        <v>0</v>
      </c>
      <c r="AE26" s="109">
        <v>0</v>
      </c>
      <c r="AF26" s="109">
        <f t="shared" si="4"/>
        <v>0</v>
      </c>
    </row>
    <row r="27" spans="1:32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96">
        <v>30.45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0"/>
        <v>62.5</v>
      </c>
      <c r="O27" s="100">
        <v>12723.78</v>
      </c>
      <c r="P27" s="100">
        <v>12723.78</v>
      </c>
      <c r="Q27" s="100">
        <f t="shared" si="5"/>
        <v>100</v>
      </c>
      <c r="R27" s="100">
        <f t="shared" si="8"/>
        <v>12723.78</v>
      </c>
      <c r="S27" s="100">
        <f t="shared" si="12"/>
        <v>100</v>
      </c>
      <c r="T27" s="100">
        <v>0</v>
      </c>
      <c r="U27" s="100">
        <f t="shared" si="6"/>
        <v>0</v>
      </c>
      <c r="V27" s="99">
        <v>4</v>
      </c>
      <c r="W27" s="99">
        <v>6</v>
      </c>
      <c r="X27" s="99">
        <v>1</v>
      </c>
      <c r="Y27" s="100">
        <f t="shared" si="7"/>
        <v>25</v>
      </c>
      <c r="Z27" s="100">
        <v>3466.92</v>
      </c>
      <c r="AA27" s="109">
        <v>0</v>
      </c>
      <c r="AB27" s="109">
        <f t="shared" si="2"/>
        <v>0</v>
      </c>
      <c r="AC27" s="109">
        <v>0</v>
      </c>
      <c r="AD27" s="109">
        <f t="shared" si="3"/>
        <v>0</v>
      </c>
      <c r="AE27" s="109">
        <v>0</v>
      </c>
      <c r="AF27" s="109">
        <f t="shared" si="4"/>
        <v>0</v>
      </c>
    </row>
    <row r="28" spans="1:32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96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0"/>
        <v>0</v>
      </c>
      <c r="O28" s="100">
        <v>0</v>
      </c>
      <c r="P28" s="100">
        <v>0</v>
      </c>
      <c r="Q28" s="100">
        <v>0</v>
      </c>
      <c r="R28" s="100">
        <f t="shared" si="8"/>
        <v>0</v>
      </c>
      <c r="S28" s="100">
        <v>0</v>
      </c>
      <c r="T28" s="100">
        <v>0</v>
      </c>
      <c r="U28" s="100">
        <v>0</v>
      </c>
      <c r="V28" s="99">
        <v>0</v>
      </c>
      <c r="W28" s="99">
        <v>0</v>
      </c>
      <c r="X28" s="99">
        <v>0</v>
      </c>
      <c r="Y28" s="100">
        <f t="shared" si="7"/>
        <v>0</v>
      </c>
      <c r="Z28" s="100">
        <v>0</v>
      </c>
      <c r="AA28" s="109">
        <v>0</v>
      </c>
      <c r="AB28" s="109">
        <f t="shared" si="2"/>
        <v>0</v>
      </c>
      <c r="AC28" s="109">
        <v>0</v>
      </c>
      <c r="AD28" s="109">
        <f t="shared" si="3"/>
        <v>0</v>
      </c>
      <c r="AE28" s="109">
        <v>0</v>
      </c>
      <c r="AF28" s="109">
        <f t="shared" si="4"/>
        <v>0</v>
      </c>
    </row>
    <row r="29" spans="1:32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96">
        <v>30.45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0"/>
        <v>75</v>
      </c>
      <c r="O29" s="100">
        <v>5460.41</v>
      </c>
      <c r="P29" s="100">
        <v>5460.41</v>
      </c>
      <c r="Q29" s="100">
        <f t="shared" si="5"/>
        <v>100</v>
      </c>
      <c r="R29" s="100">
        <f t="shared" si="8"/>
        <v>5460.41</v>
      </c>
      <c r="S29" s="100">
        <f>R29/P29*100</f>
        <v>100</v>
      </c>
      <c r="T29" s="100">
        <v>0</v>
      </c>
      <c r="U29" s="100">
        <f t="shared" si="6"/>
        <v>0</v>
      </c>
      <c r="V29" s="99">
        <v>0</v>
      </c>
      <c r="W29" s="99">
        <v>0</v>
      </c>
      <c r="X29" s="99">
        <v>0</v>
      </c>
      <c r="Y29" s="100">
        <f t="shared" si="7"/>
        <v>0</v>
      </c>
      <c r="Z29" s="100">
        <v>0</v>
      </c>
      <c r="AA29" s="109">
        <v>0</v>
      </c>
      <c r="AB29" s="109">
        <f t="shared" si="2"/>
        <v>0</v>
      </c>
      <c r="AC29" s="109">
        <v>0</v>
      </c>
      <c r="AD29" s="109">
        <f t="shared" si="3"/>
        <v>0</v>
      </c>
      <c r="AE29" s="109">
        <v>0</v>
      </c>
      <c r="AF29" s="109">
        <f t="shared" si="4"/>
        <v>0</v>
      </c>
    </row>
    <row r="30" spans="1:32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96">
        <v>30.45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8"/>
        <v>0</v>
      </c>
      <c r="S30" s="100">
        <v>0</v>
      </c>
      <c r="T30" s="100">
        <v>0</v>
      </c>
      <c r="U30" s="100">
        <v>0</v>
      </c>
      <c r="V30" s="99">
        <v>0</v>
      </c>
      <c r="W30" s="99">
        <v>0</v>
      </c>
      <c r="X30" s="99">
        <v>0</v>
      </c>
      <c r="Y30" s="100">
        <f t="shared" si="7"/>
        <v>0</v>
      </c>
      <c r="Z30" s="100">
        <v>0</v>
      </c>
      <c r="AA30" s="109">
        <v>0</v>
      </c>
      <c r="AB30" s="109">
        <f t="shared" si="2"/>
        <v>0</v>
      </c>
      <c r="AC30" s="109">
        <v>0</v>
      </c>
      <c r="AD30" s="109">
        <f t="shared" si="3"/>
        <v>0</v>
      </c>
      <c r="AE30" s="109">
        <v>0</v>
      </c>
      <c r="AF30" s="109">
        <f t="shared" si="4"/>
        <v>0</v>
      </c>
    </row>
    <row r="31" spans="1:32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96">
        <v>30.45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3">K31/H31*100</f>
        <v>88.043478260869563</v>
      </c>
      <c r="O31" s="100">
        <v>84151.14</v>
      </c>
      <c r="P31" s="100">
        <v>84151.14</v>
      </c>
      <c r="Q31" s="100">
        <f t="shared" si="5"/>
        <v>100</v>
      </c>
      <c r="R31" s="100">
        <f t="shared" si="8"/>
        <v>84151.14</v>
      </c>
      <c r="S31" s="100">
        <f>R31/P31*100</f>
        <v>100</v>
      </c>
      <c r="T31" s="100">
        <v>0</v>
      </c>
      <c r="U31" s="100">
        <f t="shared" si="6"/>
        <v>0</v>
      </c>
      <c r="V31" s="99">
        <v>14</v>
      </c>
      <c r="W31" s="99">
        <v>17</v>
      </c>
      <c r="X31" s="99">
        <v>3</v>
      </c>
      <c r="Y31" s="100">
        <f t="shared" si="7"/>
        <v>15.217391304347828</v>
      </c>
      <c r="Z31" s="100">
        <v>19229.8</v>
      </c>
      <c r="AA31" s="109">
        <v>0</v>
      </c>
      <c r="AB31" s="109">
        <f t="shared" si="2"/>
        <v>0</v>
      </c>
      <c r="AC31" s="109">
        <v>0</v>
      </c>
      <c r="AD31" s="109">
        <f t="shared" si="3"/>
        <v>0</v>
      </c>
      <c r="AE31" s="109">
        <v>0</v>
      </c>
      <c r="AF31" s="109">
        <f t="shared" si="4"/>
        <v>0</v>
      </c>
    </row>
    <row r="32" spans="1:32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96">
        <v>30.45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3"/>
        <v>45</v>
      </c>
      <c r="O32" s="100">
        <v>3061.7499999999995</v>
      </c>
      <c r="P32" s="100">
        <v>3061.7499999999995</v>
      </c>
      <c r="Q32" s="100">
        <f t="shared" si="5"/>
        <v>100</v>
      </c>
      <c r="R32" s="100">
        <f t="shared" si="8"/>
        <v>3061.7499999999995</v>
      </c>
      <c r="S32" s="100">
        <f t="shared" si="9"/>
        <v>100</v>
      </c>
      <c r="T32" s="100">
        <v>0</v>
      </c>
      <c r="U32" s="100">
        <f t="shared" si="6"/>
        <v>0</v>
      </c>
      <c r="V32" s="99">
        <v>0</v>
      </c>
      <c r="W32" s="99">
        <v>0</v>
      </c>
      <c r="X32" s="99">
        <v>0</v>
      </c>
      <c r="Y32" s="100">
        <f t="shared" si="7"/>
        <v>0</v>
      </c>
      <c r="Z32" s="100">
        <v>0</v>
      </c>
      <c r="AA32" s="109">
        <v>0</v>
      </c>
      <c r="AB32" s="109">
        <f t="shared" si="2"/>
        <v>0</v>
      </c>
      <c r="AC32" s="109">
        <v>0</v>
      </c>
      <c r="AD32" s="109">
        <f t="shared" si="3"/>
        <v>0</v>
      </c>
      <c r="AE32" s="109">
        <v>0</v>
      </c>
      <c r="AF32" s="109">
        <f t="shared" si="4"/>
        <v>0</v>
      </c>
    </row>
    <row r="33" spans="1:32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96">
        <v>30.45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3"/>
        <v>50</v>
      </c>
      <c r="O33" s="100">
        <v>215.69</v>
      </c>
      <c r="P33" s="100">
        <v>215.69</v>
      </c>
      <c r="Q33" s="100">
        <f t="shared" si="5"/>
        <v>100</v>
      </c>
      <c r="R33" s="100">
        <f t="shared" si="8"/>
        <v>215.69</v>
      </c>
      <c r="S33" s="100">
        <f t="shared" si="9"/>
        <v>100</v>
      </c>
      <c r="T33" s="100">
        <v>0</v>
      </c>
      <c r="U33" s="100">
        <f t="shared" si="6"/>
        <v>0</v>
      </c>
      <c r="V33" s="99">
        <v>0</v>
      </c>
      <c r="W33" s="99">
        <v>0</v>
      </c>
      <c r="X33" s="99">
        <v>0</v>
      </c>
      <c r="Y33" s="100">
        <f t="shared" si="7"/>
        <v>0</v>
      </c>
      <c r="Z33" s="100">
        <v>0</v>
      </c>
      <c r="AA33" s="109">
        <v>0</v>
      </c>
      <c r="AB33" s="109">
        <f t="shared" si="2"/>
        <v>0</v>
      </c>
      <c r="AC33" s="109">
        <v>0</v>
      </c>
      <c r="AD33" s="109">
        <f t="shared" si="3"/>
        <v>0</v>
      </c>
      <c r="AE33" s="109">
        <v>0</v>
      </c>
      <c r="AF33" s="109">
        <f t="shared" si="4"/>
        <v>0</v>
      </c>
    </row>
    <row r="34" spans="1:32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96">
        <v>30.45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3"/>
        <v>80.769230769230774</v>
      </c>
      <c r="O34" s="100">
        <v>17458.7</v>
      </c>
      <c r="P34" s="100">
        <v>17458.7</v>
      </c>
      <c r="Q34" s="100">
        <f t="shared" si="5"/>
        <v>100</v>
      </c>
      <c r="R34" s="100">
        <f t="shared" si="8"/>
        <v>17458.7</v>
      </c>
      <c r="S34" s="100">
        <f t="shared" si="9"/>
        <v>100</v>
      </c>
      <c r="T34" s="100">
        <v>0</v>
      </c>
      <c r="U34" s="100">
        <f t="shared" si="6"/>
        <v>0</v>
      </c>
      <c r="V34" s="99">
        <v>0</v>
      </c>
      <c r="W34" s="99">
        <v>0</v>
      </c>
      <c r="X34" s="99">
        <v>0</v>
      </c>
      <c r="Y34" s="100">
        <f t="shared" si="7"/>
        <v>0</v>
      </c>
      <c r="Z34" s="100">
        <v>0</v>
      </c>
      <c r="AA34" s="109">
        <v>0</v>
      </c>
      <c r="AB34" s="109">
        <f t="shared" si="2"/>
        <v>0</v>
      </c>
      <c r="AC34" s="109">
        <v>0</v>
      </c>
      <c r="AD34" s="109">
        <f t="shared" si="3"/>
        <v>0</v>
      </c>
      <c r="AE34" s="109">
        <v>0</v>
      </c>
      <c r="AF34" s="109">
        <f t="shared" si="4"/>
        <v>0</v>
      </c>
    </row>
    <row r="35" spans="1:32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96">
        <v>30.45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3"/>
        <v>75.862068965517238</v>
      </c>
      <c r="O35" s="100">
        <v>31182.29</v>
      </c>
      <c r="P35" s="100">
        <v>31182.29</v>
      </c>
      <c r="Q35" s="100">
        <f t="shared" si="5"/>
        <v>100</v>
      </c>
      <c r="R35" s="100">
        <f t="shared" si="8"/>
        <v>31182.29</v>
      </c>
      <c r="S35" s="100">
        <f t="shared" si="9"/>
        <v>100</v>
      </c>
      <c r="T35" s="100">
        <v>0</v>
      </c>
      <c r="U35" s="100">
        <f t="shared" si="6"/>
        <v>0</v>
      </c>
      <c r="V35" s="99">
        <v>0</v>
      </c>
      <c r="W35" s="99">
        <v>0</v>
      </c>
      <c r="X35" s="99">
        <v>0</v>
      </c>
      <c r="Y35" s="100">
        <f t="shared" si="7"/>
        <v>0</v>
      </c>
      <c r="Z35" s="100">
        <v>0</v>
      </c>
      <c r="AA35" s="109">
        <v>0</v>
      </c>
      <c r="AB35" s="109">
        <f t="shared" si="2"/>
        <v>0</v>
      </c>
      <c r="AC35" s="109">
        <v>0</v>
      </c>
      <c r="AD35" s="109">
        <f t="shared" si="3"/>
        <v>0</v>
      </c>
      <c r="AE35" s="109">
        <v>0</v>
      </c>
      <c r="AF35" s="109">
        <f t="shared" si="4"/>
        <v>0</v>
      </c>
    </row>
    <row r="36" spans="1:32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96">
        <v>30.45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3"/>
        <v>63.636363636363633</v>
      </c>
      <c r="O36" s="100">
        <v>837.48</v>
      </c>
      <c r="P36" s="100">
        <v>837.48</v>
      </c>
      <c r="Q36" s="100">
        <f t="shared" si="5"/>
        <v>100</v>
      </c>
      <c r="R36" s="100">
        <f t="shared" si="8"/>
        <v>837.48</v>
      </c>
      <c r="S36" s="100">
        <f t="shared" si="9"/>
        <v>100</v>
      </c>
      <c r="T36" s="100">
        <v>0</v>
      </c>
      <c r="U36" s="100">
        <f t="shared" si="6"/>
        <v>0</v>
      </c>
      <c r="V36" s="99">
        <v>0</v>
      </c>
      <c r="W36" s="99">
        <v>0</v>
      </c>
      <c r="X36" s="99">
        <v>0</v>
      </c>
      <c r="Y36" s="100">
        <f t="shared" si="7"/>
        <v>0</v>
      </c>
      <c r="Z36" s="100">
        <v>0</v>
      </c>
      <c r="AA36" s="109">
        <v>0</v>
      </c>
      <c r="AB36" s="109">
        <f t="shared" si="2"/>
        <v>0</v>
      </c>
      <c r="AC36" s="109">
        <v>0</v>
      </c>
      <c r="AD36" s="109">
        <f t="shared" si="3"/>
        <v>0</v>
      </c>
      <c r="AE36" s="109">
        <v>0</v>
      </c>
      <c r="AF36" s="109">
        <f t="shared" si="4"/>
        <v>0</v>
      </c>
    </row>
    <row r="37" spans="1:32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96">
        <v>30.45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3"/>
        <v>93.333333333333329</v>
      </c>
      <c r="O37" s="100">
        <v>8820.61</v>
      </c>
      <c r="P37" s="100">
        <v>8820.61</v>
      </c>
      <c r="Q37" s="100">
        <f t="shared" si="5"/>
        <v>100</v>
      </c>
      <c r="R37" s="100">
        <f t="shared" si="8"/>
        <v>8820.61</v>
      </c>
      <c r="S37" s="100">
        <f>R37/P37*100</f>
        <v>100</v>
      </c>
      <c r="T37" s="100">
        <v>0</v>
      </c>
      <c r="U37" s="100">
        <f t="shared" si="6"/>
        <v>0</v>
      </c>
      <c r="V37" s="99">
        <v>0</v>
      </c>
      <c r="W37" s="99">
        <v>0</v>
      </c>
      <c r="X37" s="99">
        <v>0</v>
      </c>
      <c r="Y37" s="100">
        <f t="shared" si="7"/>
        <v>0</v>
      </c>
      <c r="Z37" s="100">
        <v>0</v>
      </c>
      <c r="AA37" s="109">
        <v>0</v>
      </c>
      <c r="AB37" s="109">
        <f t="shared" si="2"/>
        <v>0</v>
      </c>
      <c r="AC37" s="109">
        <v>0</v>
      </c>
      <c r="AD37" s="109">
        <f t="shared" si="3"/>
        <v>0</v>
      </c>
      <c r="AE37" s="109">
        <v>0</v>
      </c>
      <c r="AF37" s="109">
        <f t="shared" si="4"/>
        <v>0</v>
      </c>
    </row>
    <row r="38" spans="1:32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96">
        <v>30.45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3"/>
        <v>44.827586206896555</v>
      </c>
      <c r="O38" s="100">
        <v>17539.870000000003</v>
      </c>
      <c r="P38" s="100">
        <v>17539.870000000003</v>
      </c>
      <c r="Q38" s="100">
        <f t="shared" si="5"/>
        <v>100</v>
      </c>
      <c r="R38" s="100">
        <f t="shared" si="8"/>
        <v>17539.870000000003</v>
      </c>
      <c r="S38" s="100">
        <f t="shared" si="9"/>
        <v>100</v>
      </c>
      <c r="T38" s="100">
        <v>0</v>
      </c>
      <c r="U38" s="100">
        <f t="shared" si="6"/>
        <v>0</v>
      </c>
      <c r="V38" s="99">
        <v>0</v>
      </c>
      <c r="W38" s="99">
        <v>0</v>
      </c>
      <c r="X38" s="99">
        <v>0</v>
      </c>
      <c r="Y38" s="100">
        <f t="shared" si="7"/>
        <v>0</v>
      </c>
      <c r="Z38" s="100">
        <v>0</v>
      </c>
      <c r="AA38" s="109">
        <v>0</v>
      </c>
      <c r="AB38" s="109">
        <f t="shared" si="2"/>
        <v>0</v>
      </c>
      <c r="AC38" s="109">
        <v>0</v>
      </c>
      <c r="AD38" s="109">
        <f t="shared" si="3"/>
        <v>0</v>
      </c>
      <c r="AE38" s="109">
        <v>0</v>
      </c>
      <c r="AF38" s="109">
        <f t="shared" si="4"/>
        <v>0</v>
      </c>
    </row>
    <row r="39" spans="1:32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96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3"/>
        <v>0</v>
      </c>
      <c r="O39" s="100">
        <v>0</v>
      </c>
      <c r="P39" s="100">
        <v>0</v>
      </c>
      <c r="Q39" s="100">
        <v>0</v>
      </c>
      <c r="R39" s="100">
        <f t="shared" si="8"/>
        <v>0</v>
      </c>
      <c r="S39" s="100">
        <v>0</v>
      </c>
      <c r="T39" s="100">
        <v>0</v>
      </c>
      <c r="U39" s="100">
        <v>0</v>
      </c>
      <c r="V39" s="99">
        <v>0</v>
      </c>
      <c r="W39" s="99">
        <v>0</v>
      </c>
      <c r="X39" s="99">
        <v>0</v>
      </c>
      <c r="Y39" s="100">
        <f t="shared" si="7"/>
        <v>0</v>
      </c>
      <c r="Z39" s="100">
        <v>0</v>
      </c>
      <c r="AA39" s="109">
        <v>0</v>
      </c>
      <c r="AB39" s="109">
        <f t="shared" si="2"/>
        <v>0</v>
      </c>
      <c r="AC39" s="109">
        <v>0</v>
      </c>
      <c r="AD39" s="109">
        <f t="shared" si="3"/>
        <v>0</v>
      </c>
      <c r="AE39" s="109">
        <v>0</v>
      </c>
      <c r="AF39" s="109">
        <f t="shared" si="4"/>
        <v>0</v>
      </c>
    </row>
    <row r="40" spans="1:32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96">
        <v>30.45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3"/>
        <v>9.0909090909090917</v>
      </c>
      <c r="O40" s="100">
        <v>81.2</v>
      </c>
      <c r="P40" s="100">
        <v>81.2</v>
      </c>
      <c r="Q40" s="100">
        <f t="shared" si="5"/>
        <v>100</v>
      </c>
      <c r="R40" s="100">
        <f t="shared" si="8"/>
        <v>81.2</v>
      </c>
      <c r="S40" s="100">
        <f t="shared" si="9"/>
        <v>100</v>
      </c>
      <c r="T40" s="100">
        <v>0</v>
      </c>
      <c r="U40" s="100">
        <f t="shared" si="6"/>
        <v>0</v>
      </c>
      <c r="V40" s="99">
        <v>0</v>
      </c>
      <c r="W40" s="99">
        <v>0</v>
      </c>
      <c r="X40" s="99">
        <v>0</v>
      </c>
      <c r="Y40" s="100">
        <f t="shared" si="7"/>
        <v>0</v>
      </c>
      <c r="Z40" s="100">
        <v>0</v>
      </c>
      <c r="AA40" s="109">
        <v>0</v>
      </c>
      <c r="AB40" s="109">
        <f t="shared" si="2"/>
        <v>0</v>
      </c>
      <c r="AC40" s="109">
        <v>0</v>
      </c>
      <c r="AD40" s="109">
        <f t="shared" si="3"/>
        <v>0</v>
      </c>
      <c r="AE40" s="109">
        <v>0</v>
      </c>
      <c r="AF40" s="109">
        <f t="shared" si="4"/>
        <v>0</v>
      </c>
    </row>
    <row r="41" spans="1:32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96">
        <v>30.45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3"/>
        <v>0</v>
      </c>
      <c r="O41" s="100">
        <v>0</v>
      </c>
      <c r="P41" s="100">
        <v>0</v>
      </c>
      <c r="Q41" s="100">
        <v>0</v>
      </c>
      <c r="R41" s="100">
        <f t="shared" si="8"/>
        <v>0</v>
      </c>
      <c r="S41" s="100">
        <v>0</v>
      </c>
      <c r="T41" s="100">
        <v>0</v>
      </c>
      <c r="U41" s="100">
        <v>0</v>
      </c>
      <c r="V41" s="99">
        <v>1</v>
      </c>
      <c r="W41" s="99">
        <v>1</v>
      </c>
      <c r="X41" s="99">
        <v>1</v>
      </c>
      <c r="Y41" s="100">
        <f t="shared" si="7"/>
        <v>50</v>
      </c>
      <c r="Z41" s="100">
        <v>570.94000000000005</v>
      </c>
      <c r="AA41" s="109">
        <v>0</v>
      </c>
      <c r="AB41" s="109">
        <f t="shared" si="2"/>
        <v>0</v>
      </c>
      <c r="AC41" s="109">
        <v>0</v>
      </c>
      <c r="AD41" s="109">
        <f t="shared" si="3"/>
        <v>0</v>
      </c>
      <c r="AE41" s="109">
        <v>0</v>
      </c>
      <c r="AF41" s="109">
        <f t="shared" si="4"/>
        <v>0</v>
      </c>
    </row>
    <row r="42" spans="1:32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96">
        <v>30.45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3"/>
        <v>69.811320754716974</v>
      </c>
      <c r="O42" s="100">
        <v>51486.1</v>
      </c>
      <c r="P42" s="100">
        <v>51486.1</v>
      </c>
      <c r="Q42" s="100">
        <f t="shared" si="5"/>
        <v>100</v>
      </c>
      <c r="R42" s="100">
        <f t="shared" si="8"/>
        <v>34172.07</v>
      </c>
      <c r="S42" s="100">
        <f t="shared" ref="S42:S43" si="14">R42/P42*100</f>
        <v>66.371447827666103</v>
      </c>
      <c r="T42" s="100">
        <v>17314.03</v>
      </c>
      <c r="U42" s="100">
        <f t="shared" si="6"/>
        <v>33.62855217233389</v>
      </c>
      <c r="V42" s="99">
        <v>15</v>
      </c>
      <c r="W42" s="99">
        <v>17</v>
      </c>
      <c r="X42" s="99">
        <v>3</v>
      </c>
      <c r="Y42" s="100">
        <f t="shared" si="7"/>
        <v>28.30188679245283</v>
      </c>
      <c r="Z42" s="100">
        <v>21829.56</v>
      </c>
      <c r="AA42" s="109">
        <v>0</v>
      </c>
      <c r="AB42" s="109">
        <f t="shared" si="2"/>
        <v>0</v>
      </c>
      <c r="AC42" s="109">
        <v>0</v>
      </c>
      <c r="AD42" s="109">
        <f t="shared" si="3"/>
        <v>0</v>
      </c>
      <c r="AE42" s="109">
        <v>0</v>
      </c>
      <c r="AF42" s="109">
        <f t="shared" si="4"/>
        <v>0</v>
      </c>
    </row>
    <row r="43" spans="1:32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96">
        <v>30.45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3"/>
        <v>78.571428571428569</v>
      </c>
      <c r="O43" s="100">
        <v>16141.45</v>
      </c>
      <c r="P43" s="100">
        <v>16141.45</v>
      </c>
      <c r="Q43" s="100">
        <f t="shared" si="5"/>
        <v>100</v>
      </c>
      <c r="R43" s="100">
        <f t="shared" si="8"/>
        <v>16141.45</v>
      </c>
      <c r="S43" s="100">
        <f t="shared" si="14"/>
        <v>100</v>
      </c>
      <c r="T43" s="100">
        <v>0</v>
      </c>
      <c r="U43" s="100">
        <f t="shared" si="6"/>
        <v>0</v>
      </c>
      <c r="V43" s="99">
        <v>0</v>
      </c>
      <c r="W43" s="99">
        <v>0</v>
      </c>
      <c r="X43" s="99">
        <v>0</v>
      </c>
      <c r="Y43" s="100">
        <f t="shared" si="7"/>
        <v>0</v>
      </c>
      <c r="Z43" s="100">
        <v>0</v>
      </c>
      <c r="AA43" s="109">
        <v>0</v>
      </c>
      <c r="AB43" s="109">
        <f t="shared" si="2"/>
        <v>0</v>
      </c>
      <c r="AC43" s="109">
        <v>0</v>
      </c>
      <c r="AD43" s="109">
        <f t="shared" si="3"/>
        <v>0</v>
      </c>
      <c r="AE43" s="109">
        <v>0</v>
      </c>
      <c r="AF43" s="109">
        <f t="shared" si="4"/>
        <v>0</v>
      </c>
    </row>
    <row r="44" spans="1:32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96">
        <v>30.45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3"/>
        <v>0</v>
      </c>
      <c r="O44" s="100">
        <v>0</v>
      </c>
      <c r="P44" s="100">
        <v>0</v>
      </c>
      <c r="Q44" s="100">
        <v>0</v>
      </c>
      <c r="R44" s="100">
        <f t="shared" si="8"/>
        <v>0</v>
      </c>
      <c r="S44" s="100">
        <v>0</v>
      </c>
      <c r="T44" s="100">
        <v>0</v>
      </c>
      <c r="U44" s="100">
        <v>0</v>
      </c>
      <c r="V44" s="99">
        <v>0</v>
      </c>
      <c r="W44" s="99">
        <v>0</v>
      </c>
      <c r="X44" s="99">
        <v>0</v>
      </c>
      <c r="Y44" s="100">
        <f t="shared" si="7"/>
        <v>0</v>
      </c>
      <c r="Z44" s="100">
        <v>0</v>
      </c>
      <c r="AA44" s="109">
        <v>0</v>
      </c>
      <c r="AB44" s="109">
        <f t="shared" si="2"/>
        <v>0</v>
      </c>
      <c r="AC44" s="109">
        <v>0</v>
      </c>
      <c r="AD44" s="109">
        <f t="shared" si="3"/>
        <v>0</v>
      </c>
      <c r="AE44" s="109">
        <v>0</v>
      </c>
      <c r="AF44" s="109">
        <f t="shared" si="4"/>
        <v>0</v>
      </c>
    </row>
    <row r="45" spans="1:32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96">
        <v>30.45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3"/>
        <v>71.428571428571431</v>
      </c>
      <c r="O45" s="100">
        <v>18630.71</v>
      </c>
      <c r="P45" s="100">
        <v>18630.71</v>
      </c>
      <c r="Q45" s="100">
        <f t="shared" si="5"/>
        <v>100</v>
      </c>
      <c r="R45" s="100">
        <f t="shared" si="8"/>
        <v>18630.71</v>
      </c>
      <c r="S45" s="100">
        <f>R45/P45*100</f>
        <v>100</v>
      </c>
      <c r="T45" s="100">
        <v>0</v>
      </c>
      <c r="U45" s="100">
        <f t="shared" si="6"/>
        <v>0</v>
      </c>
      <c r="V45" s="99">
        <v>8</v>
      </c>
      <c r="W45" s="99">
        <v>8</v>
      </c>
      <c r="X45" s="99">
        <v>8</v>
      </c>
      <c r="Y45" s="100">
        <f>IF(H45=0,0,V45/H45)*100</f>
        <v>38.095238095238095</v>
      </c>
      <c r="Z45" s="100">
        <v>9510.4500000000007</v>
      </c>
      <c r="AA45" s="109">
        <v>0</v>
      </c>
      <c r="AB45" s="109">
        <f t="shared" si="2"/>
        <v>0</v>
      </c>
      <c r="AC45" s="109">
        <v>0</v>
      </c>
      <c r="AD45" s="109">
        <f t="shared" si="3"/>
        <v>0</v>
      </c>
      <c r="AE45" s="109">
        <v>0</v>
      </c>
      <c r="AF45" s="109">
        <f t="shared" si="4"/>
        <v>0</v>
      </c>
    </row>
    <row r="46" spans="1:32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96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3"/>
        <v>0</v>
      </c>
      <c r="O46" s="100">
        <v>0</v>
      </c>
      <c r="P46" s="100">
        <v>0</v>
      </c>
      <c r="Q46" s="100">
        <v>0</v>
      </c>
      <c r="R46" s="100">
        <f t="shared" si="8"/>
        <v>0</v>
      </c>
      <c r="S46" s="100">
        <v>0</v>
      </c>
      <c r="T46" s="100">
        <v>0</v>
      </c>
      <c r="U46" s="100">
        <v>0</v>
      </c>
      <c r="V46" s="99">
        <v>0</v>
      </c>
      <c r="W46" s="99">
        <v>0</v>
      </c>
      <c r="X46" s="99">
        <v>0</v>
      </c>
      <c r="Y46" s="100">
        <f>IF(H46=0,0,V46/H46)*100</f>
        <v>0</v>
      </c>
      <c r="Z46" s="100">
        <v>0</v>
      </c>
      <c r="AA46" s="109">
        <v>0</v>
      </c>
      <c r="AB46" s="109">
        <f t="shared" si="2"/>
        <v>0</v>
      </c>
      <c r="AC46" s="109">
        <v>0</v>
      </c>
      <c r="AD46" s="109">
        <f t="shared" si="3"/>
        <v>0</v>
      </c>
      <c r="AE46" s="109">
        <v>0</v>
      </c>
      <c r="AF46" s="109">
        <f t="shared" si="4"/>
        <v>0</v>
      </c>
    </row>
    <row r="47" spans="1:32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96">
        <v>30.45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3"/>
        <v>72.972972972972968</v>
      </c>
      <c r="O47" s="100">
        <v>29395.079999999998</v>
      </c>
      <c r="P47" s="100">
        <v>29395.079999999998</v>
      </c>
      <c r="Q47" s="100">
        <f t="shared" si="5"/>
        <v>100</v>
      </c>
      <c r="R47" s="100">
        <f t="shared" si="8"/>
        <v>29395.079999999998</v>
      </c>
      <c r="S47" s="100">
        <f t="shared" ref="S47:S48" si="15">R47/P47*100</f>
        <v>100</v>
      </c>
      <c r="T47" s="100">
        <v>0</v>
      </c>
      <c r="U47" s="100">
        <f t="shared" si="6"/>
        <v>0</v>
      </c>
      <c r="V47" s="99">
        <v>5</v>
      </c>
      <c r="W47" s="99">
        <v>5</v>
      </c>
      <c r="X47" s="99">
        <v>4</v>
      </c>
      <c r="Y47" s="100">
        <f t="shared" si="7"/>
        <v>13.513513513513514</v>
      </c>
      <c r="Z47" s="100">
        <v>2634.24</v>
      </c>
      <c r="AA47" s="109">
        <v>0</v>
      </c>
      <c r="AB47" s="109">
        <f t="shared" si="2"/>
        <v>0</v>
      </c>
      <c r="AC47" s="109">
        <v>0</v>
      </c>
      <c r="AD47" s="109">
        <f t="shared" si="3"/>
        <v>0</v>
      </c>
      <c r="AE47" s="109">
        <v>0</v>
      </c>
      <c r="AF47" s="109">
        <f t="shared" si="4"/>
        <v>0</v>
      </c>
    </row>
    <row r="48" spans="1:32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96">
        <v>30.45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3"/>
        <v>50</v>
      </c>
      <c r="O48" s="100">
        <v>13283.6</v>
      </c>
      <c r="P48" s="100">
        <v>13283.6</v>
      </c>
      <c r="Q48" s="100">
        <f t="shared" si="5"/>
        <v>100</v>
      </c>
      <c r="R48" s="100">
        <f t="shared" si="8"/>
        <v>13283.6</v>
      </c>
      <c r="S48" s="100">
        <f t="shared" si="15"/>
        <v>100</v>
      </c>
      <c r="T48" s="100">
        <v>0</v>
      </c>
      <c r="U48" s="100">
        <f t="shared" si="6"/>
        <v>0</v>
      </c>
      <c r="V48" s="99">
        <v>0</v>
      </c>
      <c r="W48" s="99">
        <v>0</v>
      </c>
      <c r="X48" s="99">
        <v>0</v>
      </c>
      <c r="Y48" s="100">
        <f t="shared" si="7"/>
        <v>0</v>
      </c>
      <c r="Z48" s="100">
        <v>0</v>
      </c>
      <c r="AA48" s="109">
        <v>0</v>
      </c>
      <c r="AB48" s="109">
        <f t="shared" si="2"/>
        <v>0</v>
      </c>
      <c r="AC48" s="109">
        <v>0</v>
      </c>
      <c r="AD48" s="109">
        <f t="shared" si="3"/>
        <v>0</v>
      </c>
      <c r="AE48" s="109">
        <v>0</v>
      </c>
      <c r="AF48" s="109">
        <f t="shared" si="4"/>
        <v>0</v>
      </c>
    </row>
    <row r="49" spans="1:32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96">
        <v>30.45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3"/>
        <v>0</v>
      </c>
      <c r="O49" s="100">
        <v>0</v>
      </c>
      <c r="P49" s="100">
        <v>0</v>
      </c>
      <c r="Q49" s="100">
        <v>0</v>
      </c>
      <c r="R49" s="100">
        <f t="shared" si="8"/>
        <v>0</v>
      </c>
      <c r="S49" s="100">
        <v>0</v>
      </c>
      <c r="T49" s="100">
        <v>0</v>
      </c>
      <c r="U49" s="100">
        <v>0</v>
      </c>
      <c r="V49" s="99">
        <v>0</v>
      </c>
      <c r="W49" s="99">
        <v>0</v>
      </c>
      <c r="X49" s="99">
        <v>0</v>
      </c>
      <c r="Y49" s="100">
        <f t="shared" si="7"/>
        <v>0</v>
      </c>
      <c r="Z49" s="100">
        <v>0</v>
      </c>
      <c r="AA49" s="109">
        <v>0</v>
      </c>
      <c r="AB49" s="109">
        <f t="shared" si="2"/>
        <v>0</v>
      </c>
      <c r="AC49" s="109">
        <v>0</v>
      </c>
      <c r="AD49" s="109">
        <f t="shared" si="3"/>
        <v>0</v>
      </c>
      <c r="AE49" s="109">
        <v>0</v>
      </c>
      <c r="AF49" s="109">
        <f t="shared" si="4"/>
        <v>0</v>
      </c>
    </row>
    <row r="50" spans="1:32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96">
        <v>30.45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3"/>
        <v>93.333333333333329</v>
      </c>
      <c r="O50" s="100">
        <v>28019.85</v>
      </c>
      <c r="P50" s="100">
        <v>28019.85</v>
      </c>
      <c r="Q50" s="100">
        <f t="shared" si="5"/>
        <v>100</v>
      </c>
      <c r="R50" s="100">
        <f t="shared" si="8"/>
        <v>28019.85</v>
      </c>
      <c r="S50" s="100">
        <f t="shared" ref="S50:S59" si="16">R50/P50*100</f>
        <v>100</v>
      </c>
      <c r="T50" s="100">
        <v>0</v>
      </c>
      <c r="U50" s="100">
        <f t="shared" si="6"/>
        <v>0</v>
      </c>
      <c r="V50" s="99">
        <v>2</v>
      </c>
      <c r="W50" s="99">
        <v>2</v>
      </c>
      <c r="X50" s="99">
        <v>0</v>
      </c>
      <c r="Y50" s="100">
        <f t="shared" si="7"/>
        <v>4.4444444444444446</v>
      </c>
      <c r="Z50" s="100">
        <v>2841.2</v>
      </c>
      <c r="AA50" s="109">
        <v>0</v>
      </c>
      <c r="AB50" s="109">
        <f t="shared" si="2"/>
        <v>0</v>
      </c>
      <c r="AC50" s="109">
        <v>0</v>
      </c>
      <c r="AD50" s="109">
        <f t="shared" si="3"/>
        <v>0</v>
      </c>
      <c r="AE50" s="109">
        <v>0</v>
      </c>
      <c r="AF50" s="109">
        <f t="shared" si="4"/>
        <v>0</v>
      </c>
    </row>
    <row r="51" spans="1:32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96">
        <v>30.45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3"/>
        <v>74.285714285714292</v>
      </c>
      <c r="O51" s="100">
        <v>24374.81</v>
      </c>
      <c r="P51" s="100">
        <v>24374.81</v>
      </c>
      <c r="Q51" s="100">
        <f t="shared" si="5"/>
        <v>100</v>
      </c>
      <c r="R51" s="100">
        <f t="shared" si="8"/>
        <v>24374.81</v>
      </c>
      <c r="S51" s="100">
        <f t="shared" si="16"/>
        <v>100</v>
      </c>
      <c r="T51" s="100">
        <v>0</v>
      </c>
      <c r="U51" s="100">
        <f t="shared" si="6"/>
        <v>0</v>
      </c>
      <c r="V51" s="99">
        <v>1</v>
      </c>
      <c r="W51" s="99">
        <v>1</v>
      </c>
      <c r="X51" s="99">
        <v>1</v>
      </c>
      <c r="Y51" s="100">
        <f t="shared" si="7"/>
        <v>2.8571428571428572</v>
      </c>
      <c r="Z51" s="100">
        <v>121.8</v>
      </c>
      <c r="AA51" s="109">
        <v>0</v>
      </c>
      <c r="AB51" s="109">
        <f t="shared" si="2"/>
        <v>0</v>
      </c>
      <c r="AC51" s="109">
        <v>0</v>
      </c>
      <c r="AD51" s="109">
        <f t="shared" si="3"/>
        <v>0</v>
      </c>
      <c r="AE51" s="109">
        <v>0</v>
      </c>
      <c r="AF51" s="109">
        <f t="shared" si="4"/>
        <v>0</v>
      </c>
    </row>
    <row r="52" spans="1:32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96">
        <v>30.45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3"/>
        <v>80.952380952380949</v>
      </c>
      <c r="O52" s="100">
        <v>15413.759999999998</v>
      </c>
      <c r="P52" s="100">
        <v>15413.759999999998</v>
      </c>
      <c r="Q52" s="100">
        <f t="shared" si="5"/>
        <v>100</v>
      </c>
      <c r="R52" s="100">
        <f t="shared" si="8"/>
        <v>15413.759999999998</v>
      </c>
      <c r="S52" s="100">
        <f t="shared" si="16"/>
        <v>100</v>
      </c>
      <c r="T52" s="100">
        <v>0</v>
      </c>
      <c r="U52" s="100">
        <f t="shared" si="6"/>
        <v>0</v>
      </c>
      <c r="V52" s="99">
        <v>2</v>
      </c>
      <c r="W52" s="99">
        <v>2</v>
      </c>
      <c r="X52" s="99">
        <v>0</v>
      </c>
      <c r="Y52" s="100">
        <f t="shared" si="7"/>
        <v>9.5238095238095237</v>
      </c>
      <c r="Z52" s="100">
        <v>1649.36</v>
      </c>
      <c r="AA52" s="109">
        <v>0</v>
      </c>
      <c r="AB52" s="109">
        <f t="shared" si="2"/>
        <v>0</v>
      </c>
      <c r="AC52" s="109">
        <v>0</v>
      </c>
      <c r="AD52" s="109">
        <f t="shared" si="3"/>
        <v>0</v>
      </c>
      <c r="AE52" s="109">
        <v>0</v>
      </c>
      <c r="AF52" s="109">
        <f t="shared" si="4"/>
        <v>0</v>
      </c>
    </row>
    <row r="53" spans="1:32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>
        <v>101</v>
      </c>
      <c r="G53" s="96">
        <v>30.45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3"/>
        <v>74.468085106382972</v>
      </c>
      <c r="O53" s="100">
        <v>42972.38</v>
      </c>
      <c r="P53" s="100">
        <v>42972.38</v>
      </c>
      <c r="Q53" s="100">
        <f t="shared" si="5"/>
        <v>100</v>
      </c>
      <c r="R53" s="100">
        <f t="shared" si="8"/>
        <v>42972.38</v>
      </c>
      <c r="S53" s="100">
        <f t="shared" si="16"/>
        <v>100</v>
      </c>
      <c r="T53" s="100">
        <v>0</v>
      </c>
      <c r="U53" s="100">
        <f t="shared" si="6"/>
        <v>0</v>
      </c>
      <c r="V53" s="99">
        <v>0</v>
      </c>
      <c r="W53" s="99">
        <v>0</v>
      </c>
      <c r="X53" s="99">
        <v>0</v>
      </c>
      <c r="Y53" s="100">
        <f t="shared" si="7"/>
        <v>0</v>
      </c>
      <c r="Z53" s="100">
        <v>0</v>
      </c>
      <c r="AA53" s="109">
        <v>0</v>
      </c>
      <c r="AB53" s="109">
        <f t="shared" si="2"/>
        <v>0</v>
      </c>
      <c r="AC53" s="109">
        <v>0</v>
      </c>
      <c r="AD53" s="109">
        <f t="shared" si="3"/>
        <v>0</v>
      </c>
      <c r="AE53" s="109">
        <v>0</v>
      </c>
      <c r="AF53" s="109">
        <f t="shared" si="4"/>
        <v>0</v>
      </c>
    </row>
    <row r="54" spans="1:32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169</v>
      </c>
      <c r="G54" s="96">
        <v>30.45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3"/>
        <v>87.5</v>
      </c>
      <c r="O54" s="100">
        <v>11942.29</v>
      </c>
      <c r="P54" s="100">
        <v>11942.29</v>
      </c>
      <c r="Q54" s="100">
        <f t="shared" si="5"/>
        <v>100</v>
      </c>
      <c r="R54" s="100">
        <f t="shared" si="8"/>
        <v>11942.29</v>
      </c>
      <c r="S54" s="100">
        <f t="shared" si="16"/>
        <v>100</v>
      </c>
      <c r="T54" s="100">
        <v>0</v>
      </c>
      <c r="U54" s="100">
        <f t="shared" si="6"/>
        <v>0</v>
      </c>
      <c r="V54" s="99">
        <v>3</v>
      </c>
      <c r="W54" s="99">
        <v>3</v>
      </c>
      <c r="X54" s="99">
        <v>0</v>
      </c>
      <c r="Y54" s="100">
        <f t="shared" si="7"/>
        <v>18.75</v>
      </c>
      <c r="Z54" s="100">
        <v>1942.71</v>
      </c>
      <c r="AA54" s="109">
        <v>0</v>
      </c>
      <c r="AB54" s="109">
        <f t="shared" si="2"/>
        <v>0</v>
      </c>
      <c r="AC54" s="109">
        <v>0</v>
      </c>
      <c r="AD54" s="109">
        <f t="shared" si="3"/>
        <v>0</v>
      </c>
      <c r="AE54" s="109">
        <v>0</v>
      </c>
      <c r="AF54" s="109">
        <f t="shared" si="4"/>
        <v>0</v>
      </c>
    </row>
    <row r="55" spans="1:32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96">
        <v>30.45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3"/>
        <v>50</v>
      </c>
      <c r="O55" s="100">
        <v>2319.79</v>
      </c>
      <c r="P55" s="100">
        <v>2319.79</v>
      </c>
      <c r="Q55" s="100">
        <f t="shared" si="5"/>
        <v>100</v>
      </c>
      <c r="R55" s="100">
        <f t="shared" si="8"/>
        <v>2319.79</v>
      </c>
      <c r="S55" s="100">
        <f t="shared" si="16"/>
        <v>100</v>
      </c>
      <c r="T55" s="100">
        <v>0</v>
      </c>
      <c r="U55" s="100">
        <f t="shared" si="6"/>
        <v>0</v>
      </c>
      <c r="V55" s="99">
        <v>0</v>
      </c>
      <c r="W55" s="99">
        <v>0</v>
      </c>
      <c r="X55" s="99">
        <v>0</v>
      </c>
      <c r="Y55" s="100">
        <f t="shared" si="7"/>
        <v>0</v>
      </c>
      <c r="Z55" s="100">
        <v>0</v>
      </c>
      <c r="AA55" s="109">
        <v>0</v>
      </c>
      <c r="AB55" s="109">
        <f t="shared" si="2"/>
        <v>0</v>
      </c>
      <c r="AC55" s="109">
        <v>0</v>
      </c>
      <c r="AD55" s="109">
        <f t="shared" si="3"/>
        <v>0</v>
      </c>
      <c r="AE55" s="109">
        <v>0</v>
      </c>
      <c r="AF55" s="109">
        <f t="shared" si="4"/>
        <v>0</v>
      </c>
    </row>
    <row r="56" spans="1:32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96">
        <v>30.45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3"/>
        <v>69.642857142857139</v>
      </c>
      <c r="O56" s="100">
        <v>33646.5</v>
      </c>
      <c r="P56" s="100">
        <v>33646.5</v>
      </c>
      <c r="Q56" s="100">
        <f t="shared" si="5"/>
        <v>100</v>
      </c>
      <c r="R56" s="100">
        <f t="shared" si="8"/>
        <v>33646.5</v>
      </c>
      <c r="S56" s="100">
        <f t="shared" si="16"/>
        <v>100</v>
      </c>
      <c r="T56" s="100">
        <v>0</v>
      </c>
      <c r="U56" s="100">
        <f t="shared" si="6"/>
        <v>0</v>
      </c>
      <c r="V56" s="99">
        <v>0</v>
      </c>
      <c r="W56" s="99">
        <v>0</v>
      </c>
      <c r="X56" s="99">
        <v>0</v>
      </c>
      <c r="Y56" s="100">
        <f t="shared" si="7"/>
        <v>0</v>
      </c>
      <c r="Z56" s="100">
        <v>0</v>
      </c>
      <c r="AA56" s="109">
        <v>0</v>
      </c>
      <c r="AB56" s="109">
        <f t="shared" si="2"/>
        <v>0</v>
      </c>
      <c r="AC56" s="109">
        <v>0</v>
      </c>
      <c r="AD56" s="109">
        <f t="shared" si="3"/>
        <v>0</v>
      </c>
      <c r="AE56" s="109">
        <v>0</v>
      </c>
      <c r="AF56" s="109">
        <f t="shared" si="4"/>
        <v>0</v>
      </c>
    </row>
    <row r="57" spans="1:32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96">
        <v>30.45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3"/>
        <v>94.117647058823522</v>
      </c>
      <c r="O57" s="100">
        <v>5389.26</v>
      </c>
      <c r="P57" s="100">
        <v>5389.26</v>
      </c>
      <c r="Q57" s="100">
        <f t="shared" si="5"/>
        <v>100</v>
      </c>
      <c r="R57" s="100">
        <f t="shared" si="8"/>
        <v>5389.26</v>
      </c>
      <c r="S57" s="100">
        <f t="shared" si="16"/>
        <v>100</v>
      </c>
      <c r="T57" s="100">
        <v>0</v>
      </c>
      <c r="U57" s="100">
        <f t="shared" si="6"/>
        <v>0</v>
      </c>
      <c r="V57" s="99">
        <v>2</v>
      </c>
      <c r="W57" s="99">
        <v>2</v>
      </c>
      <c r="X57" s="99">
        <v>0</v>
      </c>
      <c r="Y57" s="100">
        <f t="shared" si="7"/>
        <v>11.76470588235294</v>
      </c>
      <c r="Z57" s="100">
        <v>1403.51</v>
      </c>
      <c r="AA57" s="109">
        <v>0</v>
      </c>
      <c r="AB57" s="109">
        <f t="shared" si="2"/>
        <v>0</v>
      </c>
      <c r="AC57" s="109">
        <v>0</v>
      </c>
      <c r="AD57" s="109">
        <f t="shared" si="3"/>
        <v>0</v>
      </c>
      <c r="AE57" s="109">
        <v>0</v>
      </c>
      <c r="AF57" s="109">
        <f t="shared" si="4"/>
        <v>0</v>
      </c>
    </row>
    <row r="58" spans="1:32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96">
        <v>30.45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3"/>
        <v>76.271186440677965</v>
      </c>
      <c r="O58" s="100">
        <v>51157.919999999998</v>
      </c>
      <c r="P58" s="100">
        <v>51157.919999999998</v>
      </c>
      <c r="Q58" s="100">
        <f t="shared" si="5"/>
        <v>100</v>
      </c>
      <c r="R58" s="100">
        <f t="shared" si="8"/>
        <v>32261.390000000003</v>
      </c>
      <c r="S58" s="100">
        <f t="shared" si="16"/>
        <v>63.06235671817776</v>
      </c>
      <c r="T58" s="100">
        <v>18896.529999999995</v>
      </c>
      <c r="U58" s="100">
        <f t="shared" si="6"/>
        <v>36.93764328182224</v>
      </c>
      <c r="V58" s="99">
        <v>5</v>
      </c>
      <c r="W58" s="99">
        <v>5</v>
      </c>
      <c r="X58" s="99">
        <v>3</v>
      </c>
      <c r="Y58" s="100">
        <f t="shared" si="7"/>
        <v>8.4745762711864394</v>
      </c>
      <c r="Z58" s="100">
        <v>2969.49</v>
      </c>
      <c r="AA58" s="109">
        <v>0</v>
      </c>
      <c r="AB58" s="109">
        <f t="shared" si="2"/>
        <v>0</v>
      </c>
      <c r="AC58" s="109">
        <v>0</v>
      </c>
      <c r="AD58" s="109">
        <f t="shared" si="3"/>
        <v>0</v>
      </c>
      <c r="AE58" s="109">
        <v>0</v>
      </c>
      <c r="AF58" s="109">
        <f t="shared" si="4"/>
        <v>0</v>
      </c>
    </row>
    <row r="59" spans="1:32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96">
        <v>30.45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3"/>
        <v>51.724137931034484</v>
      </c>
      <c r="O59" s="100">
        <v>2869.51</v>
      </c>
      <c r="P59" s="100">
        <v>2869.51</v>
      </c>
      <c r="Q59" s="100">
        <f t="shared" si="5"/>
        <v>100</v>
      </c>
      <c r="R59" s="100">
        <f t="shared" si="8"/>
        <v>2869.51</v>
      </c>
      <c r="S59" s="100">
        <f t="shared" si="16"/>
        <v>100</v>
      </c>
      <c r="T59" s="100">
        <v>0</v>
      </c>
      <c r="U59" s="100">
        <f t="shared" si="6"/>
        <v>0</v>
      </c>
      <c r="V59" s="99">
        <v>0</v>
      </c>
      <c r="W59" s="99">
        <v>0</v>
      </c>
      <c r="X59" s="99">
        <v>0</v>
      </c>
      <c r="Y59" s="100">
        <f t="shared" si="7"/>
        <v>0</v>
      </c>
      <c r="Z59" s="100">
        <v>0</v>
      </c>
      <c r="AA59" s="109">
        <v>0</v>
      </c>
      <c r="AB59" s="109">
        <f t="shared" si="2"/>
        <v>0</v>
      </c>
      <c r="AC59" s="109">
        <v>0</v>
      </c>
      <c r="AD59" s="109">
        <f t="shared" si="3"/>
        <v>0</v>
      </c>
      <c r="AE59" s="109">
        <v>0</v>
      </c>
      <c r="AF59" s="109">
        <f t="shared" si="4"/>
        <v>0</v>
      </c>
    </row>
    <row r="60" spans="1:32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96">
        <v>30.45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3"/>
        <v>91.525423728813564</v>
      </c>
      <c r="O60" s="100">
        <v>15158.790000000003</v>
      </c>
      <c r="P60" s="100">
        <v>15158.790000000003</v>
      </c>
      <c r="Q60" s="100">
        <f t="shared" si="5"/>
        <v>100</v>
      </c>
      <c r="R60" s="100">
        <f t="shared" si="8"/>
        <v>15158.790000000003</v>
      </c>
      <c r="S60" s="100">
        <f t="shared" si="9"/>
        <v>100</v>
      </c>
      <c r="T60" s="100">
        <v>0</v>
      </c>
      <c r="U60" s="100">
        <f t="shared" si="6"/>
        <v>0</v>
      </c>
      <c r="V60" s="99">
        <v>0</v>
      </c>
      <c r="W60" s="99">
        <v>0</v>
      </c>
      <c r="X60" s="99">
        <v>0</v>
      </c>
      <c r="Y60" s="100">
        <f t="shared" si="7"/>
        <v>0</v>
      </c>
      <c r="Z60" s="100">
        <v>0</v>
      </c>
      <c r="AA60" s="109">
        <v>0</v>
      </c>
      <c r="AB60" s="109">
        <f t="shared" si="2"/>
        <v>0</v>
      </c>
      <c r="AC60" s="109">
        <v>0</v>
      </c>
      <c r="AD60" s="109">
        <f t="shared" si="3"/>
        <v>0</v>
      </c>
      <c r="AE60" s="109">
        <v>0</v>
      </c>
      <c r="AF60" s="109">
        <f t="shared" si="4"/>
        <v>0</v>
      </c>
    </row>
    <row r="61" spans="1:32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96">
        <v>30.45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3"/>
        <v>67.901234567901241</v>
      </c>
      <c r="O61" s="100">
        <v>71249.460000000036</v>
      </c>
      <c r="P61" s="100">
        <v>71249.460000000036</v>
      </c>
      <c r="Q61" s="100">
        <f t="shared" si="5"/>
        <v>100</v>
      </c>
      <c r="R61" s="100">
        <f t="shared" si="8"/>
        <v>58069.500000000044</v>
      </c>
      <c r="S61" s="100">
        <f>R61/P61*100</f>
        <v>81.501670328448824</v>
      </c>
      <c r="T61" s="100">
        <v>13179.959999999992</v>
      </c>
      <c r="U61" s="100">
        <f t="shared" si="6"/>
        <v>18.498329671551176</v>
      </c>
      <c r="V61" s="99">
        <v>26</v>
      </c>
      <c r="W61" s="99">
        <v>34</v>
      </c>
      <c r="X61" s="99">
        <v>17</v>
      </c>
      <c r="Y61" s="100">
        <f t="shared" si="7"/>
        <v>16.049382716049383</v>
      </c>
      <c r="Z61" s="100">
        <v>16750.75</v>
      </c>
      <c r="AA61" s="109">
        <v>0</v>
      </c>
      <c r="AB61" s="109">
        <f t="shared" si="2"/>
        <v>0</v>
      </c>
      <c r="AC61" s="109">
        <v>0</v>
      </c>
      <c r="AD61" s="109">
        <f t="shared" si="3"/>
        <v>0</v>
      </c>
      <c r="AE61" s="109">
        <v>0</v>
      </c>
      <c r="AF61" s="109">
        <f t="shared" si="4"/>
        <v>0</v>
      </c>
    </row>
    <row r="62" spans="1:32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96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8"/>
        <v>0</v>
      </c>
      <c r="S62" s="100">
        <v>0</v>
      </c>
      <c r="T62" s="100">
        <v>0</v>
      </c>
      <c r="U62" s="100">
        <v>0</v>
      </c>
      <c r="V62" s="99">
        <v>0</v>
      </c>
      <c r="W62" s="99">
        <v>0</v>
      </c>
      <c r="X62" s="99">
        <v>0</v>
      </c>
      <c r="Y62" s="100">
        <f t="shared" si="7"/>
        <v>0</v>
      </c>
      <c r="Z62" s="100">
        <v>0</v>
      </c>
      <c r="AA62" s="109">
        <v>0</v>
      </c>
      <c r="AB62" s="109">
        <f t="shared" si="2"/>
        <v>0</v>
      </c>
      <c r="AC62" s="109">
        <v>0</v>
      </c>
      <c r="AD62" s="109">
        <f t="shared" si="3"/>
        <v>0</v>
      </c>
      <c r="AE62" s="109">
        <v>0</v>
      </c>
      <c r="AF62" s="109">
        <f t="shared" si="4"/>
        <v>0</v>
      </c>
    </row>
    <row r="63" spans="1:32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96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7">K63/H63*100</f>
        <v>0</v>
      </c>
      <c r="O63" s="100">
        <v>0</v>
      </c>
      <c r="P63" s="100">
        <v>0</v>
      </c>
      <c r="Q63" s="100">
        <v>0</v>
      </c>
      <c r="R63" s="100">
        <f t="shared" si="8"/>
        <v>0</v>
      </c>
      <c r="S63" s="100">
        <v>0</v>
      </c>
      <c r="T63" s="100">
        <v>0</v>
      </c>
      <c r="U63" s="100">
        <v>0</v>
      </c>
      <c r="V63" s="99">
        <v>0</v>
      </c>
      <c r="W63" s="99">
        <v>0</v>
      </c>
      <c r="X63" s="99">
        <v>0</v>
      </c>
      <c r="Y63" s="100">
        <f t="shared" si="7"/>
        <v>0</v>
      </c>
      <c r="Z63" s="100">
        <v>0</v>
      </c>
      <c r="AA63" s="109">
        <v>0</v>
      </c>
      <c r="AB63" s="109">
        <f t="shared" si="2"/>
        <v>0</v>
      </c>
      <c r="AC63" s="109">
        <v>0</v>
      </c>
      <c r="AD63" s="109">
        <f t="shared" si="3"/>
        <v>0</v>
      </c>
      <c r="AE63" s="109">
        <v>0</v>
      </c>
      <c r="AF63" s="109">
        <f t="shared" si="4"/>
        <v>0</v>
      </c>
    </row>
    <row r="64" spans="1:32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96">
        <v>30.45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7"/>
        <v>84.615384615384613</v>
      </c>
      <c r="O64" s="100">
        <v>8254.4500000000007</v>
      </c>
      <c r="P64" s="100">
        <v>8254.4500000000007</v>
      </c>
      <c r="Q64" s="100">
        <f t="shared" si="5"/>
        <v>100</v>
      </c>
      <c r="R64" s="100">
        <f t="shared" si="8"/>
        <v>8254.4500000000007</v>
      </c>
      <c r="S64" s="100">
        <f t="shared" ref="S64:S66" si="18">R64/P64*100</f>
        <v>100</v>
      </c>
      <c r="T64" s="100">
        <v>0</v>
      </c>
      <c r="U64" s="100">
        <f t="shared" si="6"/>
        <v>0</v>
      </c>
      <c r="V64" s="99">
        <v>0</v>
      </c>
      <c r="W64" s="99">
        <v>0</v>
      </c>
      <c r="X64" s="99">
        <v>0</v>
      </c>
      <c r="Y64" s="100">
        <f t="shared" si="7"/>
        <v>0</v>
      </c>
      <c r="Z64" s="100">
        <v>0</v>
      </c>
      <c r="AA64" s="109">
        <v>0</v>
      </c>
      <c r="AB64" s="109">
        <f t="shared" si="2"/>
        <v>0</v>
      </c>
      <c r="AC64" s="109">
        <v>0</v>
      </c>
      <c r="AD64" s="109">
        <f t="shared" si="3"/>
        <v>0</v>
      </c>
      <c r="AE64" s="109">
        <v>0</v>
      </c>
      <c r="AF64" s="109">
        <f t="shared" si="4"/>
        <v>0</v>
      </c>
    </row>
    <row r="65" spans="1:32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96">
        <v>30.45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7"/>
        <v>82.857142857142861</v>
      </c>
      <c r="O65" s="100">
        <v>16142.51</v>
      </c>
      <c r="P65" s="100">
        <v>16142.51</v>
      </c>
      <c r="Q65" s="100">
        <f t="shared" si="5"/>
        <v>100</v>
      </c>
      <c r="R65" s="100">
        <f t="shared" si="8"/>
        <v>16142.51</v>
      </c>
      <c r="S65" s="100">
        <f t="shared" si="18"/>
        <v>100</v>
      </c>
      <c r="T65" s="100">
        <v>0</v>
      </c>
      <c r="U65" s="100">
        <f t="shared" si="6"/>
        <v>0</v>
      </c>
      <c r="V65" s="99">
        <v>0</v>
      </c>
      <c r="W65" s="99">
        <v>0</v>
      </c>
      <c r="X65" s="99">
        <v>0</v>
      </c>
      <c r="Y65" s="100">
        <f t="shared" si="7"/>
        <v>0</v>
      </c>
      <c r="Z65" s="100">
        <v>0</v>
      </c>
      <c r="AA65" s="109">
        <v>0</v>
      </c>
      <c r="AB65" s="109">
        <f t="shared" si="2"/>
        <v>0</v>
      </c>
      <c r="AC65" s="109">
        <v>0</v>
      </c>
      <c r="AD65" s="109">
        <f t="shared" si="3"/>
        <v>0</v>
      </c>
      <c r="AE65" s="109">
        <v>0</v>
      </c>
      <c r="AF65" s="109">
        <f t="shared" si="4"/>
        <v>0</v>
      </c>
    </row>
    <row r="66" spans="1:32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96">
        <v>30.45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7"/>
        <v>84.090909090909093</v>
      </c>
      <c r="O66" s="100">
        <v>94844.19</v>
      </c>
      <c r="P66" s="100">
        <v>94844.19</v>
      </c>
      <c r="Q66" s="100">
        <f t="shared" si="5"/>
        <v>100</v>
      </c>
      <c r="R66" s="100">
        <f t="shared" si="8"/>
        <v>66268.81</v>
      </c>
      <c r="S66" s="100">
        <f t="shared" si="18"/>
        <v>69.871238290927465</v>
      </c>
      <c r="T66" s="100">
        <f>31569.69-2994.31</f>
        <v>28575.379999999997</v>
      </c>
      <c r="U66" s="100">
        <f t="shared" si="6"/>
        <v>30.128761709072528</v>
      </c>
      <c r="V66" s="99">
        <v>0</v>
      </c>
      <c r="W66" s="99">
        <v>0</v>
      </c>
      <c r="X66" s="99">
        <v>0</v>
      </c>
      <c r="Y66" s="100">
        <f t="shared" si="7"/>
        <v>0</v>
      </c>
      <c r="Z66" s="100">
        <v>0</v>
      </c>
      <c r="AA66" s="109">
        <v>0</v>
      </c>
      <c r="AB66" s="109">
        <f t="shared" si="2"/>
        <v>0</v>
      </c>
      <c r="AC66" s="109">
        <v>0</v>
      </c>
      <c r="AD66" s="109">
        <f t="shared" si="3"/>
        <v>0</v>
      </c>
      <c r="AE66" s="109">
        <v>0</v>
      </c>
      <c r="AF66" s="109">
        <f t="shared" si="4"/>
        <v>0</v>
      </c>
    </row>
    <row r="67" spans="1:32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96">
        <v>30.45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7"/>
        <v>60</v>
      </c>
      <c r="O67" s="100">
        <v>1370.25</v>
      </c>
      <c r="P67" s="100">
        <v>1370.25</v>
      </c>
      <c r="Q67" s="100">
        <f t="shared" si="5"/>
        <v>100</v>
      </c>
      <c r="R67" s="100">
        <f t="shared" si="8"/>
        <v>1370.25</v>
      </c>
      <c r="S67" s="100">
        <f t="shared" si="9"/>
        <v>100</v>
      </c>
      <c r="T67" s="100">
        <v>0</v>
      </c>
      <c r="U67" s="100">
        <f t="shared" si="6"/>
        <v>0</v>
      </c>
      <c r="V67" s="99">
        <v>0</v>
      </c>
      <c r="W67" s="99">
        <v>0</v>
      </c>
      <c r="X67" s="99">
        <v>0</v>
      </c>
      <c r="Y67" s="100">
        <f t="shared" si="7"/>
        <v>0</v>
      </c>
      <c r="Z67" s="100">
        <v>0</v>
      </c>
      <c r="AA67" s="109">
        <v>0</v>
      </c>
      <c r="AB67" s="109">
        <f t="shared" si="2"/>
        <v>0</v>
      </c>
      <c r="AC67" s="109">
        <v>0</v>
      </c>
      <c r="AD67" s="109">
        <f t="shared" si="3"/>
        <v>0</v>
      </c>
      <c r="AE67" s="109">
        <v>0</v>
      </c>
      <c r="AF67" s="109">
        <f t="shared" si="4"/>
        <v>0</v>
      </c>
    </row>
    <row r="68" spans="1:32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96">
        <v>30.45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7"/>
        <v>82.978723404255319</v>
      </c>
      <c r="O68" s="100">
        <v>62158.37</v>
      </c>
      <c r="P68" s="100">
        <v>62158.37</v>
      </c>
      <c r="Q68" s="100">
        <f t="shared" si="5"/>
        <v>100</v>
      </c>
      <c r="R68" s="100">
        <f t="shared" si="8"/>
        <v>52250.19</v>
      </c>
      <c r="S68" s="100">
        <f>R68/P68*100</f>
        <v>84.059781490409094</v>
      </c>
      <c r="T68" s="100">
        <f>22632.18-12724</f>
        <v>9908.18</v>
      </c>
      <c r="U68" s="100">
        <f t="shared" si="6"/>
        <v>15.940218509590903</v>
      </c>
      <c r="V68" s="99">
        <v>0</v>
      </c>
      <c r="W68" s="99">
        <v>0</v>
      </c>
      <c r="X68" s="99">
        <v>0</v>
      </c>
      <c r="Y68" s="100">
        <f t="shared" si="7"/>
        <v>0</v>
      </c>
      <c r="Z68" s="100">
        <v>0</v>
      </c>
      <c r="AA68" s="109">
        <v>0</v>
      </c>
      <c r="AB68" s="109">
        <f t="shared" si="2"/>
        <v>0</v>
      </c>
      <c r="AC68" s="109">
        <v>0</v>
      </c>
      <c r="AD68" s="109">
        <f t="shared" si="3"/>
        <v>0</v>
      </c>
      <c r="AE68" s="109">
        <v>0</v>
      </c>
      <c r="AF68" s="109">
        <f t="shared" si="4"/>
        <v>0</v>
      </c>
    </row>
    <row r="69" spans="1:32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96">
        <v>30.45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7"/>
        <v>0</v>
      </c>
      <c r="O69" s="100">
        <v>0</v>
      </c>
      <c r="P69" s="100">
        <v>0</v>
      </c>
      <c r="Q69" s="100">
        <v>0</v>
      </c>
      <c r="R69" s="100">
        <f t="shared" si="8"/>
        <v>0</v>
      </c>
      <c r="S69" s="100">
        <v>0</v>
      </c>
      <c r="T69" s="100">
        <v>0</v>
      </c>
      <c r="U69" s="100">
        <v>0</v>
      </c>
      <c r="V69" s="99">
        <v>0</v>
      </c>
      <c r="W69" s="99">
        <v>0</v>
      </c>
      <c r="X69" s="99">
        <v>0</v>
      </c>
      <c r="Y69" s="100">
        <f t="shared" si="7"/>
        <v>0</v>
      </c>
      <c r="Z69" s="100">
        <v>0</v>
      </c>
      <c r="AA69" s="109">
        <v>0</v>
      </c>
      <c r="AB69" s="109">
        <f t="shared" si="2"/>
        <v>0</v>
      </c>
      <c r="AC69" s="109">
        <v>0</v>
      </c>
      <c r="AD69" s="109">
        <f t="shared" si="3"/>
        <v>0</v>
      </c>
      <c r="AE69" s="109">
        <v>0</v>
      </c>
      <c r="AF69" s="109">
        <f t="shared" si="4"/>
        <v>0</v>
      </c>
    </row>
    <row r="70" spans="1:32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96">
        <v>30.45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7"/>
        <v>79.411764705882348</v>
      </c>
      <c r="O70" s="100">
        <v>27386.58</v>
      </c>
      <c r="P70" s="100">
        <v>27386.58</v>
      </c>
      <c r="Q70" s="100">
        <f t="shared" si="5"/>
        <v>100</v>
      </c>
      <c r="R70" s="100">
        <f t="shared" si="8"/>
        <v>27386.58</v>
      </c>
      <c r="S70" s="100">
        <f t="shared" ref="S70:S102" si="19">R70/P70*100</f>
        <v>100</v>
      </c>
      <c r="T70" s="100">
        <v>0</v>
      </c>
      <c r="U70" s="100">
        <f t="shared" si="6"/>
        <v>0</v>
      </c>
      <c r="V70" s="99">
        <v>8</v>
      </c>
      <c r="W70" s="99">
        <v>8</v>
      </c>
      <c r="X70" s="99">
        <v>2</v>
      </c>
      <c r="Y70" s="100">
        <f t="shared" si="7"/>
        <v>23.52941176470588</v>
      </c>
      <c r="Z70" s="100">
        <v>5258.4</v>
      </c>
      <c r="AA70" s="109">
        <v>0</v>
      </c>
      <c r="AB70" s="109">
        <f t="shared" si="2"/>
        <v>0</v>
      </c>
      <c r="AC70" s="109">
        <v>0</v>
      </c>
      <c r="AD70" s="109">
        <f t="shared" si="3"/>
        <v>0</v>
      </c>
      <c r="AE70" s="109">
        <v>0</v>
      </c>
      <c r="AF70" s="109">
        <f t="shared" si="4"/>
        <v>0</v>
      </c>
    </row>
    <row r="71" spans="1:32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96">
        <v>30.45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7"/>
        <v>61.904761904761905</v>
      </c>
      <c r="O71" s="100">
        <v>7195.07</v>
      </c>
      <c r="P71" s="100">
        <v>7195.07</v>
      </c>
      <c r="Q71" s="100">
        <f t="shared" si="5"/>
        <v>100</v>
      </c>
      <c r="R71" s="100">
        <f t="shared" si="8"/>
        <v>7195.07</v>
      </c>
      <c r="S71" s="100">
        <f t="shared" si="19"/>
        <v>100</v>
      </c>
      <c r="T71" s="100">
        <v>0</v>
      </c>
      <c r="U71" s="100">
        <f t="shared" si="6"/>
        <v>0</v>
      </c>
      <c r="V71" s="99">
        <v>1</v>
      </c>
      <c r="W71" s="99">
        <v>1</v>
      </c>
      <c r="X71" s="99">
        <v>0</v>
      </c>
      <c r="Y71" s="100">
        <f t="shared" si="7"/>
        <v>4.7619047619047619</v>
      </c>
      <c r="Z71" s="100">
        <v>988.81</v>
      </c>
      <c r="AA71" s="109">
        <v>0</v>
      </c>
      <c r="AB71" s="109">
        <f t="shared" ref="AB71:AB102" si="20">IF(Z71=0,0,AA71/Z71)*100</f>
        <v>0</v>
      </c>
      <c r="AC71" s="109">
        <v>0</v>
      </c>
      <c r="AD71" s="109">
        <f t="shared" ref="AD71:AD102" si="21">IF(AA71=0,0,AC71/AA71)*100</f>
        <v>0</v>
      </c>
      <c r="AE71" s="109">
        <v>0</v>
      </c>
      <c r="AF71" s="109">
        <f t="shared" ref="AF71:AF102" si="22">IF(AA71=0,0,AE71/AA71)*100</f>
        <v>0</v>
      </c>
    </row>
    <row r="72" spans="1:32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96">
        <v>30.45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7"/>
        <v>77.89473684210526</v>
      </c>
      <c r="O72" s="100">
        <v>52440.76</v>
      </c>
      <c r="P72" s="100">
        <v>52440.76</v>
      </c>
      <c r="Q72" s="100">
        <f t="shared" si="5"/>
        <v>100</v>
      </c>
      <c r="R72" s="100">
        <f t="shared" si="8"/>
        <v>52440.76</v>
      </c>
      <c r="S72" s="100">
        <f t="shared" si="19"/>
        <v>100</v>
      </c>
      <c r="T72" s="100">
        <v>0</v>
      </c>
      <c r="U72" s="100">
        <f t="shared" ref="U72:U103" si="23">T72/P72*100</f>
        <v>0</v>
      </c>
      <c r="V72" s="99">
        <v>0</v>
      </c>
      <c r="W72" s="99">
        <v>0</v>
      </c>
      <c r="X72" s="99">
        <v>0</v>
      </c>
      <c r="Y72" s="100">
        <f t="shared" ref="Y72:Y102" si="24">IF(H72=0,0,V72/H72)*100</f>
        <v>0</v>
      </c>
      <c r="Z72" s="100">
        <v>0</v>
      </c>
      <c r="AA72" s="109">
        <v>0</v>
      </c>
      <c r="AB72" s="109">
        <f t="shared" si="20"/>
        <v>0</v>
      </c>
      <c r="AC72" s="109">
        <v>0</v>
      </c>
      <c r="AD72" s="109">
        <f t="shared" si="21"/>
        <v>0</v>
      </c>
      <c r="AE72" s="109">
        <v>0</v>
      </c>
      <c r="AF72" s="109">
        <f t="shared" si="22"/>
        <v>0</v>
      </c>
    </row>
    <row r="73" spans="1:32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96">
        <v>30.45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7"/>
        <v>78.94736842105263</v>
      </c>
      <c r="O73" s="100">
        <v>26374.26</v>
      </c>
      <c r="P73" s="100">
        <v>26374.26</v>
      </c>
      <c r="Q73" s="100">
        <f t="shared" ref="Q73:Q102" si="25">P73/O73*100</f>
        <v>100</v>
      </c>
      <c r="R73" s="100">
        <f t="shared" ref="R73:R102" si="26">P73-T73</f>
        <v>26374.26</v>
      </c>
      <c r="S73" s="100">
        <f t="shared" si="19"/>
        <v>100</v>
      </c>
      <c r="T73" s="100">
        <v>0</v>
      </c>
      <c r="U73" s="100">
        <f t="shared" si="23"/>
        <v>0</v>
      </c>
      <c r="V73" s="99">
        <v>2</v>
      </c>
      <c r="W73" s="99">
        <v>2</v>
      </c>
      <c r="X73" s="99">
        <v>0</v>
      </c>
      <c r="Y73" s="100">
        <f t="shared" si="24"/>
        <v>5.2631578947368416</v>
      </c>
      <c r="Z73" s="100">
        <v>553.41</v>
      </c>
      <c r="AA73" s="109">
        <v>0</v>
      </c>
      <c r="AB73" s="109">
        <f t="shared" si="20"/>
        <v>0</v>
      </c>
      <c r="AC73" s="109">
        <v>0</v>
      </c>
      <c r="AD73" s="109">
        <f t="shared" si="21"/>
        <v>0</v>
      </c>
      <c r="AE73" s="109">
        <v>0</v>
      </c>
      <c r="AF73" s="109">
        <f t="shared" si="22"/>
        <v>0</v>
      </c>
    </row>
    <row r="74" spans="1:32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96">
        <v>30.45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7"/>
        <v>96.875</v>
      </c>
      <c r="O74" s="100">
        <v>28592.3</v>
      </c>
      <c r="P74" s="100">
        <v>28592.3</v>
      </c>
      <c r="Q74" s="100">
        <f t="shared" si="25"/>
        <v>100</v>
      </c>
      <c r="R74" s="100">
        <f t="shared" si="26"/>
        <v>28592.3</v>
      </c>
      <c r="S74" s="100">
        <f t="shared" si="19"/>
        <v>100</v>
      </c>
      <c r="T74" s="100">
        <v>0</v>
      </c>
      <c r="U74" s="100">
        <f t="shared" si="23"/>
        <v>0</v>
      </c>
      <c r="V74" s="99">
        <v>0</v>
      </c>
      <c r="W74" s="99">
        <v>0</v>
      </c>
      <c r="X74" s="99">
        <v>0</v>
      </c>
      <c r="Y74" s="100">
        <f t="shared" si="24"/>
        <v>0</v>
      </c>
      <c r="Z74" s="100">
        <v>0</v>
      </c>
      <c r="AA74" s="109">
        <v>0</v>
      </c>
      <c r="AB74" s="109">
        <f t="shared" si="20"/>
        <v>0</v>
      </c>
      <c r="AC74" s="109">
        <v>0</v>
      </c>
      <c r="AD74" s="109">
        <f t="shared" si="21"/>
        <v>0</v>
      </c>
      <c r="AE74" s="109">
        <v>0</v>
      </c>
      <c r="AF74" s="109">
        <f t="shared" si="22"/>
        <v>0</v>
      </c>
    </row>
    <row r="75" spans="1:32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96">
        <v>30.45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7"/>
        <v>66.666666666666657</v>
      </c>
      <c r="O75" s="100">
        <v>1981.3</v>
      </c>
      <c r="P75" s="100">
        <v>1981.3</v>
      </c>
      <c r="Q75" s="100">
        <f t="shared" si="25"/>
        <v>100</v>
      </c>
      <c r="R75" s="100">
        <f t="shared" si="26"/>
        <v>1981.3</v>
      </c>
      <c r="S75" s="100">
        <f t="shared" si="19"/>
        <v>100</v>
      </c>
      <c r="T75" s="100">
        <v>0</v>
      </c>
      <c r="U75" s="100">
        <f t="shared" si="23"/>
        <v>0</v>
      </c>
      <c r="V75" s="99">
        <v>0</v>
      </c>
      <c r="W75" s="99">
        <v>0</v>
      </c>
      <c r="X75" s="99">
        <v>0</v>
      </c>
      <c r="Y75" s="100">
        <f t="shared" si="24"/>
        <v>0</v>
      </c>
      <c r="Z75" s="100">
        <v>0</v>
      </c>
      <c r="AA75" s="109">
        <v>0</v>
      </c>
      <c r="AB75" s="109">
        <f t="shared" si="20"/>
        <v>0</v>
      </c>
      <c r="AC75" s="109">
        <v>0</v>
      </c>
      <c r="AD75" s="109">
        <f t="shared" si="21"/>
        <v>0</v>
      </c>
      <c r="AE75" s="109">
        <v>0</v>
      </c>
      <c r="AF75" s="109">
        <f t="shared" si="22"/>
        <v>0</v>
      </c>
    </row>
    <row r="76" spans="1:32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96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7"/>
        <v>0</v>
      </c>
      <c r="O76" s="100">
        <v>0</v>
      </c>
      <c r="P76" s="100">
        <v>0</v>
      </c>
      <c r="Q76" s="100">
        <v>0</v>
      </c>
      <c r="R76" s="100">
        <f t="shared" si="26"/>
        <v>0</v>
      </c>
      <c r="S76" s="100">
        <v>0</v>
      </c>
      <c r="T76" s="100">
        <v>0</v>
      </c>
      <c r="U76" s="100">
        <v>0</v>
      </c>
      <c r="V76" s="99">
        <v>1</v>
      </c>
      <c r="W76" s="99">
        <v>1</v>
      </c>
      <c r="X76" s="99">
        <v>1</v>
      </c>
      <c r="Y76" s="100">
        <f t="shared" si="24"/>
        <v>33.333333333333329</v>
      </c>
      <c r="Z76" s="100">
        <v>91.35</v>
      </c>
      <c r="AA76" s="109">
        <v>0</v>
      </c>
      <c r="AB76" s="109">
        <f t="shared" si="20"/>
        <v>0</v>
      </c>
      <c r="AC76" s="109">
        <v>0</v>
      </c>
      <c r="AD76" s="109">
        <f t="shared" si="21"/>
        <v>0</v>
      </c>
      <c r="AE76" s="109">
        <v>0</v>
      </c>
      <c r="AF76" s="109">
        <f t="shared" si="22"/>
        <v>0</v>
      </c>
    </row>
    <row r="77" spans="1:32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96"/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7"/>
        <v>0</v>
      </c>
      <c r="O77" s="100">
        <v>0</v>
      </c>
      <c r="P77" s="100">
        <v>0</v>
      </c>
      <c r="Q77" s="100">
        <v>0</v>
      </c>
      <c r="R77" s="100">
        <f t="shared" si="26"/>
        <v>0</v>
      </c>
      <c r="S77" s="100">
        <v>0</v>
      </c>
      <c r="T77" s="100">
        <v>0</v>
      </c>
      <c r="U77" s="100">
        <v>0</v>
      </c>
      <c r="V77" s="99">
        <v>0</v>
      </c>
      <c r="W77" s="99">
        <v>0</v>
      </c>
      <c r="X77" s="99">
        <v>0</v>
      </c>
      <c r="Y77" s="100">
        <f>IF(H77=0,0,V77/H77)*100</f>
        <v>0</v>
      </c>
      <c r="Z77" s="100">
        <v>0</v>
      </c>
      <c r="AA77" s="109">
        <v>0</v>
      </c>
      <c r="AB77" s="109">
        <f t="shared" si="20"/>
        <v>0</v>
      </c>
      <c r="AC77" s="109">
        <v>0</v>
      </c>
      <c r="AD77" s="109">
        <f t="shared" si="21"/>
        <v>0</v>
      </c>
      <c r="AE77" s="109">
        <v>0</v>
      </c>
      <c r="AF77" s="109">
        <f t="shared" si="22"/>
        <v>0</v>
      </c>
    </row>
    <row r="78" spans="1:32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96">
        <v>30.45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7"/>
        <v>69.230769230769226</v>
      </c>
      <c r="O78" s="100">
        <v>3715.8299999999995</v>
      </c>
      <c r="P78" s="100">
        <v>3715.8299999999995</v>
      </c>
      <c r="Q78" s="100">
        <f t="shared" si="25"/>
        <v>100</v>
      </c>
      <c r="R78" s="100">
        <f t="shared" si="26"/>
        <v>3715.8299999999995</v>
      </c>
      <c r="S78" s="100">
        <f>R78/P78*100</f>
        <v>100</v>
      </c>
      <c r="T78" s="100">
        <v>0</v>
      </c>
      <c r="U78" s="100">
        <f t="shared" si="23"/>
        <v>0</v>
      </c>
      <c r="V78" s="99">
        <v>0</v>
      </c>
      <c r="W78" s="99">
        <v>0</v>
      </c>
      <c r="X78" s="99">
        <v>0</v>
      </c>
      <c r="Y78" s="100">
        <f t="shared" si="24"/>
        <v>0</v>
      </c>
      <c r="Z78" s="100">
        <v>0</v>
      </c>
      <c r="AA78" s="109">
        <v>0</v>
      </c>
      <c r="AB78" s="109">
        <f t="shared" si="20"/>
        <v>0</v>
      </c>
      <c r="AC78" s="109">
        <v>0</v>
      </c>
      <c r="AD78" s="109">
        <f t="shared" si="21"/>
        <v>0</v>
      </c>
      <c r="AE78" s="109">
        <v>0</v>
      </c>
      <c r="AF78" s="109">
        <f t="shared" si="22"/>
        <v>0</v>
      </c>
    </row>
    <row r="79" spans="1:32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96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26"/>
        <v>0</v>
      </c>
      <c r="S79" s="100">
        <v>0</v>
      </c>
      <c r="T79" s="100">
        <v>0</v>
      </c>
      <c r="U79" s="100">
        <v>0</v>
      </c>
      <c r="V79" s="99">
        <v>0</v>
      </c>
      <c r="W79" s="99">
        <v>0</v>
      </c>
      <c r="X79" s="99">
        <v>0</v>
      </c>
      <c r="Y79" s="100">
        <f t="shared" si="24"/>
        <v>0</v>
      </c>
      <c r="Z79" s="100">
        <v>0</v>
      </c>
      <c r="AA79" s="109">
        <v>0</v>
      </c>
      <c r="AB79" s="109">
        <f t="shared" si="20"/>
        <v>0</v>
      </c>
      <c r="AC79" s="109">
        <v>0</v>
      </c>
      <c r="AD79" s="109">
        <f t="shared" si="21"/>
        <v>0</v>
      </c>
      <c r="AE79" s="109">
        <v>0</v>
      </c>
      <c r="AF79" s="109">
        <f t="shared" si="22"/>
        <v>0</v>
      </c>
    </row>
    <row r="80" spans="1:32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96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7">K80/H80*100</f>
        <v>0</v>
      </c>
      <c r="O80" s="100">
        <v>0</v>
      </c>
      <c r="P80" s="100">
        <v>0</v>
      </c>
      <c r="Q80" s="100">
        <v>0</v>
      </c>
      <c r="R80" s="100">
        <f t="shared" si="26"/>
        <v>0</v>
      </c>
      <c r="S80" s="100">
        <v>0</v>
      </c>
      <c r="T80" s="100">
        <v>0</v>
      </c>
      <c r="U80" s="100">
        <v>0</v>
      </c>
      <c r="V80" s="99">
        <v>0</v>
      </c>
      <c r="W80" s="99">
        <v>0</v>
      </c>
      <c r="X80" s="99">
        <v>0</v>
      </c>
      <c r="Y80" s="100">
        <f t="shared" si="24"/>
        <v>0</v>
      </c>
      <c r="Z80" s="100">
        <v>0</v>
      </c>
      <c r="AA80" s="109">
        <v>0</v>
      </c>
      <c r="AB80" s="109">
        <f t="shared" si="20"/>
        <v>0</v>
      </c>
      <c r="AC80" s="109">
        <v>0</v>
      </c>
      <c r="AD80" s="109">
        <f t="shared" si="21"/>
        <v>0</v>
      </c>
      <c r="AE80" s="109">
        <v>0</v>
      </c>
      <c r="AF80" s="109">
        <f t="shared" si="22"/>
        <v>0</v>
      </c>
    </row>
    <row r="81" spans="1:32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96">
        <v>30.45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7"/>
        <v>21.428571428571427</v>
      </c>
      <c r="O81" s="100">
        <v>2194.65</v>
      </c>
      <c r="P81" s="100">
        <v>2194.65</v>
      </c>
      <c r="Q81" s="100">
        <f t="shared" si="25"/>
        <v>100</v>
      </c>
      <c r="R81" s="100">
        <f t="shared" si="26"/>
        <v>2194.65</v>
      </c>
      <c r="S81" s="100">
        <f t="shared" si="19"/>
        <v>100</v>
      </c>
      <c r="T81" s="100">
        <v>0</v>
      </c>
      <c r="U81" s="100">
        <f t="shared" si="23"/>
        <v>0</v>
      </c>
      <c r="V81" s="99">
        <v>0</v>
      </c>
      <c r="W81" s="99">
        <v>0</v>
      </c>
      <c r="X81" s="99">
        <v>0</v>
      </c>
      <c r="Y81" s="100">
        <f t="shared" si="24"/>
        <v>0</v>
      </c>
      <c r="Z81" s="100">
        <v>0</v>
      </c>
      <c r="AA81" s="109">
        <v>0</v>
      </c>
      <c r="AB81" s="109">
        <f t="shared" si="20"/>
        <v>0</v>
      </c>
      <c r="AC81" s="109">
        <v>0</v>
      </c>
      <c r="AD81" s="109">
        <f t="shared" si="21"/>
        <v>0</v>
      </c>
      <c r="AE81" s="109">
        <v>0</v>
      </c>
      <c r="AF81" s="109">
        <f t="shared" si="22"/>
        <v>0</v>
      </c>
    </row>
    <row r="82" spans="1:32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96">
        <v>30.45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7"/>
        <v>80</v>
      </c>
      <c r="O82" s="100">
        <v>2991.8400000000006</v>
      </c>
      <c r="P82" s="100">
        <v>2991.8400000000006</v>
      </c>
      <c r="Q82" s="100">
        <f t="shared" si="25"/>
        <v>100</v>
      </c>
      <c r="R82" s="100">
        <f t="shared" si="26"/>
        <v>2991.8400000000006</v>
      </c>
      <c r="S82" s="100">
        <f t="shared" si="19"/>
        <v>100</v>
      </c>
      <c r="T82" s="100">
        <v>0</v>
      </c>
      <c r="U82" s="100">
        <f t="shared" si="23"/>
        <v>0</v>
      </c>
      <c r="V82" s="99">
        <v>0</v>
      </c>
      <c r="W82" s="99">
        <v>0</v>
      </c>
      <c r="X82" s="99">
        <v>0</v>
      </c>
      <c r="Y82" s="100">
        <f t="shared" si="24"/>
        <v>0</v>
      </c>
      <c r="Z82" s="100">
        <v>0</v>
      </c>
      <c r="AA82" s="109">
        <v>0</v>
      </c>
      <c r="AB82" s="109">
        <f t="shared" si="20"/>
        <v>0</v>
      </c>
      <c r="AC82" s="109">
        <v>0</v>
      </c>
      <c r="AD82" s="109">
        <f t="shared" si="21"/>
        <v>0</v>
      </c>
      <c r="AE82" s="109">
        <v>0</v>
      </c>
      <c r="AF82" s="109">
        <f t="shared" si="22"/>
        <v>0</v>
      </c>
    </row>
    <row r="83" spans="1:32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96">
        <v>30.45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7"/>
        <v>75</v>
      </c>
      <c r="O83" s="100">
        <v>2291.38</v>
      </c>
      <c r="P83" s="100">
        <v>2291.38</v>
      </c>
      <c r="Q83" s="100">
        <f t="shared" si="25"/>
        <v>100</v>
      </c>
      <c r="R83" s="100">
        <f t="shared" si="26"/>
        <v>2291.38</v>
      </c>
      <c r="S83" s="100">
        <f t="shared" si="19"/>
        <v>100</v>
      </c>
      <c r="T83" s="100">
        <v>0</v>
      </c>
      <c r="U83" s="100">
        <f t="shared" si="23"/>
        <v>0</v>
      </c>
      <c r="V83" s="99">
        <v>3</v>
      </c>
      <c r="W83" s="99">
        <v>3</v>
      </c>
      <c r="X83" s="99">
        <v>2</v>
      </c>
      <c r="Y83" s="100">
        <f t="shared" si="24"/>
        <v>25</v>
      </c>
      <c r="Z83" s="100">
        <v>1432.92</v>
      </c>
      <c r="AA83" s="109">
        <v>0</v>
      </c>
      <c r="AB83" s="109">
        <f t="shared" si="20"/>
        <v>0</v>
      </c>
      <c r="AC83" s="109">
        <v>0</v>
      </c>
      <c r="AD83" s="109">
        <f t="shared" si="21"/>
        <v>0</v>
      </c>
      <c r="AE83" s="109">
        <v>0</v>
      </c>
      <c r="AF83" s="109">
        <f t="shared" si="22"/>
        <v>0</v>
      </c>
    </row>
    <row r="84" spans="1:32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96">
        <v>30.45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7"/>
        <v>89.552238805970148</v>
      </c>
      <c r="O84" s="100">
        <v>48671.73</v>
      </c>
      <c r="P84" s="100">
        <v>48671.73</v>
      </c>
      <c r="Q84" s="100">
        <f t="shared" si="25"/>
        <v>100</v>
      </c>
      <c r="R84" s="100">
        <f t="shared" si="26"/>
        <v>48671.73</v>
      </c>
      <c r="S84" s="100">
        <f t="shared" si="19"/>
        <v>100</v>
      </c>
      <c r="T84" s="100">
        <v>0</v>
      </c>
      <c r="U84" s="100">
        <f t="shared" si="23"/>
        <v>0</v>
      </c>
      <c r="V84" s="99">
        <v>3</v>
      </c>
      <c r="W84" s="99">
        <v>3</v>
      </c>
      <c r="X84" s="99">
        <v>1</v>
      </c>
      <c r="Y84" s="100">
        <f t="shared" si="24"/>
        <v>4.4776119402985071</v>
      </c>
      <c r="Z84" s="100">
        <v>6471.59</v>
      </c>
      <c r="AA84" s="109">
        <v>0</v>
      </c>
      <c r="AB84" s="109">
        <f t="shared" si="20"/>
        <v>0</v>
      </c>
      <c r="AC84" s="109">
        <v>0</v>
      </c>
      <c r="AD84" s="109">
        <f t="shared" si="21"/>
        <v>0</v>
      </c>
      <c r="AE84" s="109">
        <v>0</v>
      </c>
      <c r="AF84" s="109">
        <f t="shared" si="22"/>
        <v>0</v>
      </c>
    </row>
    <row r="85" spans="1:32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96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7"/>
        <v>0</v>
      </c>
      <c r="O85" s="100">
        <v>0</v>
      </c>
      <c r="P85" s="100">
        <v>0</v>
      </c>
      <c r="Q85" s="100">
        <v>0</v>
      </c>
      <c r="R85" s="100">
        <f t="shared" si="26"/>
        <v>0</v>
      </c>
      <c r="S85" s="100">
        <v>0</v>
      </c>
      <c r="T85" s="100">
        <v>0</v>
      </c>
      <c r="U85" s="100">
        <v>0</v>
      </c>
      <c r="V85" s="99">
        <v>0</v>
      </c>
      <c r="W85" s="99">
        <v>0</v>
      </c>
      <c r="X85" s="99">
        <v>0</v>
      </c>
      <c r="Y85" s="100">
        <f t="shared" si="24"/>
        <v>0</v>
      </c>
      <c r="Z85" s="100">
        <v>0</v>
      </c>
      <c r="AA85" s="109">
        <v>0</v>
      </c>
      <c r="AB85" s="109">
        <f t="shared" si="20"/>
        <v>0</v>
      </c>
      <c r="AC85" s="109">
        <v>0</v>
      </c>
      <c r="AD85" s="109">
        <f t="shared" si="21"/>
        <v>0</v>
      </c>
      <c r="AE85" s="109">
        <v>0</v>
      </c>
      <c r="AF85" s="109">
        <f t="shared" si="22"/>
        <v>0</v>
      </c>
    </row>
    <row r="86" spans="1:32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96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7"/>
        <v>0</v>
      </c>
      <c r="O86" s="100">
        <v>0</v>
      </c>
      <c r="P86" s="100">
        <v>0</v>
      </c>
      <c r="Q86" s="100">
        <v>0</v>
      </c>
      <c r="R86" s="100">
        <f t="shared" si="26"/>
        <v>0</v>
      </c>
      <c r="S86" s="100">
        <v>0</v>
      </c>
      <c r="T86" s="100">
        <v>0</v>
      </c>
      <c r="U86" s="100">
        <v>0</v>
      </c>
      <c r="V86" s="99">
        <v>0</v>
      </c>
      <c r="W86" s="99">
        <v>0</v>
      </c>
      <c r="X86" s="99">
        <v>0</v>
      </c>
      <c r="Y86" s="100">
        <f t="shared" si="24"/>
        <v>0</v>
      </c>
      <c r="Z86" s="100">
        <v>0</v>
      </c>
      <c r="AA86" s="109">
        <v>0</v>
      </c>
      <c r="AB86" s="109">
        <f t="shared" si="20"/>
        <v>0</v>
      </c>
      <c r="AC86" s="109">
        <v>0</v>
      </c>
      <c r="AD86" s="109">
        <f t="shared" si="21"/>
        <v>0</v>
      </c>
      <c r="AE86" s="109">
        <v>0</v>
      </c>
      <c r="AF86" s="109">
        <f t="shared" si="22"/>
        <v>0</v>
      </c>
    </row>
    <row r="87" spans="1:32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96">
        <v>30.45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7"/>
        <v>66.666666666666657</v>
      </c>
      <c r="O87" s="100">
        <v>27394.17</v>
      </c>
      <c r="P87" s="100">
        <v>27394.17</v>
      </c>
      <c r="Q87" s="100">
        <f t="shared" si="25"/>
        <v>100</v>
      </c>
      <c r="R87" s="100">
        <f t="shared" si="26"/>
        <v>27394.17</v>
      </c>
      <c r="S87" s="100">
        <f t="shared" si="19"/>
        <v>100</v>
      </c>
      <c r="T87" s="100">
        <v>0</v>
      </c>
      <c r="U87" s="100">
        <f t="shared" si="23"/>
        <v>0</v>
      </c>
      <c r="V87" s="99">
        <v>0</v>
      </c>
      <c r="W87" s="99">
        <v>0</v>
      </c>
      <c r="X87" s="99">
        <v>0</v>
      </c>
      <c r="Y87" s="100">
        <f t="shared" si="24"/>
        <v>0</v>
      </c>
      <c r="Z87" s="100">
        <v>0</v>
      </c>
      <c r="AA87" s="109">
        <v>0</v>
      </c>
      <c r="AB87" s="109">
        <f t="shared" si="20"/>
        <v>0</v>
      </c>
      <c r="AC87" s="109">
        <v>0</v>
      </c>
      <c r="AD87" s="109">
        <f t="shared" si="21"/>
        <v>0</v>
      </c>
      <c r="AE87" s="109">
        <v>0</v>
      </c>
      <c r="AF87" s="109">
        <f t="shared" si="22"/>
        <v>0</v>
      </c>
    </row>
    <row r="88" spans="1:32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96">
        <v>30.45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7"/>
        <v>100</v>
      </c>
      <c r="O88" s="100">
        <v>7948</v>
      </c>
      <c r="P88" s="100">
        <v>7948</v>
      </c>
      <c r="Q88" s="100">
        <f t="shared" si="25"/>
        <v>100</v>
      </c>
      <c r="R88" s="100">
        <f t="shared" si="26"/>
        <v>7948</v>
      </c>
      <c r="S88" s="100">
        <f t="shared" si="19"/>
        <v>100</v>
      </c>
      <c r="T88" s="100">
        <v>0</v>
      </c>
      <c r="U88" s="100">
        <f t="shared" si="23"/>
        <v>0</v>
      </c>
      <c r="V88" s="99">
        <v>0</v>
      </c>
      <c r="W88" s="99">
        <v>0</v>
      </c>
      <c r="X88" s="99">
        <v>0</v>
      </c>
      <c r="Y88" s="100">
        <f t="shared" si="24"/>
        <v>0</v>
      </c>
      <c r="Z88" s="100">
        <v>0</v>
      </c>
      <c r="AA88" s="109">
        <v>0</v>
      </c>
      <c r="AB88" s="109">
        <f t="shared" si="20"/>
        <v>0</v>
      </c>
      <c r="AC88" s="109">
        <v>0</v>
      </c>
      <c r="AD88" s="109">
        <f t="shared" si="21"/>
        <v>0</v>
      </c>
      <c r="AE88" s="109">
        <v>0</v>
      </c>
      <c r="AF88" s="109">
        <f t="shared" si="22"/>
        <v>0</v>
      </c>
    </row>
    <row r="89" spans="1:32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96">
        <v>30.45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7"/>
        <v>82</v>
      </c>
      <c r="O89" s="100">
        <v>25249.41</v>
      </c>
      <c r="P89" s="100">
        <v>25249.41</v>
      </c>
      <c r="Q89" s="100">
        <f t="shared" si="25"/>
        <v>100</v>
      </c>
      <c r="R89" s="100">
        <f t="shared" si="26"/>
        <v>25249.41</v>
      </c>
      <c r="S89" s="100">
        <f t="shared" si="19"/>
        <v>100</v>
      </c>
      <c r="T89" s="100">
        <v>0</v>
      </c>
      <c r="U89" s="100">
        <f t="shared" si="23"/>
        <v>0</v>
      </c>
      <c r="V89" s="99">
        <v>8</v>
      </c>
      <c r="W89" s="99">
        <v>8</v>
      </c>
      <c r="X89" s="99">
        <v>5</v>
      </c>
      <c r="Y89" s="100">
        <f t="shared" si="24"/>
        <v>16</v>
      </c>
      <c r="Z89" s="100">
        <v>3714.54</v>
      </c>
      <c r="AA89" s="109">
        <v>0</v>
      </c>
      <c r="AB89" s="109">
        <f t="shared" si="20"/>
        <v>0</v>
      </c>
      <c r="AC89" s="109">
        <v>0</v>
      </c>
      <c r="AD89" s="109">
        <f t="shared" si="21"/>
        <v>0</v>
      </c>
      <c r="AE89" s="109">
        <v>0</v>
      </c>
      <c r="AF89" s="109">
        <f t="shared" si="22"/>
        <v>0</v>
      </c>
    </row>
    <row r="90" spans="1:32" s="9" customFormat="1" x14ac:dyDescent="0.2">
      <c r="A90" s="2">
        <v>84</v>
      </c>
      <c r="B90" s="11" t="s">
        <v>114</v>
      </c>
      <c r="C90" s="12"/>
      <c r="D90" s="12" t="s">
        <v>224</v>
      </c>
      <c r="E90" s="103" t="s">
        <v>118</v>
      </c>
      <c r="F90" s="101" t="s">
        <v>233</v>
      </c>
      <c r="G90" s="96">
        <v>30.45</v>
      </c>
      <c r="H90" s="99">
        <v>4</v>
      </c>
      <c r="I90" s="83">
        <v>0</v>
      </c>
      <c r="J90" s="83">
        <v>1</v>
      </c>
      <c r="K90" s="98">
        <v>0</v>
      </c>
      <c r="L90" s="99">
        <v>0</v>
      </c>
      <c r="M90" s="99">
        <v>0</v>
      </c>
      <c r="N90" s="100">
        <f t="shared" si="27"/>
        <v>0</v>
      </c>
      <c r="O90" s="100">
        <v>0</v>
      </c>
      <c r="P90" s="100">
        <v>0</v>
      </c>
      <c r="Q90" s="100">
        <v>0</v>
      </c>
      <c r="R90" s="100">
        <f t="shared" si="26"/>
        <v>0</v>
      </c>
      <c r="S90" s="100">
        <v>0</v>
      </c>
      <c r="T90" s="100">
        <v>0</v>
      </c>
      <c r="U90" s="100">
        <v>0</v>
      </c>
      <c r="V90" s="99">
        <v>0</v>
      </c>
      <c r="W90" s="99">
        <v>0</v>
      </c>
      <c r="X90" s="99">
        <v>0</v>
      </c>
      <c r="Y90" s="100">
        <f>IF(H90=0,0,V90/H90)*100</f>
        <v>0</v>
      </c>
      <c r="Z90" s="100">
        <v>0</v>
      </c>
      <c r="AA90" s="109">
        <v>0</v>
      </c>
      <c r="AB90" s="109">
        <f t="shared" si="20"/>
        <v>0</v>
      </c>
      <c r="AC90" s="109">
        <v>0</v>
      </c>
      <c r="AD90" s="109">
        <f t="shared" si="21"/>
        <v>0</v>
      </c>
      <c r="AE90" s="109">
        <v>0</v>
      </c>
      <c r="AF90" s="109">
        <f t="shared" si="22"/>
        <v>0</v>
      </c>
    </row>
    <row r="91" spans="1:32" s="9" customFormat="1" x14ac:dyDescent="0.2">
      <c r="A91" s="2">
        <v>85</v>
      </c>
      <c r="B91" s="11" t="s">
        <v>114</v>
      </c>
      <c r="C91" s="12"/>
      <c r="D91" s="12" t="s">
        <v>104</v>
      </c>
      <c r="E91" s="19" t="s">
        <v>118</v>
      </c>
      <c r="F91" s="101" t="s">
        <v>209</v>
      </c>
      <c r="G91" s="96">
        <v>30.45</v>
      </c>
      <c r="H91" s="99">
        <v>24</v>
      </c>
      <c r="I91" s="83">
        <v>5</v>
      </c>
      <c r="J91" s="83">
        <v>11</v>
      </c>
      <c r="K91" s="98">
        <v>18</v>
      </c>
      <c r="L91" s="99">
        <v>24</v>
      </c>
      <c r="M91" s="99">
        <v>8</v>
      </c>
      <c r="N91" s="100">
        <f t="shared" si="27"/>
        <v>75</v>
      </c>
      <c r="O91" s="100">
        <v>16467.23</v>
      </c>
      <c r="P91" s="100">
        <v>16467.23</v>
      </c>
      <c r="Q91" s="100">
        <f t="shared" si="25"/>
        <v>100</v>
      </c>
      <c r="R91" s="100">
        <f t="shared" si="26"/>
        <v>0</v>
      </c>
      <c r="S91" s="100">
        <f>R91/P91*100</f>
        <v>0</v>
      </c>
      <c r="T91" s="100">
        <v>16467.23</v>
      </c>
      <c r="U91" s="100">
        <f t="shared" si="23"/>
        <v>100</v>
      </c>
      <c r="V91" s="99">
        <v>8</v>
      </c>
      <c r="W91" s="99">
        <v>8</v>
      </c>
      <c r="X91" s="99">
        <v>5</v>
      </c>
      <c r="Y91" s="100">
        <f t="shared" si="24"/>
        <v>33.333333333333329</v>
      </c>
      <c r="Z91" s="100">
        <v>4986.03</v>
      </c>
      <c r="AA91" s="109">
        <v>0</v>
      </c>
      <c r="AB91" s="109">
        <f t="shared" si="20"/>
        <v>0</v>
      </c>
      <c r="AC91" s="109">
        <v>0</v>
      </c>
      <c r="AD91" s="109">
        <f t="shared" si="21"/>
        <v>0</v>
      </c>
      <c r="AE91" s="109">
        <v>0</v>
      </c>
      <c r="AF91" s="109">
        <f t="shared" si="22"/>
        <v>0</v>
      </c>
    </row>
    <row r="92" spans="1:32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96">
        <v>30.45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7"/>
        <v>56.25</v>
      </c>
      <c r="O92" s="100">
        <v>9389.1600000000017</v>
      </c>
      <c r="P92" s="100">
        <v>9389.1600000000017</v>
      </c>
      <c r="Q92" s="100">
        <f t="shared" si="25"/>
        <v>100</v>
      </c>
      <c r="R92" s="100">
        <f t="shared" si="26"/>
        <v>9389.1600000000017</v>
      </c>
      <c r="S92" s="100">
        <f t="shared" si="19"/>
        <v>100</v>
      </c>
      <c r="T92" s="100">
        <v>0</v>
      </c>
      <c r="U92" s="100">
        <f t="shared" si="23"/>
        <v>0</v>
      </c>
      <c r="V92" s="99">
        <v>0</v>
      </c>
      <c r="W92" s="99">
        <v>0</v>
      </c>
      <c r="X92" s="99">
        <v>0</v>
      </c>
      <c r="Y92" s="100">
        <f t="shared" si="24"/>
        <v>0</v>
      </c>
      <c r="Z92" s="100">
        <v>0</v>
      </c>
      <c r="AA92" s="109">
        <v>0</v>
      </c>
      <c r="AB92" s="109">
        <f t="shared" si="20"/>
        <v>0</v>
      </c>
      <c r="AC92" s="109">
        <v>0</v>
      </c>
      <c r="AD92" s="109">
        <f t="shared" si="21"/>
        <v>0</v>
      </c>
      <c r="AE92" s="109">
        <v>0</v>
      </c>
      <c r="AF92" s="109">
        <f t="shared" si="22"/>
        <v>0</v>
      </c>
    </row>
    <row r="93" spans="1:32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96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7"/>
        <v>0</v>
      </c>
      <c r="O93" s="100">
        <v>0</v>
      </c>
      <c r="P93" s="100">
        <v>0</v>
      </c>
      <c r="Q93" s="100">
        <v>0</v>
      </c>
      <c r="R93" s="100">
        <f t="shared" si="26"/>
        <v>0</v>
      </c>
      <c r="S93" s="100">
        <v>0</v>
      </c>
      <c r="T93" s="100">
        <v>0</v>
      </c>
      <c r="U93" s="100">
        <v>0</v>
      </c>
      <c r="V93" s="99">
        <v>0</v>
      </c>
      <c r="W93" s="99">
        <v>0</v>
      </c>
      <c r="X93" s="99">
        <v>0</v>
      </c>
      <c r="Y93" s="100">
        <f t="shared" si="24"/>
        <v>0</v>
      </c>
      <c r="Z93" s="100">
        <v>0</v>
      </c>
      <c r="AA93" s="109">
        <v>0</v>
      </c>
      <c r="AB93" s="109">
        <f t="shared" si="20"/>
        <v>0</v>
      </c>
      <c r="AC93" s="109">
        <v>0</v>
      </c>
      <c r="AD93" s="109">
        <f t="shared" si="21"/>
        <v>0</v>
      </c>
      <c r="AE93" s="109">
        <v>0</v>
      </c>
      <c r="AF93" s="109">
        <f t="shared" si="22"/>
        <v>0</v>
      </c>
    </row>
    <row r="94" spans="1:32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190</v>
      </c>
      <c r="G94" s="96">
        <v>30.45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>K94/H94*100</f>
        <v>60</v>
      </c>
      <c r="O94" s="100">
        <v>12376.46</v>
      </c>
      <c r="P94" s="100">
        <v>12376.46</v>
      </c>
      <c r="Q94" s="100">
        <f t="shared" si="25"/>
        <v>100</v>
      </c>
      <c r="R94" s="100">
        <f t="shared" si="26"/>
        <v>12376.46</v>
      </c>
      <c r="S94" s="100">
        <f>R94/P94*100</f>
        <v>100</v>
      </c>
      <c r="T94" s="100">
        <v>0</v>
      </c>
      <c r="U94" s="100">
        <f t="shared" si="23"/>
        <v>0</v>
      </c>
      <c r="V94" s="99">
        <v>0</v>
      </c>
      <c r="W94" s="99">
        <v>0</v>
      </c>
      <c r="X94" s="99">
        <v>0</v>
      </c>
      <c r="Y94" s="100">
        <f t="shared" si="24"/>
        <v>0</v>
      </c>
      <c r="Z94" s="100">
        <v>0</v>
      </c>
      <c r="AA94" s="109">
        <v>0</v>
      </c>
      <c r="AB94" s="109">
        <f t="shared" si="20"/>
        <v>0</v>
      </c>
      <c r="AC94" s="109">
        <v>0</v>
      </c>
      <c r="AD94" s="109">
        <f t="shared" si="21"/>
        <v>0</v>
      </c>
      <c r="AE94" s="109">
        <v>0</v>
      </c>
      <c r="AF94" s="109">
        <f t="shared" si="22"/>
        <v>0</v>
      </c>
    </row>
    <row r="95" spans="1:32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96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ref="N95" si="28">K95/H95*100</f>
        <v>0</v>
      </c>
      <c r="O95" s="100">
        <v>0</v>
      </c>
      <c r="P95" s="100">
        <v>0</v>
      </c>
      <c r="Q95" s="100">
        <v>0</v>
      </c>
      <c r="R95" s="100">
        <f t="shared" si="26"/>
        <v>0</v>
      </c>
      <c r="S95" s="100">
        <v>0</v>
      </c>
      <c r="T95" s="100">
        <v>0</v>
      </c>
      <c r="U95" s="100">
        <v>0</v>
      </c>
      <c r="V95" s="99">
        <v>0</v>
      </c>
      <c r="W95" s="99">
        <v>0</v>
      </c>
      <c r="X95" s="99">
        <v>0</v>
      </c>
      <c r="Y95" s="100">
        <f>IF(H95=0,0,V95/H95)*100</f>
        <v>0</v>
      </c>
      <c r="Z95" s="100">
        <v>0</v>
      </c>
      <c r="AA95" s="109">
        <v>0</v>
      </c>
      <c r="AB95" s="109">
        <f t="shared" si="20"/>
        <v>0</v>
      </c>
      <c r="AC95" s="109">
        <v>0</v>
      </c>
      <c r="AD95" s="109">
        <f t="shared" si="21"/>
        <v>0</v>
      </c>
      <c r="AE95" s="109">
        <v>0</v>
      </c>
      <c r="AF95" s="109">
        <f t="shared" si="22"/>
        <v>0</v>
      </c>
    </row>
    <row r="96" spans="1:32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96">
        <v>30.45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7"/>
        <v>100</v>
      </c>
      <c r="O96" s="100">
        <v>24507.16</v>
      </c>
      <c r="P96" s="100">
        <v>24507.16</v>
      </c>
      <c r="Q96" s="100">
        <f t="shared" si="25"/>
        <v>100</v>
      </c>
      <c r="R96" s="100">
        <f t="shared" si="26"/>
        <v>24507.16</v>
      </c>
      <c r="S96" s="100">
        <f>R96/P96*100</f>
        <v>100</v>
      </c>
      <c r="T96" s="100">
        <v>0</v>
      </c>
      <c r="U96" s="100">
        <f t="shared" si="23"/>
        <v>0</v>
      </c>
      <c r="V96" s="99">
        <v>0</v>
      </c>
      <c r="W96" s="99">
        <v>0</v>
      </c>
      <c r="X96" s="99">
        <v>0</v>
      </c>
      <c r="Y96" s="100">
        <f t="shared" si="24"/>
        <v>0</v>
      </c>
      <c r="Z96" s="100">
        <v>0</v>
      </c>
      <c r="AA96" s="109">
        <v>0</v>
      </c>
      <c r="AB96" s="109">
        <f t="shared" si="20"/>
        <v>0</v>
      </c>
      <c r="AC96" s="109">
        <v>0</v>
      </c>
      <c r="AD96" s="109">
        <f t="shared" si="21"/>
        <v>0</v>
      </c>
      <c r="AE96" s="109">
        <v>0</v>
      </c>
      <c r="AF96" s="109">
        <f t="shared" si="22"/>
        <v>0</v>
      </c>
    </row>
    <row r="97" spans="1:37" x14ac:dyDescent="0.2">
      <c r="A97" s="16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96">
        <v>30.45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7"/>
        <v>66.666666666666657</v>
      </c>
      <c r="O97" s="100">
        <v>5946.55</v>
      </c>
      <c r="P97" s="100">
        <v>5946.55</v>
      </c>
      <c r="Q97" s="100">
        <f t="shared" si="25"/>
        <v>100</v>
      </c>
      <c r="R97" s="100">
        <f t="shared" si="26"/>
        <v>5946.55</v>
      </c>
      <c r="S97" s="100">
        <f t="shared" si="19"/>
        <v>100</v>
      </c>
      <c r="T97" s="100">
        <v>0</v>
      </c>
      <c r="U97" s="100">
        <f t="shared" si="23"/>
        <v>0</v>
      </c>
      <c r="V97" s="99">
        <v>0</v>
      </c>
      <c r="W97" s="99">
        <v>0</v>
      </c>
      <c r="X97" s="99">
        <v>0</v>
      </c>
      <c r="Y97" s="100">
        <f t="shared" si="24"/>
        <v>0</v>
      </c>
      <c r="Z97" s="100">
        <v>0</v>
      </c>
      <c r="AA97" s="109">
        <v>0</v>
      </c>
      <c r="AB97" s="109">
        <f t="shared" si="20"/>
        <v>0</v>
      </c>
      <c r="AC97" s="109">
        <v>0</v>
      </c>
      <c r="AD97" s="109">
        <f t="shared" si="21"/>
        <v>0</v>
      </c>
      <c r="AE97" s="109">
        <v>0</v>
      </c>
      <c r="AF97" s="109">
        <f t="shared" si="22"/>
        <v>0</v>
      </c>
    </row>
    <row r="98" spans="1:37" x14ac:dyDescent="0.2">
      <c r="A98" s="16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96">
        <v>30.45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7"/>
        <v>44.444444444444443</v>
      </c>
      <c r="O98" s="100">
        <v>3487.89</v>
      </c>
      <c r="P98" s="100">
        <v>3487.89</v>
      </c>
      <c r="Q98" s="100">
        <f t="shared" si="25"/>
        <v>100</v>
      </c>
      <c r="R98" s="100">
        <f t="shared" si="26"/>
        <v>3487.89</v>
      </c>
      <c r="S98" s="100">
        <f>R98/P98*100</f>
        <v>100</v>
      </c>
      <c r="T98" s="100">
        <v>0</v>
      </c>
      <c r="U98" s="100">
        <f t="shared" si="23"/>
        <v>0</v>
      </c>
      <c r="V98" s="99">
        <v>0</v>
      </c>
      <c r="W98" s="99">
        <v>0</v>
      </c>
      <c r="X98" s="99">
        <v>0</v>
      </c>
      <c r="Y98" s="100">
        <f t="shared" si="24"/>
        <v>0</v>
      </c>
      <c r="Z98" s="100">
        <v>0</v>
      </c>
      <c r="AA98" s="109">
        <v>0</v>
      </c>
      <c r="AB98" s="109">
        <f t="shared" si="20"/>
        <v>0</v>
      </c>
      <c r="AC98" s="109">
        <v>0</v>
      </c>
      <c r="AD98" s="109">
        <f t="shared" si="21"/>
        <v>0</v>
      </c>
      <c r="AE98" s="109">
        <v>0</v>
      </c>
      <c r="AF98" s="109">
        <f t="shared" si="22"/>
        <v>0</v>
      </c>
    </row>
    <row r="99" spans="1:37" x14ac:dyDescent="0.2">
      <c r="A99" s="16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96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7"/>
        <v>0</v>
      </c>
      <c r="O99" s="100">
        <v>0</v>
      </c>
      <c r="P99" s="100">
        <v>0</v>
      </c>
      <c r="Q99" s="100">
        <v>0</v>
      </c>
      <c r="R99" s="100">
        <f t="shared" si="26"/>
        <v>0</v>
      </c>
      <c r="S99" s="100">
        <v>0</v>
      </c>
      <c r="T99" s="100">
        <v>0</v>
      </c>
      <c r="U99" s="100">
        <v>0</v>
      </c>
      <c r="V99" s="99">
        <v>2</v>
      </c>
      <c r="W99" s="99">
        <v>2</v>
      </c>
      <c r="X99" s="99">
        <v>2</v>
      </c>
      <c r="Y99" s="100">
        <f>IF(H99=0,0,V99/H99)*100</f>
        <v>66.666666666666657</v>
      </c>
      <c r="Z99" s="100">
        <v>1133.8399999999999</v>
      </c>
      <c r="AA99" s="109">
        <v>0</v>
      </c>
      <c r="AB99" s="109">
        <f t="shared" si="20"/>
        <v>0</v>
      </c>
      <c r="AC99" s="109">
        <v>0</v>
      </c>
      <c r="AD99" s="109">
        <f t="shared" si="21"/>
        <v>0</v>
      </c>
      <c r="AE99" s="109">
        <v>0</v>
      </c>
      <c r="AF99" s="109">
        <f t="shared" si="22"/>
        <v>0</v>
      </c>
    </row>
    <row r="100" spans="1:37" x14ac:dyDescent="0.2">
      <c r="A100" s="16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96">
        <v>30.45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7"/>
        <v>39.473684210526315</v>
      </c>
      <c r="O100" s="100">
        <v>18749.07</v>
      </c>
      <c r="P100" s="100">
        <v>18749.07</v>
      </c>
      <c r="Q100" s="100">
        <f t="shared" si="25"/>
        <v>100</v>
      </c>
      <c r="R100" s="100">
        <f t="shared" si="26"/>
        <v>18749.07</v>
      </c>
      <c r="S100" s="100">
        <f t="shared" si="19"/>
        <v>100</v>
      </c>
      <c r="T100" s="100">
        <v>0</v>
      </c>
      <c r="U100" s="100">
        <f t="shared" si="23"/>
        <v>0</v>
      </c>
      <c r="V100" s="99">
        <v>0</v>
      </c>
      <c r="W100" s="99">
        <v>0</v>
      </c>
      <c r="X100" s="99">
        <v>0</v>
      </c>
      <c r="Y100" s="100">
        <f t="shared" si="24"/>
        <v>0</v>
      </c>
      <c r="Z100" s="100">
        <v>0</v>
      </c>
      <c r="AA100" s="109">
        <v>0</v>
      </c>
      <c r="AB100" s="109">
        <f t="shared" si="20"/>
        <v>0</v>
      </c>
      <c r="AC100" s="109">
        <v>0</v>
      </c>
      <c r="AD100" s="109">
        <f t="shared" si="21"/>
        <v>0</v>
      </c>
      <c r="AE100" s="109">
        <v>0</v>
      </c>
      <c r="AF100" s="109">
        <f t="shared" si="22"/>
        <v>0</v>
      </c>
    </row>
    <row r="101" spans="1:37" x14ac:dyDescent="0.2">
      <c r="A101" s="16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96">
        <v>30.45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7"/>
        <v>12.5</v>
      </c>
      <c r="O101" s="100">
        <v>336.17</v>
      </c>
      <c r="P101" s="100">
        <v>336.17</v>
      </c>
      <c r="Q101" s="100">
        <f t="shared" si="25"/>
        <v>100</v>
      </c>
      <c r="R101" s="100">
        <f t="shared" si="26"/>
        <v>0</v>
      </c>
      <c r="S101" s="100">
        <f t="shared" si="19"/>
        <v>0</v>
      </c>
      <c r="T101" s="100">
        <v>336.17</v>
      </c>
      <c r="U101" s="100">
        <f t="shared" si="23"/>
        <v>100</v>
      </c>
      <c r="V101" s="99">
        <v>0</v>
      </c>
      <c r="W101" s="99">
        <v>0</v>
      </c>
      <c r="X101" s="99">
        <v>0</v>
      </c>
      <c r="Y101" s="100">
        <f t="shared" si="24"/>
        <v>0</v>
      </c>
      <c r="Z101" s="100">
        <v>0</v>
      </c>
      <c r="AA101" s="109">
        <v>0</v>
      </c>
      <c r="AB101" s="109">
        <f t="shared" si="20"/>
        <v>0</v>
      </c>
      <c r="AC101" s="109">
        <v>0</v>
      </c>
      <c r="AD101" s="109">
        <f t="shared" si="21"/>
        <v>0</v>
      </c>
      <c r="AE101" s="109">
        <v>0</v>
      </c>
      <c r="AF101" s="109">
        <f t="shared" si="22"/>
        <v>0</v>
      </c>
    </row>
    <row r="102" spans="1:37" x14ac:dyDescent="0.2">
      <c r="A102" s="16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96">
        <v>30.45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7"/>
        <v>61.904761904761905</v>
      </c>
      <c r="O102" s="100">
        <v>19670.13</v>
      </c>
      <c r="P102" s="100">
        <v>19670.13</v>
      </c>
      <c r="Q102" s="100">
        <f t="shared" si="25"/>
        <v>100</v>
      </c>
      <c r="R102" s="100">
        <f t="shared" si="26"/>
        <v>19670.13</v>
      </c>
      <c r="S102" s="100">
        <f t="shared" si="19"/>
        <v>100</v>
      </c>
      <c r="T102" s="100">
        <v>0</v>
      </c>
      <c r="U102" s="100">
        <f t="shared" si="23"/>
        <v>0</v>
      </c>
      <c r="V102" s="99">
        <v>0</v>
      </c>
      <c r="W102" s="99">
        <v>0</v>
      </c>
      <c r="X102" s="99">
        <v>0</v>
      </c>
      <c r="Y102" s="100">
        <f t="shared" si="24"/>
        <v>0</v>
      </c>
      <c r="Z102" s="100">
        <v>0</v>
      </c>
      <c r="AA102" s="109">
        <v>0</v>
      </c>
      <c r="AB102" s="109">
        <f t="shared" si="20"/>
        <v>0</v>
      </c>
      <c r="AC102" s="109">
        <v>0</v>
      </c>
      <c r="AD102" s="109">
        <f t="shared" si="21"/>
        <v>0</v>
      </c>
      <c r="AE102" s="109">
        <v>0</v>
      </c>
      <c r="AF102" s="109">
        <f t="shared" si="22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7"/>
        <v>70.318515925796291</v>
      </c>
      <c r="O103" s="113">
        <f>SUM(O7:O102)</f>
        <v>1493882.5099999998</v>
      </c>
      <c r="P103" s="113">
        <f>SUM(P7:P102)</f>
        <v>1493882.5099999998</v>
      </c>
      <c r="Q103" s="90">
        <f>P103/O103*100</f>
        <v>100</v>
      </c>
      <c r="R103" s="91">
        <f>SUM(R7:R102)</f>
        <v>1332642.5399999996</v>
      </c>
      <c r="S103" s="90">
        <f>R103/P103*100</f>
        <v>89.2066498589638</v>
      </c>
      <c r="T103" s="91">
        <f>SUM(T7:T102)</f>
        <v>161239.97</v>
      </c>
      <c r="U103" s="90">
        <f t="shared" si="23"/>
        <v>10.793350141036195</v>
      </c>
      <c r="V103" s="89">
        <f t="shared" ref="V103:AF103" si="29">SUM(V7:V102)</f>
        <v>176</v>
      </c>
      <c r="W103" s="89">
        <f t="shared" si="29"/>
        <v>201</v>
      </c>
      <c r="X103" s="89">
        <f>SUM(X7:X102)</f>
        <v>79</v>
      </c>
      <c r="Y103" s="91">
        <f>X103/H103*100</f>
        <v>2.7651382569128455</v>
      </c>
      <c r="Z103" s="91">
        <f>SUM(Z7:Z102)</f>
        <v>160466.02000000002</v>
      </c>
      <c r="AA103" s="111">
        <f t="shared" si="29"/>
        <v>0</v>
      </c>
      <c r="AB103" s="111">
        <f t="shared" si="29"/>
        <v>0</v>
      </c>
      <c r="AC103" s="111">
        <f t="shared" si="29"/>
        <v>0</v>
      </c>
      <c r="AD103" s="111">
        <f t="shared" si="29"/>
        <v>0</v>
      </c>
      <c r="AE103" s="111">
        <f t="shared" si="29"/>
        <v>0</v>
      </c>
      <c r="AF103" s="111">
        <f t="shared" si="29"/>
        <v>0</v>
      </c>
      <c r="AG103" s="42"/>
      <c r="AH103" s="42"/>
      <c r="AI103" s="42"/>
      <c r="AJ103" s="42"/>
      <c r="AK103" s="42"/>
    </row>
  </sheetData>
  <sheetProtection password="C41F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8"/>
  <sheetViews>
    <sheetView topLeftCell="A79" zoomScale="90" zoomScaleNormal="90" workbookViewId="0">
      <selection activeCell="D106" sqref="D106"/>
    </sheetView>
  </sheetViews>
  <sheetFormatPr defaultColWidth="9.7109375" defaultRowHeight="12.75" x14ac:dyDescent="0.2"/>
  <cols>
    <col min="1" max="1" width="6" style="9" customWidth="1"/>
    <col min="2" max="2" width="16.42578125" style="9" customWidth="1"/>
    <col min="3" max="3" width="20.140625" style="9" customWidth="1"/>
    <col min="4" max="4" width="34.85546875" style="9" customWidth="1"/>
    <col min="5" max="5" width="27.140625" style="18" customWidth="1"/>
    <col min="6" max="8" width="9.28515625" style="106" customWidth="1"/>
    <col min="9" max="10" width="9.28515625" style="93" customWidth="1"/>
    <col min="11" max="13" width="6.7109375" style="106" customWidth="1"/>
    <col min="14" max="14" width="9.140625" style="106" customWidth="1"/>
    <col min="15" max="15" width="12.42578125" style="107" customWidth="1"/>
    <col min="16" max="16" width="12.85546875" style="107" customWidth="1"/>
    <col min="17" max="17" width="9.28515625" style="107" customWidth="1"/>
    <col min="18" max="18" width="11.85546875" style="107" customWidth="1"/>
    <col min="19" max="19" width="10.42578125" style="107" customWidth="1"/>
    <col min="20" max="20" width="11.140625" style="107" customWidth="1"/>
    <col min="21" max="21" width="9.28515625" style="107" customWidth="1"/>
    <col min="22" max="25" width="9.28515625" style="106" customWidth="1"/>
    <col min="26" max="26" width="12.28515625" style="106" customWidth="1"/>
    <col min="27" max="32" width="9.28515625" style="112" customWidth="1"/>
    <col min="33" max="37" width="9.7109375" style="34"/>
    <col min="38" max="16384" width="9.7109375" style="9"/>
  </cols>
  <sheetData>
    <row r="1" spans="1:37" s="8" customFormat="1" ht="36.75" customHeight="1" x14ac:dyDescent="0.25">
      <c r="A1" s="155" t="s">
        <v>243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33"/>
      <c r="AH1" s="33"/>
      <c r="AI1" s="33"/>
      <c r="AJ1" s="33"/>
      <c r="AK1" s="33"/>
    </row>
    <row r="2" spans="1:37" s="33" customFormat="1" ht="15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28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46.5" customHeight="1" x14ac:dyDescent="0.25">
      <c r="A3" s="129"/>
      <c r="B3" s="129"/>
      <c r="C3" s="129"/>
      <c r="D3" s="129"/>
      <c r="E3" s="129"/>
      <c r="F3" s="129"/>
      <c r="G3" s="129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58.5" customHeight="1" x14ac:dyDescent="0.25">
      <c r="A4" s="129"/>
      <c r="B4" s="129"/>
      <c r="C4" s="129"/>
      <c r="D4" s="129"/>
      <c r="E4" s="129"/>
      <c r="F4" s="129"/>
      <c r="G4" s="129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(гр."&amp;V6&amp;"/гр."&amp;'[2]16.02.15 (сайт)'!H6&amp;"*100)"</f>
        <v>відсоток  до загальної кількості виданих доручень (гр.22/гр.8*100)</v>
      </c>
      <c r="Z4" s="149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59.75" customHeight="1" x14ac:dyDescent="0.25">
      <c r="A5" s="130"/>
      <c r="B5" s="130"/>
      <c r="C5" s="130"/>
      <c r="D5" s="130"/>
      <c r="E5" s="130"/>
      <c r="F5" s="130"/>
      <c r="G5" s="130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50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17" customFormat="1" ht="12.75" customHeight="1" x14ac:dyDescent="0.2">
      <c r="A6" s="114">
        <v>1</v>
      </c>
      <c r="B6" s="114">
        <f>A6+1</f>
        <v>2</v>
      </c>
      <c r="C6" s="116">
        <f t="shared" ref="C6:AD6" si="0">B6+1</f>
        <v>3</v>
      </c>
      <c r="D6" s="114">
        <f t="shared" si="0"/>
        <v>4</v>
      </c>
      <c r="E6" s="114">
        <f t="shared" si="0"/>
        <v>5</v>
      </c>
      <c r="F6" s="114">
        <f t="shared" si="0"/>
        <v>6</v>
      </c>
      <c r="G6" s="114">
        <f t="shared" si="0"/>
        <v>7</v>
      </c>
      <c r="H6" s="114">
        <f t="shared" si="0"/>
        <v>8</v>
      </c>
      <c r="I6" s="115">
        <f t="shared" si="0"/>
        <v>9</v>
      </c>
      <c r="J6" s="115">
        <f t="shared" si="0"/>
        <v>10</v>
      </c>
      <c r="K6" s="114">
        <f t="shared" si="0"/>
        <v>11</v>
      </c>
      <c r="L6" s="114">
        <f t="shared" si="0"/>
        <v>12</v>
      </c>
      <c r="M6" s="114">
        <f t="shared" si="0"/>
        <v>13</v>
      </c>
      <c r="N6" s="114">
        <f t="shared" si="0"/>
        <v>14</v>
      </c>
      <c r="O6" s="114">
        <f t="shared" si="0"/>
        <v>15</v>
      </c>
      <c r="P6" s="114">
        <f t="shared" si="0"/>
        <v>16</v>
      </c>
      <c r="Q6" s="114">
        <f t="shared" si="0"/>
        <v>17</v>
      </c>
      <c r="R6" s="114">
        <f t="shared" si="0"/>
        <v>18</v>
      </c>
      <c r="S6" s="114">
        <f t="shared" si="0"/>
        <v>19</v>
      </c>
      <c r="T6" s="114">
        <f t="shared" si="0"/>
        <v>20</v>
      </c>
      <c r="U6" s="114">
        <f t="shared" si="0"/>
        <v>21</v>
      </c>
      <c r="V6" s="114">
        <f t="shared" si="0"/>
        <v>22</v>
      </c>
      <c r="W6" s="114">
        <f t="shared" si="0"/>
        <v>23</v>
      </c>
      <c r="X6" s="114">
        <f t="shared" si="0"/>
        <v>24</v>
      </c>
      <c r="Y6" s="114">
        <f t="shared" si="0"/>
        <v>25</v>
      </c>
      <c r="Z6" s="114">
        <f>Y6+1</f>
        <v>26</v>
      </c>
      <c r="AA6" s="114">
        <f t="shared" si="0"/>
        <v>27</v>
      </c>
      <c r="AB6" s="114">
        <f t="shared" si="0"/>
        <v>28</v>
      </c>
      <c r="AC6" s="114">
        <f t="shared" si="0"/>
        <v>29</v>
      </c>
      <c r="AD6" s="114">
        <f t="shared" si="0"/>
        <v>30</v>
      </c>
      <c r="AE6" s="114">
        <v>31</v>
      </c>
      <c r="AF6" s="114">
        <v>32</v>
      </c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96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99">
        <v>0</v>
      </c>
      <c r="W7" s="99">
        <v>0</v>
      </c>
      <c r="X7" s="99">
        <v>0</v>
      </c>
      <c r="Y7" s="100">
        <f>IF(H7=0,0,V7/H7)*100</f>
        <v>0</v>
      </c>
      <c r="Z7" s="100">
        <v>0</v>
      </c>
      <c r="AA7" s="109">
        <v>0</v>
      </c>
      <c r="AB7" s="109">
        <f t="shared" ref="AB7:AB70" si="2">IF(Z7=0,0,AA7/Z7)*100</f>
        <v>0</v>
      </c>
      <c r="AC7" s="109">
        <v>0</v>
      </c>
      <c r="AD7" s="109">
        <f t="shared" ref="AD7:AD70" si="3">IF(AA7=0,0,AC7/AA7)*100</f>
        <v>0</v>
      </c>
      <c r="AE7" s="109">
        <v>0</v>
      </c>
      <c r="AF7" s="109">
        <f t="shared" ref="AF7:AF70" si="4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96">
        <v>30.45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72" si="5">P8/O8*100</f>
        <v>100</v>
      </c>
      <c r="R8" s="100">
        <f>P8-T8</f>
        <v>8664.0299999999988</v>
      </c>
      <c r="S8" s="100">
        <f>R8/P8*100</f>
        <v>100</v>
      </c>
      <c r="T8" s="100">
        <v>0</v>
      </c>
      <c r="U8" s="100">
        <f t="shared" ref="U8:U71" si="6">T8/P8*100</f>
        <v>0</v>
      </c>
      <c r="V8" s="99">
        <v>0</v>
      </c>
      <c r="W8" s="99">
        <v>0</v>
      </c>
      <c r="X8" s="99">
        <v>0</v>
      </c>
      <c r="Y8" s="100">
        <f t="shared" ref="Y8:Y71" si="7">IF(H8=0,0,V8/H8)*100</f>
        <v>0</v>
      </c>
      <c r="Z8" s="100">
        <v>0</v>
      </c>
      <c r="AA8" s="109">
        <v>0</v>
      </c>
      <c r="AB8" s="109">
        <f t="shared" si="2"/>
        <v>0</v>
      </c>
      <c r="AC8" s="109">
        <v>0</v>
      </c>
      <c r="AD8" s="109">
        <f t="shared" si="3"/>
        <v>0</v>
      </c>
      <c r="AE8" s="109">
        <v>0</v>
      </c>
      <c r="AF8" s="109">
        <f t="shared" si="4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96">
        <v>30.45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5"/>
        <v>100</v>
      </c>
      <c r="R9" s="100">
        <f t="shared" ref="R9:R72" si="8">P9-T9</f>
        <v>20412.350000000002</v>
      </c>
      <c r="S9" s="100">
        <f t="shared" ref="S9:S67" si="9">R9/P9*100</f>
        <v>100</v>
      </c>
      <c r="T9" s="100">
        <v>0</v>
      </c>
      <c r="U9" s="100">
        <f t="shared" si="6"/>
        <v>0</v>
      </c>
      <c r="V9" s="99">
        <v>0</v>
      </c>
      <c r="W9" s="99">
        <v>0</v>
      </c>
      <c r="X9" s="99">
        <v>0</v>
      </c>
      <c r="Y9" s="100">
        <f t="shared" si="7"/>
        <v>0</v>
      </c>
      <c r="Z9" s="100">
        <v>0</v>
      </c>
      <c r="AA9" s="109">
        <v>0</v>
      </c>
      <c r="AB9" s="109">
        <f t="shared" si="2"/>
        <v>0</v>
      </c>
      <c r="AC9" s="109">
        <v>0</v>
      </c>
      <c r="AD9" s="109">
        <f t="shared" si="3"/>
        <v>0</v>
      </c>
      <c r="AE9" s="109">
        <v>0</v>
      </c>
      <c r="AF9" s="109">
        <f t="shared" si="4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96">
        <v>30.45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5"/>
        <v>100</v>
      </c>
      <c r="R10" s="100">
        <f t="shared" si="8"/>
        <v>58.36</v>
      </c>
      <c r="S10" s="100">
        <f t="shared" si="9"/>
        <v>100</v>
      </c>
      <c r="T10" s="100">
        <v>0</v>
      </c>
      <c r="U10" s="100">
        <f t="shared" si="6"/>
        <v>0</v>
      </c>
      <c r="V10" s="99">
        <v>0</v>
      </c>
      <c r="W10" s="99">
        <v>0</v>
      </c>
      <c r="X10" s="99">
        <v>0</v>
      </c>
      <c r="Y10" s="100">
        <f t="shared" si="7"/>
        <v>0</v>
      </c>
      <c r="Z10" s="100">
        <v>0</v>
      </c>
      <c r="AA10" s="109">
        <v>0</v>
      </c>
      <c r="AB10" s="109">
        <f t="shared" si="2"/>
        <v>0</v>
      </c>
      <c r="AC10" s="109">
        <v>0</v>
      </c>
      <c r="AD10" s="109">
        <f t="shared" si="3"/>
        <v>0</v>
      </c>
      <c r="AE10" s="109">
        <v>0</v>
      </c>
      <c r="AF10" s="109">
        <f t="shared" si="4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96">
        <v>30.45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 t="shared" si="1"/>
        <v>58.82352941176471</v>
      </c>
      <c r="O11" s="100">
        <v>7226.18</v>
      </c>
      <c r="P11" s="100">
        <v>7226.18</v>
      </c>
      <c r="Q11" s="100">
        <f t="shared" si="5"/>
        <v>100</v>
      </c>
      <c r="R11" s="100">
        <f t="shared" si="8"/>
        <v>7226.18</v>
      </c>
      <c r="S11" s="100">
        <f t="shared" si="9"/>
        <v>100</v>
      </c>
      <c r="T11" s="100">
        <v>0</v>
      </c>
      <c r="U11" s="100">
        <f t="shared" si="6"/>
        <v>0</v>
      </c>
      <c r="V11" s="99">
        <v>0</v>
      </c>
      <c r="W11" s="99">
        <v>0</v>
      </c>
      <c r="X11" s="99">
        <v>0</v>
      </c>
      <c r="Y11" s="100">
        <f t="shared" si="7"/>
        <v>0</v>
      </c>
      <c r="Z11" s="100">
        <v>0</v>
      </c>
      <c r="AA11" s="109">
        <v>0</v>
      </c>
      <c r="AB11" s="109">
        <f t="shared" si="2"/>
        <v>0</v>
      </c>
      <c r="AC11" s="109">
        <v>0</v>
      </c>
      <c r="AD11" s="109">
        <f t="shared" si="3"/>
        <v>0</v>
      </c>
      <c r="AE11" s="109">
        <v>0</v>
      </c>
      <c r="AF11" s="109">
        <f t="shared" si="4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96">
        <v>30.45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5"/>
        <v>100</v>
      </c>
      <c r="R12" s="100">
        <f t="shared" si="8"/>
        <v>7866.78</v>
      </c>
      <c r="S12" s="100">
        <f t="shared" si="9"/>
        <v>78.192701147825801</v>
      </c>
      <c r="T12" s="100">
        <v>2193.9800000000005</v>
      </c>
      <c r="U12" s="100">
        <f t="shared" si="6"/>
        <v>21.807298852174196</v>
      </c>
      <c r="V12" s="99">
        <v>3</v>
      </c>
      <c r="W12" s="99">
        <v>3</v>
      </c>
      <c r="X12" s="99">
        <v>0</v>
      </c>
      <c r="Y12" s="100">
        <f t="shared" si="7"/>
        <v>17.647058823529413</v>
      </c>
      <c r="Z12" s="100">
        <v>4537.1899999999996</v>
      </c>
      <c r="AA12" s="109">
        <v>0</v>
      </c>
      <c r="AB12" s="109">
        <f t="shared" si="2"/>
        <v>0</v>
      </c>
      <c r="AC12" s="109">
        <v>0</v>
      </c>
      <c r="AD12" s="109">
        <f t="shared" si="3"/>
        <v>0</v>
      </c>
      <c r="AE12" s="109">
        <v>0</v>
      </c>
      <c r="AF12" s="109">
        <f t="shared" si="4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96">
        <v>30.45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5"/>
        <v>100</v>
      </c>
      <c r="R13" s="100">
        <f t="shared" si="8"/>
        <v>2679.6</v>
      </c>
      <c r="S13" s="100">
        <f t="shared" si="9"/>
        <v>100</v>
      </c>
      <c r="T13" s="100">
        <v>0</v>
      </c>
      <c r="U13" s="100">
        <f t="shared" si="6"/>
        <v>0</v>
      </c>
      <c r="V13" s="99">
        <v>0</v>
      </c>
      <c r="W13" s="99">
        <v>0</v>
      </c>
      <c r="X13" s="99">
        <v>0</v>
      </c>
      <c r="Y13" s="100">
        <f t="shared" si="7"/>
        <v>0</v>
      </c>
      <c r="Z13" s="100">
        <v>0</v>
      </c>
      <c r="AA13" s="109">
        <v>0</v>
      </c>
      <c r="AB13" s="109">
        <f t="shared" si="2"/>
        <v>0</v>
      </c>
      <c r="AC13" s="109">
        <v>0</v>
      </c>
      <c r="AD13" s="109">
        <f t="shared" si="3"/>
        <v>0</v>
      </c>
      <c r="AE13" s="109">
        <v>0</v>
      </c>
      <c r="AF13" s="109">
        <f t="shared" si="4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96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8"/>
        <v>0</v>
      </c>
      <c r="S14" s="100">
        <v>0</v>
      </c>
      <c r="T14" s="100">
        <v>0</v>
      </c>
      <c r="U14" s="100">
        <v>0</v>
      </c>
      <c r="V14" s="99">
        <v>0</v>
      </c>
      <c r="W14" s="99">
        <v>0</v>
      </c>
      <c r="X14" s="99">
        <v>0</v>
      </c>
      <c r="Y14" s="100">
        <f t="shared" si="7"/>
        <v>0</v>
      </c>
      <c r="Z14" s="100">
        <v>0</v>
      </c>
      <c r="AA14" s="109">
        <v>0</v>
      </c>
      <c r="AB14" s="109">
        <f t="shared" si="2"/>
        <v>0</v>
      </c>
      <c r="AC14" s="109">
        <v>0</v>
      </c>
      <c r="AD14" s="109">
        <f t="shared" si="3"/>
        <v>0</v>
      </c>
      <c r="AE14" s="109">
        <v>0</v>
      </c>
      <c r="AF14" s="109">
        <f t="shared" si="4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96">
        <v>30.45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0">K15/H15*100</f>
        <v>91.566265060240966</v>
      </c>
      <c r="O15" s="100">
        <v>51732.32</v>
      </c>
      <c r="P15" s="100">
        <v>51732.32</v>
      </c>
      <c r="Q15" s="100">
        <f t="shared" si="5"/>
        <v>100</v>
      </c>
      <c r="R15" s="100">
        <f t="shared" si="8"/>
        <v>51732.32</v>
      </c>
      <c r="S15" s="100">
        <f>R15/P15*100</f>
        <v>100</v>
      </c>
      <c r="T15" s="100">
        <v>0</v>
      </c>
      <c r="U15" s="100">
        <f t="shared" si="6"/>
        <v>0</v>
      </c>
      <c r="V15" s="99">
        <v>8</v>
      </c>
      <c r="W15" s="99">
        <v>9</v>
      </c>
      <c r="X15" s="99">
        <v>3</v>
      </c>
      <c r="Y15" s="100">
        <f t="shared" si="7"/>
        <v>9.6385542168674707</v>
      </c>
      <c r="Z15" s="100">
        <v>8766.9</v>
      </c>
      <c r="AA15" s="109">
        <v>0</v>
      </c>
      <c r="AB15" s="109">
        <f t="shared" si="2"/>
        <v>0</v>
      </c>
      <c r="AC15" s="109">
        <v>0</v>
      </c>
      <c r="AD15" s="109">
        <f t="shared" si="3"/>
        <v>0</v>
      </c>
      <c r="AE15" s="109">
        <v>0</v>
      </c>
      <c r="AF15" s="109">
        <f t="shared" si="4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96">
        <v>30.45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0"/>
        <v>73.584905660377359</v>
      </c>
      <c r="O16" s="100">
        <v>12706.95</v>
      </c>
      <c r="P16" s="100">
        <v>12706.95</v>
      </c>
      <c r="Q16" s="100">
        <f t="shared" si="5"/>
        <v>100</v>
      </c>
      <c r="R16" s="100">
        <f t="shared" si="8"/>
        <v>12706.95</v>
      </c>
      <c r="S16" s="100">
        <f t="shared" si="9"/>
        <v>100</v>
      </c>
      <c r="T16" s="100">
        <v>0</v>
      </c>
      <c r="U16" s="100">
        <f t="shared" si="6"/>
        <v>0</v>
      </c>
      <c r="V16" s="99">
        <v>0</v>
      </c>
      <c r="W16" s="99">
        <v>0</v>
      </c>
      <c r="X16" s="99">
        <v>0</v>
      </c>
      <c r="Y16" s="100">
        <f t="shared" si="7"/>
        <v>0</v>
      </c>
      <c r="Z16" s="100">
        <v>0</v>
      </c>
      <c r="AA16" s="109">
        <v>0</v>
      </c>
      <c r="AB16" s="109">
        <f t="shared" si="2"/>
        <v>0</v>
      </c>
      <c r="AC16" s="109">
        <v>0</v>
      </c>
      <c r="AD16" s="109">
        <f t="shared" si="3"/>
        <v>0</v>
      </c>
      <c r="AE16" s="109">
        <v>0</v>
      </c>
      <c r="AF16" s="109">
        <f t="shared" si="4"/>
        <v>0</v>
      </c>
    </row>
    <row r="17" spans="1:36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96">
        <v>30.45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0"/>
        <v>87.755102040816325</v>
      </c>
      <c r="O17" s="100">
        <v>32504.67</v>
      </c>
      <c r="P17" s="100">
        <v>32504.67</v>
      </c>
      <c r="Q17" s="100">
        <f t="shared" si="5"/>
        <v>100</v>
      </c>
      <c r="R17" s="100">
        <f t="shared" si="8"/>
        <v>32504.67</v>
      </c>
      <c r="S17" s="100">
        <f t="shared" si="9"/>
        <v>100</v>
      </c>
      <c r="T17" s="100">
        <v>0</v>
      </c>
      <c r="U17" s="100">
        <f t="shared" si="6"/>
        <v>0</v>
      </c>
      <c r="V17" s="99">
        <v>5</v>
      </c>
      <c r="W17" s="99">
        <v>6</v>
      </c>
      <c r="X17" s="99">
        <v>0</v>
      </c>
      <c r="Y17" s="100">
        <f t="shared" si="7"/>
        <v>10.204081632653061</v>
      </c>
      <c r="Z17" s="100">
        <v>2745.36</v>
      </c>
      <c r="AA17" s="109">
        <v>0</v>
      </c>
      <c r="AB17" s="109">
        <f t="shared" si="2"/>
        <v>0</v>
      </c>
      <c r="AC17" s="109">
        <v>0</v>
      </c>
      <c r="AD17" s="109">
        <f t="shared" si="3"/>
        <v>0</v>
      </c>
      <c r="AE17" s="109">
        <v>0</v>
      </c>
      <c r="AF17" s="109">
        <f t="shared" si="4"/>
        <v>0</v>
      </c>
      <c r="AG17" s="34"/>
      <c r="AH17" s="34"/>
      <c r="AI17" s="34"/>
      <c r="AJ17" s="34"/>
    </row>
    <row r="18" spans="1:36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96">
        <v>30.45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0"/>
        <v>50</v>
      </c>
      <c r="O18" s="100">
        <v>15821.75</v>
      </c>
      <c r="P18" s="100">
        <v>15821.75</v>
      </c>
      <c r="Q18" s="100">
        <f t="shared" si="5"/>
        <v>100</v>
      </c>
      <c r="R18" s="100">
        <f t="shared" si="8"/>
        <v>15821.75</v>
      </c>
      <c r="S18" s="100">
        <f t="shared" si="9"/>
        <v>100</v>
      </c>
      <c r="T18" s="100">
        <v>0</v>
      </c>
      <c r="U18" s="100">
        <f t="shared" si="6"/>
        <v>0</v>
      </c>
      <c r="V18" s="99">
        <v>3</v>
      </c>
      <c r="W18" s="99">
        <v>3</v>
      </c>
      <c r="X18" s="99">
        <v>0</v>
      </c>
      <c r="Y18" s="100">
        <f t="shared" si="7"/>
        <v>11.538461538461538</v>
      </c>
      <c r="Z18" s="100">
        <v>1716.54</v>
      </c>
      <c r="AA18" s="109">
        <v>0</v>
      </c>
      <c r="AB18" s="109">
        <f t="shared" si="2"/>
        <v>0</v>
      </c>
      <c r="AC18" s="109">
        <v>0</v>
      </c>
      <c r="AD18" s="109">
        <f t="shared" si="3"/>
        <v>0</v>
      </c>
      <c r="AE18" s="109">
        <v>0</v>
      </c>
      <c r="AF18" s="109">
        <f t="shared" si="4"/>
        <v>0</v>
      </c>
      <c r="AG18" s="34"/>
      <c r="AH18" s="34"/>
      <c r="AI18" s="34"/>
      <c r="AJ18" s="34"/>
    </row>
    <row r="19" spans="1:36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96">
        <v>30.45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0"/>
        <v>81.034482758620683</v>
      </c>
      <c r="O19" s="100">
        <v>46398.919999999991</v>
      </c>
      <c r="P19" s="100">
        <v>46398.919999999991</v>
      </c>
      <c r="Q19" s="100">
        <f t="shared" si="5"/>
        <v>100</v>
      </c>
      <c r="R19" s="100">
        <f t="shared" si="8"/>
        <v>30533.749999999993</v>
      </c>
      <c r="S19" s="100">
        <f t="shared" si="9"/>
        <v>65.807027404948215</v>
      </c>
      <c r="T19" s="100">
        <v>15865.169999999998</v>
      </c>
      <c r="U19" s="100">
        <f t="shared" si="6"/>
        <v>34.192972595051785</v>
      </c>
      <c r="V19" s="99">
        <v>6</v>
      </c>
      <c r="W19" s="99">
        <v>7</v>
      </c>
      <c r="X19" s="99">
        <v>1</v>
      </c>
      <c r="Y19" s="100">
        <f t="shared" si="7"/>
        <v>10.344827586206897</v>
      </c>
      <c r="Z19" s="100">
        <v>10238.200000000001</v>
      </c>
      <c r="AA19" s="109">
        <v>0</v>
      </c>
      <c r="AB19" s="109">
        <f t="shared" si="2"/>
        <v>0</v>
      </c>
      <c r="AC19" s="109">
        <v>0</v>
      </c>
      <c r="AD19" s="109">
        <f t="shared" si="3"/>
        <v>0</v>
      </c>
      <c r="AE19" s="109">
        <v>0</v>
      </c>
      <c r="AF19" s="109">
        <f t="shared" si="4"/>
        <v>0</v>
      </c>
      <c r="AG19" s="34"/>
      <c r="AH19" s="34"/>
      <c r="AI19" s="34"/>
      <c r="AJ19" s="34"/>
    </row>
    <row r="20" spans="1:36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96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0"/>
        <v>0</v>
      </c>
      <c r="O20" s="100">
        <v>0</v>
      </c>
      <c r="P20" s="100">
        <v>0</v>
      </c>
      <c r="Q20" s="100">
        <v>0</v>
      </c>
      <c r="R20" s="100">
        <f t="shared" si="8"/>
        <v>0</v>
      </c>
      <c r="S20" s="100">
        <v>0</v>
      </c>
      <c r="T20" s="100">
        <v>0</v>
      </c>
      <c r="U20" s="100">
        <v>0</v>
      </c>
      <c r="V20" s="99">
        <v>0</v>
      </c>
      <c r="W20" s="99">
        <v>0</v>
      </c>
      <c r="X20" s="99">
        <v>0</v>
      </c>
      <c r="Y20" s="100">
        <f t="shared" si="7"/>
        <v>0</v>
      </c>
      <c r="Z20" s="100">
        <v>0</v>
      </c>
      <c r="AA20" s="109">
        <v>0</v>
      </c>
      <c r="AB20" s="109">
        <f t="shared" si="2"/>
        <v>0</v>
      </c>
      <c r="AC20" s="109">
        <v>0</v>
      </c>
      <c r="AD20" s="109">
        <f t="shared" si="3"/>
        <v>0</v>
      </c>
      <c r="AE20" s="109">
        <v>0</v>
      </c>
      <c r="AF20" s="109">
        <f t="shared" si="4"/>
        <v>0</v>
      </c>
      <c r="AG20" s="34"/>
      <c r="AH20" s="34"/>
      <c r="AI20" s="34"/>
      <c r="AJ20" s="34"/>
    </row>
    <row r="21" spans="1:36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96">
        <v>30.45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0"/>
        <v>88.888888888888886</v>
      </c>
      <c r="O21" s="100">
        <v>4799.1099999999997</v>
      </c>
      <c r="P21" s="100">
        <v>4799.1099999999997</v>
      </c>
      <c r="Q21" s="100">
        <f t="shared" si="5"/>
        <v>100</v>
      </c>
      <c r="R21" s="100">
        <f t="shared" si="8"/>
        <v>4799.1099999999997</v>
      </c>
      <c r="S21" s="100">
        <f t="shared" ref="S21:S22" si="11">R21/P21*100</f>
        <v>100</v>
      </c>
      <c r="T21" s="100">
        <v>0</v>
      </c>
      <c r="U21" s="100">
        <f t="shared" si="6"/>
        <v>0</v>
      </c>
      <c r="V21" s="99">
        <v>0</v>
      </c>
      <c r="W21" s="99">
        <v>0</v>
      </c>
      <c r="X21" s="99">
        <v>0</v>
      </c>
      <c r="Y21" s="100">
        <f t="shared" si="7"/>
        <v>0</v>
      </c>
      <c r="Z21" s="100">
        <v>0</v>
      </c>
      <c r="AA21" s="109">
        <v>0</v>
      </c>
      <c r="AB21" s="109">
        <f t="shared" si="2"/>
        <v>0</v>
      </c>
      <c r="AC21" s="109">
        <v>0</v>
      </c>
      <c r="AD21" s="109">
        <f t="shared" si="3"/>
        <v>0</v>
      </c>
      <c r="AE21" s="109">
        <v>0</v>
      </c>
      <c r="AF21" s="109">
        <f t="shared" si="4"/>
        <v>0</v>
      </c>
      <c r="AG21" s="34"/>
      <c r="AH21" s="34"/>
      <c r="AI21" s="34"/>
      <c r="AJ21" s="34"/>
    </row>
    <row r="22" spans="1:36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96">
        <v>30.45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0"/>
        <v>85.365853658536579</v>
      </c>
      <c r="O22" s="100">
        <v>19091.53</v>
      </c>
      <c r="P22" s="100">
        <v>19091.53</v>
      </c>
      <c r="Q22" s="100">
        <f t="shared" si="5"/>
        <v>100</v>
      </c>
      <c r="R22" s="100">
        <f t="shared" si="8"/>
        <v>11002.24</v>
      </c>
      <c r="S22" s="100">
        <f t="shared" si="11"/>
        <v>57.628906640798306</v>
      </c>
      <c r="T22" s="100">
        <v>8089.2899999999991</v>
      </c>
      <c r="U22" s="100">
        <f t="shared" si="6"/>
        <v>42.371093359201694</v>
      </c>
      <c r="V22" s="99">
        <v>0</v>
      </c>
      <c r="W22" s="99">
        <v>0</v>
      </c>
      <c r="X22" s="99">
        <v>0</v>
      </c>
      <c r="Y22" s="100">
        <f t="shared" si="7"/>
        <v>0</v>
      </c>
      <c r="Z22" s="100">
        <v>0</v>
      </c>
      <c r="AA22" s="109">
        <v>0</v>
      </c>
      <c r="AB22" s="109">
        <f t="shared" si="2"/>
        <v>0</v>
      </c>
      <c r="AC22" s="109">
        <v>0</v>
      </c>
      <c r="AD22" s="109">
        <f t="shared" si="3"/>
        <v>0</v>
      </c>
      <c r="AE22" s="109">
        <v>0</v>
      </c>
      <c r="AF22" s="109">
        <f t="shared" si="4"/>
        <v>0</v>
      </c>
      <c r="AG22" s="34"/>
      <c r="AH22" s="34"/>
      <c r="AI22" s="34"/>
      <c r="AJ22" s="34"/>
    </row>
    <row r="23" spans="1:36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96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0"/>
        <v>0</v>
      </c>
      <c r="O23" s="100">
        <v>0</v>
      </c>
      <c r="P23" s="100">
        <v>0</v>
      </c>
      <c r="Q23" s="100">
        <v>0</v>
      </c>
      <c r="R23" s="100">
        <f t="shared" si="8"/>
        <v>0</v>
      </c>
      <c r="S23" s="100">
        <v>0</v>
      </c>
      <c r="T23" s="100">
        <v>0</v>
      </c>
      <c r="U23" s="100">
        <v>0</v>
      </c>
      <c r="V23" s="99">
        <v>0</v>
      </c>
      <c r="W23" s="99">
        <v>0</v>
      </c>
      <c r="X23" s="99">
        <v>0</v>
      </c>
      <c r="Y23" s="100">
        <f t="shared" si="7"/>
        <v>0</v>
      </c>
      <c r="Z23" s="100">
        <v>0</v>
      </c>
      <c r="AA23" s="109">
        <v>0</v>
      </c>
      <c r="AB23" s="109">
        <f t="shared" si="2"/>
        <v>0</v>
      </c>
      <c r="AC23" s="109">
        <v>0</v>
      </c>
      <c r="AD23" s="109">
        <f t="shared" si="3"/>
        <v>0</v>
      </c>
      <c r="AE23" s="109">
        <v>0</v>
      </c>
      <c r="AF23" s="109">
        <f t="shared" si="4"/>
        <v>0</v>
      </c>
      <c r="AG23" s="34"/>
      <c r="AH23" s="34"/>
      <c r="AI23" s="34"/>
      <c r="AJ23" s="34"/>
    </row>
    <row r="24" spans="1:36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96">
        <v>30.45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0"/>
        <v>81.690140845070431</v>
      </c>
      <c r="O24" s="100">
        <v>31605.72</v>
      </c>
      <c r="P24" s="100">
        <v>31605.72</v>
      </c>
      <c r="Q24" s="100">
        <f t="shared" si="5"/>
        <v>100</v>
      </c>
      <c r="R24" s="100">
        <f t="shared" si="8"/>
        <v>16741.59</v>
      </c>
      <c r="S24" s="100">
        <f t="shared" ref="S24:S27" si="12">R24/P24*100</f>
        <v>52.970126926391799</v>
      </c>
      <c r="T24" s="100">
        <v>14864.130000000001</v>
      </c>
      <c r="U24" s="100">
        <f t="shared" si="6"/>
        <v>47.029873073608201</v>
      </c>
      <c r="V24" s="99">
        <v>24</v>
      </c>
      <c r="W24" s="99">
        <v>31</v>
      </c>
      <c r="X24" s="99">
        <v>16</v>
      </c>
      <c r="Y24" s="100">
        <f t="shared" si="7"/>
        <v>33.802816901408448</v>
      </c>
      <c r="Z24" s="100">
        <v>19821.41</v>
      </c>
      <c r="AA24" s="109">
        <v>0</v>
      </c>
      <c r="AB24" s="109">
        <f t="shared" si="2"/>
        <v>0</v>
      </c>
      <c r="AC24" s="109">
        <v>0</v>
      </c>
      <c r="AD24" s="109">
        <f t="shared" si="3"/>
        <v>0</v>
      </c>
      <c r="AE24" s="109">
        <v>0</v>
      </c>
      <c r="AF24" s="109">
        <f t="shared" si="4"/>
        <v>0</v>
      </c>
      <c r="AG24" s="34"/>
      <c r="AH24" s="34"/>
      <c r="AI24" s="34"/>
      <c r="AJ24" s="34"/>
    </row>
    <row r="25" spans="1:36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96">
        <v>30.45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0"/>
        <v>92.233009708737868</v>
      </c>
      <c r="O25" s="100">
        <v>43809.06</v>
      </c>
      <c r="P25" s="100">
        <v>43809.06</v>
      </c>
      <c r="Q25" s="100">
        <f t="shared" si="5"/>
        <v>100</v>
      </c>
      <c r="R25" s="100">
        <f t="shared" si="8"/>
        <v>28259.139999999992</v>
      </c>
      <c r="S25" s="100">
        <f t="shared" si="12"/>
        <v>64.505241609840496</v>
      </c>
      <c r="T25" s="100">
        <v>15549.920000000006</v>
      </c>
      <c r="U25" s="100">
        <f t="shared" si="6"/>
        <v>35.49475839015949</v>
      </c>
      <c r="V25" s="99">
        <v>0</v>
      </c>
      <c r="W25" s="99">
        <v>0</v>
      </c>
      <c r="X25" s="99">
        <v>0</v>
      </c>
      <c r="Y25" s="100">
        <f t="shared" si="7"/>
        <v>0</v>
      </c>
      <c r="Z25" s="100">
        <v>0</v>
      </c>
      <c r="AA25" s="109">
        <v>0</v>
      </c>
      <c r="AB25" s="109">
        <f t="shared" si="2"/>
        <v>0</v>
      </c>
      <c r="AC25" s="109">
        <v>0</v>
      </c>
      <c r="AD25" s="109">
        <f t="shared" si="3"/>
        <v>0</v>
      </c>
      <c r="AE25" s="109">
        <v>0</v>
      </c>
      <c r="AF25" s="109">
        <f t="shared" si="4"/>
        <v>0</v>
      </c>
      <c r="AG25" s="34"/>
      <c r="AH25" s="34"/>
      <c r="AI25" s="34"/>
      <c r="AJ25" s="34"/>
    </row>
    <row r="26" spans="1:36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96">
        <v>30.45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0"/>
        <v>58.333333333333336</v>
      </c>
      <c r="O26" s="100">
        <v>13200.15</v>
      </c>
      <c r="P26" s="100">
        <v>13200.15</v>
      </c>
      <c r="Q26" s="100">
        <f t="shared" si="5"/>
        <v>100</v>
      </c>
      <c r="R26" s="100">
        <f t="shared" si="8"/>
        <v>13200.15</v>
      </c>
      <c r="S26" s="100">
        <f t="shared" si="12"/>
        <v>100</v>
      </c>
      <c r="T26" s="100">
        <v>0</v>
      </c>
      <c r="U26" s="100">
        <f t="shared" si="6"/>
        <v>0</v>
      </c>
      <c r="V26" s="99">
        <v>3</v>
      </c>
      <c r="W26" s="99">
        <v>3</v>
      </c>
      <c r="X26" s="99">
        <v>0</v>
      </c>
      <c r="Y26" s="100">
        <f t="shared" si="7"/>
        <v>12.5</v>
      </c>
      <c r="Z26" s="100">
        <v>3088.8</v>
      </c>
      <c r="AA26" s="109">
        <v>0</v>
      </c>
      <c r="AB26" s="109">
        <f t="shared" si="2"/>
        <v>0</v>
      </c>
      <c r="AC26" s="109">
        <v>0</v>
      </c>
      <c r="AD26" s="109">
        <f t="shared" si="3"/>
        <v>0</v>
      </c>
      <c r="AE26" s="109">
        <v>0</v>
      </c>
      <c r="AF26" s="109">
        <f t="shared" si="4"/>
        <v>0</v>
      </c>
      <c r="AG26" s="34"/>
      <c r="AH26" s="34"/>
      <c r="AI26" s="34"/>
      <c r="AJ26" s="34"/>
    </row>
    <row r="27" spans="1:36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96">
        <v>30.45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0"/>
        <v>62.5</v>
      </c>
      <c r="O27" s="100">
        <v>12723.78</v>
      </c>
      <c r="P27" s="100">
        <v>12723.78</v>
      </c>
      <c r="Q27" s="100">
        <f t="shared" si="5"/>
        <v>100</v>
      </c>
      <c r="R27" s="100">
        <f t="shared" si="8"/>
        <v>12723.78</v>
      </c>
      <c r="S27" s="100">
        <f t="shared" si="12"/>
        <v>100</v>
      </c>
      <c r="T27" s="100">
        <v>0</v>
      </c>
      <c r="U27" s="100">
        <f t="shared" si="6"/>
        <v>0</v>
      </c>
      <c r="V27" s="99">
        <v>4</v>
      </c>
      <c r="W27" s="99">
        <v>6</v>
      </c>
      <c r="X27" s="99">
        <v>1</v>
      </c>
      <c r="Y27" s="100">
        <f t="shared" si="7"/>
        <v>25</v>
      </c>
      <c r="Z27" s="100">
        <v>3466.92</v>
      </c>
      <c r="AA27" s="109">
        <v>0</v>
      </c>
      <c r="AB27" s="109">
        <f t="shared" si="2"/>
        <v>0</v>
      </c>
      <c r="AC27" s="109">
        <v>0</v>
      </c>
      <c r="AD27" s="109">
        <f t="shared" si="3"/>
        <v>0</v>
      </c>
      <c r="AE27" s="109">
        <v>0</v>
      </c>
      <c r="AF27" s="109">
        <f t="shared" si="4"/>
        <v>0</v>
      </c>
      <c r="AG27" s="34"/>
      <c r="AH27" s="34"/>
      <c r="AI27" s="34"/>
      <c r="AJ27" s="34"/>
    </row>
    <row r="28" spans="1:36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96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0"/>
        <v>0</v>
      </c>
      <c r="O28" s="100">
        <v>0</v>
      </c>
      <c r="P28" s="100">
        <v>0</v>
      </c>
      <c r="Q28" s="100">
        <v>0</v>
      </c>
      <c r="R28" s="100">
        <f t="shared" si="8"/>
        <v>0</v>
      </c>
      <c r="S28" s="100">
        <v>0</v>
      </c>
      <c r="T28" s="100">
        <v>0</v>
      </c>
      <c r="U28" s="100">
        <v>0</v>
      </c>
      <c r="V28" s="99">
        <v>0</v>
      </c>
      <c r="W28" s="99">
        <v>0</v>
      </c>
      <c r="X28" s="99">
        <v>0</v>
      </c>
      <c r="Y28" s="100">
        <f t="shared" si="7"/>
        <v>0</v>
      </c>
      <c r="Z28" s="100">
        <v>0</v>
      </c>
      <c r="AA28" s="109">
        <v>0</v>
      </c>
      <c r="AB28" s="109">
        <f t="shared" si="2"/>
        <v>0</v>
      </c>
      <c r="AC28" s="109">
        <v>0</v>
      </c>
      <c r="AD28" s="109">
        <f t="shared" si="3"/>
        <v>0</v>
      </c>
      <c r="AE28" s="109">
        <v>0</v>
      </c>
      <c r="AF28" s="109">
        <f t="shared" si="4"/>
        <v>0</v>
      </c>
      <c r="AG28" s="34"/>
      <c r="AH28" s="34"/>
      <c r="AI28" s="34"/>
      <c r="AJ28" s="34"/>
    </row>
    <row r="29" spans="1:36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96">
        <v>30.45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0"/>
        <v>75</v>
      </c>
      <c r="O29" s="100">
        <v>5460.41</v>
      </c>
      <c r="P29" s="100">
        <v>5460.41</v>
      </c>
      <c r="Q29" s="100">
        <f t="shared" si="5"/>
        <v>100</v>
      </c>
      <c r="R29" s="100">
        <f t="shared" si="8"/>
        <v>5460.41</v>
      </c>
      <c r="S29" s="100">
        <f>R29/P29*100</f>
        <v>100</v>
      </c>
      <c r="T29" s="100">
        <v>0</v>
      </c>
      <c r="U29" s="100">
        <f t="shared" si="6"/>
        <v>0</v>
      </c>
      <c r="V29" s="99">
        <v>0</v>
      </c>
      <c r="W29" s="99">
        <v>0</v>
      </c>
      <c r="X29" s="99">
        <v>0</v>
      </c>
      <c r="Y29" s="100">
        <f t="shared" si="7"/>
        <v>0</v>
      </c>
      <c r="Z29" s="100">
        <v>0</v>
      </c>
      <c r="AA29" s="109">
        <v>0</v>
      </c>
      <c r="AB29" s="109">
        <f t="shared" si="2"/>
        <v>0</v>
      </c>
      <c r="AC29" s="109">
        <v>0</v>
      </c>
      <c r="AD29" s="109">
        <f t="shared" si="3"/>
        <v>0</v>
      </c>
      <c r="AE29" s="109">
        <v>0</v>
      </c>
      <c r="AF29" s="109">
        <f t="shared" si="4"/>
        <v>0</v>
      </c>
      <c r="AG29" s="34"/>
      <c r="AH29" s="34"/>
      <c r="AI29" s="34"/>
      <c r="AJ29" s="34"/>
    </row>
    <row r="30" spans="1:36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96">
        <v>30.45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8"/>
        <v>0</v>
      </c>
      <c r="S30" s="100">
        <v>0</v>
      </c>
      <c r="T30" s="100">
        <v>0</v>
      </c>
      <c r="U30" s="100">
        <v>0</v>
      </c>
      <c r="V30" s="99">
        <v>0</v>
      </c>
      <c r="W30" s="99">
        <v>0</v>
      </c>
      <c r="X30" s="99">
        <v>0</v>
      </c>
      <c r="Y30" s="100">
        <f t="shared" si="7"/>
        <v>0</v>
      </c>
      <c r="Z30" s="100">
        <v>0</v>
      </c>
      <c r="AA30" s="109">
        <v>0</v>
      </c>
      <c r="AB30" s="109">
        <f t="shared" si="2"/>
        <v>0</v>
      </c>
      <c r="AC30" s="109">
        <v>0</v>
      </c>
      <c r="AD30" s="109">
        <f t="shared" si="3"/>
        <v>0</v>
      </c>
      <c r="AE30" s="109">
        <v>0</v>
      </c>
      <c r="AF30" s="109">
        <f t="shared" si="4"/>
        <v>0</v>
      </c>
      <c r="AG30" s="34"/>
      <c r="AH30" s="34"/>
      <c r="AI30" s="34"/>
      <c r="AJ30" s="34"/>
    </row>
    <row r="31" spans="1:36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96">
        <v>30.45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3">K31/H31*100</f>
        <v>88.043478260869563</v>
      </c>
      <c r="O31" s="100">
        <v>84151.14</v>
      </c>
      <c r="P31" s="100">
        <v>84151.14</v>
      </c>
      <c r="Q31" s="100">
        <f t="shared" si="5"/>
        <v>100</v>
      </c>
      <c r="R31" s="100">
        <f t="shared" si="8"/>
        <v>84151.14</v>
      </c>
      <c r="S31" s="100">
        <f>R31/P31*100</f>
        <v>100</v>
      </c>
      <c r="T31" s="100">
        <v>0</v>
      </c>
      <c r="U31" s="100">
        <f t="shared" si="6"/>
        <v>0</v>
      </c>
      <c r="V31" s="99">
        <v>14</v>
      </c>
      <c r="W31" s="99">
        <v>17</v>
      </c>
      <c r="X31" s="99">
        <v>3</v>
      </c>
      <c r="Y31" s="100">
        <f t="shared" si="7"/>
        <v>15.217391304347828</v>
      </c>
      <c r="Z31" s="100">
        <v>19229.8</v>
      </c>
      <c r="AA31" s="109">
        <v>0</v>
      </c>
      <c r="AB31" s="109">
        <f t="shared" si="2"/>
        <v>0</v>
      </c>
      <c r="AC31" s="109">
        <v>0</v>
      </c>
      <c r="AD31" s="109">
        <f t="shared" si="3"/>
        <v>0</v>
      </c>
      <c r="AE31" s="109">
        <v>0</v>
      </c>
      <c r="AF31" s="109">
        <f t="shared" si="4"/>
        <v>0</v>
      </c>
      <c r="AG31" s="34"/>
      <c r="AH31" s="34"/>
      <c r="AI31" s="34"/>
      <c r="AJ31" s="34"/>
    </row>
    <row r="32" spans="1:36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96">
        <v>30.45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3"/>
        <v>45</v>
      </c>
      <c r="O32" s="100">
        <v>3061.7499999999995</v>
      </c>
      <c r="P32" s="100">
        <v>3061.7499999999995</v>
      </c>
      <c r="Q32" s="100">
        <f t="shared" si="5"/>
        <v>100</v>
      </c>
      <c r="R32" s="100">
        <f t="shared" si="8"/>
        <v>3061.7499999999995</v>
      </c>
      <c r="S32" s="100">
        <f t="shared" si="9"/>
        <v>100</v>
      </c>
      <c r="T32" s="100">
        <v>0</v>
      </c>
      <c r="U32" s="100">
        <f t="shared" si="6"/>
        <v>0</v>
      </c>
      <c r="V32" s="99">
        <v>0</v>
      </c>
      <c r="W32" s="99">
        <v>0</v>
      </c>
      <c r="X32" s="99">
        <v>0</v>
      </c>
      <c r="Y32" s="100">
        <f t="shared" si="7"/>
        <v>0</v>
      </c>
      <c r="Z32" s="100">
        <v>0</v>
      </c>
      <c r="AA32" s="109">
        <v>0</v>
      </c>
      <c r="AB32" s="109">
        <f t="shared" si="2"/>
        <v>0</v>
      </c>
      <c r="AC32" s="109">
        <v>0</v>
      </c>
      <c r="AD32" s="109">
        <f t="shared" si="3"/>
        <v>0</v>
      </c>
      <c r="AE32" s="109">
        <v>0</v>
      </c>
      <c r="AF32" s="109">
        <f t="shared" si="4"/>
        <v>0</v>
      </c>
      <c r="AG32" s="34"/>
      <c r="AH32" s="34"/>
      <c r="AI32" s="34"/>
      <c r="AJ32" s="34"/>
    </row>
    <row r="33" spans="1:36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96">
        <v>30.45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3"/>
        <v>50</v>
      </c>
      <c r="O33" s="100">
        <v>215.69</v>
      </c>
      <c r="P33" s="100">
        <v>215.69</v>
      </c>
      <c r="Q33" s="100">
        <f t="shared" si="5"/>
        <v>100</v>
      </c>
      <c r="R33" s="100">
        <f t="shared" si="8"/>
        <v>215.69</v>
      </c>
      <c r="S33" s="100">
        <f t="shared" si="9"/>
        <v>100</v>
      </c>
      <c r="T33" s="100">
        <v>0</v>
      </c>
      <c r="U33" s="100">
        <f t="shared" si="6"/>
        <v>0</v>
      </c>
      <c r="V33" s="99">
        <v>0</v>
      </c>
      <c r="W33" s="99">
        <v>0</v>
      </c>
      <c r="X33" s="99">
        <v>0</v>
      </c>
      <c r="Y33" s="100">
        <f t="shared" si="7"/>
        <v>0</v>
      </c>
      <c r="Z33" s="100">
        <v>0</v>
      </c>
      <c r="AA33" s="109">
        <v>0</v>
      </c>
      <c r="AB33" s="109">
        <f t="shared" si="2"/>
        <v>0</v>
      </c>
      <c r="AC33" s="109">
        <v>0</v>
      </c>
      <c r="AD33" s="109">
        <f t="shared" si="3"/>
        <v>0</v>
      </c>
      <c r="AE33" s="109">
        <v>0</v>
      </c>
      <c r="AF33" s="109">
        <f t="shared" si="4"/>
        <v>0</v>
      </c>
      <c r="AG33" s="34"/>
      <c r="AH33" s="34"/>
      <c r="AI33" s="34"/>
      <c r="AJ33" s="34"/>
    </row>
    <row r="34" spans="1:36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96">
        <v>30.45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3"/>
        <v>80.769230769230774</v>
      </c>
      <c r="O34" s="100">
        <v>17458.7</v>
      </c>
      <c r="P34" s="100">
        <v>17458.7</v>
      </c>
      <c r="Q34" s="100">
        <f t="shared" si="5"/>
        <v>100</v>
      </c>
      <c r="R34" s="100">
        <f t="shared" si="8"/>
        <v>17458.7</v>
      </c>
      <c r="S34" s="100">
        <f t="shared" si="9"/>
        <v>100</v>
      </c>
      <c r="T34" s="100">
        <v>0</v>
      </c>
      <c r="U34" s="100">
        <f t="shared" si="6"/>
        <v>0</v>
      </c>
      <c r="V34" s="99">
        <v>0</v>
      </c>
      <c r="W34" s="99">
        <v>0</v>
      </c>
      <c r="X34" s="99">
        <v>0</v>
      </c>
      <c r="Y34" s="100">
        <f t="shared" si="7"/>
        <v>0</v>
      </c>
      <c r="Z34" s="100">
        <v>0</v>
      </c>
      <c r="AA34" s="109">
        <v>0</v>
      </c>
      <c r="AB34" s="109">
        <f t="shared" si="2"/>
        <v>0</v>
      </c>
      <c r="AC34" s="109">
        <v>0</v>
      </c>
      <c r="AD34" s="109">
        <f t="shared" si="3"/>
        <v>0</v>
      </c>
      <c r="AE34" s="109">
        <v>0</v>
      </c>
      <c r="AF34" s="109">
        <f t="shared" si="4"/>
        <v>0</v>
      </c>
      <c r="AG34" s="34"/>
      <c r="AH34" s="34"/>
      <c r="AI34" s="34"/>
      <c r="AJ34" s="34"/>
    </row>
    <row r="35" spans="1:36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96">
        <v>30.45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3"/>
        <v>75.862068965517238</v>
      </c>
      <c r="O35" s="100">
        <v>31182.29</v>
      </c>
      <c r="P35" s="100">
        <v>31182.29</v>
      </c>
      <c r="Q35" s="100">
        <f t="shared" si="5"/>
        <v>100</v>
      </c>
      <c r="R35" s="100">
        <f t="shared" si="8"/>
        <v>31182.29</v>
      </c>
      <c r="S35" s="100">
        <f t="shared" si="9"/>
        <v>100</v>
      </c>
      <c r="T35" s="100">
        <v>0</v>
      </c>
      <c r="U35" s="100">
        <f t="shared" si="6"/>
        <v>0</v>
      </c>
      <c r="V35" s="99">
        <v>0</v>
      </c>
      <c r="W35" s="99">
        <v>0</v>
      </c>
      <c r="X35" s="99">
        <v>0</v>
      </c>
      <c r="Y35" s="100">
        <f t="shared" si="7"/>
        <v>0</v>
      </c>
      <c r="Z35" s="100">
        <v>0</v>
      </c>
      <c r="AA35" s="109">
        <v>0</v>
      </c>
      <c r="AB35" s="109">
        <f t="shared" si="2"/>
        <v>0</v>
      </c>
      <c r="AC35" s="109">
        <v>0</v>
      </c>
      <c r="AD35" s="109">
        <f t="shared" si="3"/>
        <v>0</v>
      </c>
      <c r="AE35" s="109">
        <v>0</v>
      </c>
      <c r="AF35" s="109">
        <f t="shared" si="4"/>
        <v>0</v>
      </c>
      <c r="AG35" s="34"/>
      <c r="AH35" s="34"/>
      <c r="AI35" s="34"/>
      <c r="AJ35" s="34"/>
    </row>
    <row r="36" spans="1:36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96">
        <v>30.45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3"/>
        <v>63.636363636363633</v>
      </c>
      <c r="O36" s="100">
        <v>837.48</v>
      </c>
      <c r="P36" s="100">
        <v>837.48</v>
      </c>
      <c r="Q36" s="100">
        <f t="shared" si="5"/>
        <v>100</v>
      </c>
      <c r="R36" s="100">
        <f t="shared" si="8"/>
        <v>837.48</v>
      </c>
      <c r="S36" s="100">
        <f t="shared" si="9"/>
        <v>100</v>
      </c>
      <c r="T36" s="100">
        <v>0</v>
      </c>
      <c r="U36" s="100">
        <f t="shared" si="6"/>
        <v>0</v>
      </c>
      <c r="V36" s="99">
        <v>0</v>
      </c>
      <c r="W36" s="99">
        <v>0</v>
      </c>
      <c r="X36" s="99">
        <v>0</v>
      </c>
      <c r="Y36" s="100">
        <f t="shared" si="7"/>
        <v>0</v>
      </c>
      <c r="Z36" s="100">
        <v>0</v>
      </c>
      <c r="AA36" s="109">
        <v>0</v>
      </c>
      <c r="AB36" s="109">
        <f t="shared" si="2"/>
        <v>0</v>
      </c>
      <c r="AC36" s="109">
        <v>0</v>
      </c>
      <c r="AD36" s="109">
        <f t="shared" si="3"/>
        <v>0</v>
      </c>
      <c r="AE36" s="109">
        <v>0</v>
      </c>
      <c r="AF36" s="109">
        <f t="shared" si="4"/>
        <v>0</v>
      </c>
      <c r="AG36" s="34"/>
      <c r="AH36" s="34"/>
      <c r="AI36" s="34"/>
      <c r="AJ36" s="34"/>
    </row>
    <row r="37" spans="1:36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96">
        <v>30.45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3"/>
        <v>93.333333333333329</v>
      </c>
      <c r="O37" s="100">
        <v>8820.61</v>
      </c>
      <c r="P37" s="100">
        <v>8820.61</v>
      </c>
      <c r="Q37" s="100">
        <f t="shared" si="5"/>
        <v>100</v>
      </c>
      <c r="R37" s="100">
        <f t="shared" si="8"/>
        <v>8820.61</v>
      </c>
      <c r="S37" s="100">
        <f>R37/P37*100</f>
        <v>100</v>
      </c>
      <c r="T37" s="100">
        <v>0</v>
      </c>
      <c r="U37" s="100">
        <f t="shared" si="6"/>
        <v>0</v>
      </c>
      <c r="V37" s="99">
        <v>0</v>
      </c>
      <c r="W37" s="99">
        <v>0</v>
      </c>
      <c r="X37" s="99">
        <v>0</v>
      </c>
      <c r="Y37" s="100">
        <f t="shared" si="7"/>
        <v>0</v>
      </c>
      <c r="Z37" s="100">
        <v>0</v>
      </c>
      <c r="AA37" s="109">
        <v>0</v>
      </c>
      <c r="AB37" s="109">
        <f t="shared" si="2"/>
        <v>0</v>
      </c>
      <c r="AC37" s="109">
        <v>0</v>
      </c>
      <c r="AD37" s="109">
        <f t="shared" si="3"/>
        <v>0</v>
      </c>
      <c r="AE37" s="109">
        <v>0</v>
      </c>
      <c r="AF37" s="109">
        <f t="shared" si="4"/>
        <v>0</v>
      </c>
      <c r="AG37" s="34"/>
      <c r="AH37" s="34"/>
      <c r="AI37" s="34"/>
      <c r="AJ37" s="34"/>
    </row>
    <row r="38" spans="1:36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96">
        <v>30.45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3"/>
        <v>44.827586206896555</v>
      </c>
      <c r="O38" s="100">
        <v>17539.870000000003</v>
      </c>
      <c r="P38" s="100">
        <v>17539.870000000003</v>
      </c>
      <c r="Q38" s="100">
        <f t="shared" si="5"/>
        <v>100</v>
      </c>
      <c r="R38" s="100">
        <f t="shared" si="8"/>
        <v>17539.870000000003</v>
      </c>
      <c r="S38" s="100">
        <f t="shared" si="9"/>
        <v>100</v>
      </c>
      <c r="T38" s="100">
        <v>0</v>
      </c>
      <c r="U38" s="100">
        <f t="shared" si="6"/>
        <v>0</v>
      </c>
      <c r="V38" s="99">
        <v>0</v>
      </c>
      <c r="W38" s="99">
        <v>0</v>
      </c>
      <c r="X38" s="99">
        <v>0</v>
      </c>
      <c r="Y38" s="100">
        <f t="shared" si="7"/>
        <v>0</v>
      </c>
      <c r="Z38" s="100">
        <v>0</v>
      </c>
      <c r="AA38" s="109">
        <v>0</v>
      </c>
      <c r="AB38" s="109">
        <f t="shared" si="2"/>
        <v>0</v>
      </c>
      <c r="AC38" s="109">
        <v>0</v>
      </c>
      <c r="AD38" s="109">
        <f t="shared" si="3"/>
        <v>0</v>
      </c>
      <c r="AE38" s="109">
        <v>0</v>
      </c>
      <c r="AF38" s="109">
        <f t="shared" si="4"/>
        <v>0</v>
      </c>
      <c r="AG38" s="34"/>
      <c r="AH38" s="34"/>
      <c r="AI38" s="34"/>
      <c r="AJ38" s="34"/>
    </row>
    <row r="39" spans="1:36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96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3"/>
        <v>0</v>
      </c>
      <c r="O39" s="100">
        <v>0</v>
      </c>
      <c r="P39" s="100">
        <v>0</v>
      </c>
      <c r="Q39" s="100">
        <v>0</v>
      </c>
      <c r="R39" s="100">
        <f t="shared" si="8"/>
        <v>0</v>
      </c>
      <c r="S39" s="100">
        <v>0</v>
      </c>
      <c r="T39" s="100">
        <v>0</v>
      </c>
      <c r="U39" s="100">
        <v>0</v>
      </c>
      <c r="V39" s="99">
        <v>0</v>
      </c>
      <c r="W39" s="99">
        <v>0</v>
      </c>
      <c r="X39" s="99">
        <v>0</v>
      </c>
      <c r="Y39" s="100">
        <f t="shared" si="7"/>
        <v>0</v>
      </c>
      <c r="Z39" s="100">
        <v>0</v>
      </c>
      <c r="AA39" s="109">
        <v>0</v>
      </c>
      <c r="AB39" s="109">
        <f t="shared" si="2"/>
        <v>0</v>
      </c>
      <c r="AC39" s="109">
        <v>0</v>
      </c>
      <c r="AD39" s="109">
        <f t="shared" si="3"/>
        <v>0</v>
      </c>
      <c r="AE39" s="109">
        <v>0</v>
      </c>
      <c r="AF39" s="109">
        <f t="shared" si="4"/>
        <v>0</v>
      </c>
      <c r="AG39" s="34"/>
      <c r="AH39" s="34"/>
      <c r="AI39" s="34"/>
      <c r="AJ39" s="34"/>
    </row>
    <row r="40" spans="1:36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96">
        <v>30.45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3"/>
        <v>9.0909090909090917</v>
      </c>
      <c r="O40" s="100">
        <v>81.2</v>
      </c>
      <c r="P40" s="100">
        <v>81.2</v>
      </c>
      <c r="Q40" s="100">
        <f t="shared" si="5"/>
        <v>100</v>
      </c>
      <c r="R40" s="100">
        <f t="shared" si="8"/>
        <v>81.2</v>
      </c>
      <c r="S40" s="100">
        <f t="shared" si="9"/>
        <v>100</v>
      </c>
      <c r="T40" s="100">
        <v>0</v>
      </c>
      <c r="U40" s="100">
        <f t="shared" si="6"/>
        <v>0</v>
      </c>
      <c r="V40" s="99">
        <v>0</v>
      </c>
      <c r="W40" s="99">
        <v>0</v>
      </c>
      <c r="X40" s="99">
        <v>0</v>
      </c>
      <c r="Y40" s="100">
        <f t="shared" si="7"/>
        <v>0</v>
      </c>
      <c r="Z40" s="100">
        <v>0</v>
      </c>
      <c r="AA40" s="109">
        <v>0</v>
      </c>
      <c r="AB40" s="109">
        <f t="shared" si="2"/>
        <v>0</v>
      </c>
      <c r="AC40" s="109">
        <v>0</v>
      </c>
      <c r="AD40" s="109">
        <f t="shared" si="3"/>
        <v>0</v>
      </c>
      <c r="AE40" s="109">
        <v>0</v>
      </c>
      <c r="AF40" s="109">
        <f t="shared" si="4"/>
        <v>0</v>
      </c>
      <c r="AG40" s="34"/>
      <c r="AH40" s="34"/>
      <c r="AI40" s="34"/>
      <c r="AJ40" s="34"/>
    </row>
    <row r="41" spans="1:36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96">
        <v>30.45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3"/>
        <v>0</v>
      </c>
      <c r="O41" s="100">
        <v>0</v>
      </c>
      <c r="P41" s="100">
        <v>0</v>
      </c>
      <c r="Q41" s="100">
        <v>0</v>
      </c>
      <c r="R41" s="100">
        <f t="shared" si="8"/>
        <v>0</v>
      </c>
      <c r="S41" s="100">
        <v>0</v>
      </c>
      <c r="T41" s="100">
        <v>0</v>
      </c>
      <c r="U41" s="100">
        <v>0</v>
      </c>
      <c r="V41" s="99">
        <v>1</v>
      </c>
      <c r="W41" s="99">
        <v>1</v>
      </c>
      <c r="X41" s="99">
        <v>1</v>
      </c>
      <c r="Y41" s="100">
        <f t="shared" si="7"/>
        <v>50</v>
      </c>
      <c r="Z41" s="100">
        <v>570.94000000000005</v>
      </c>
      <c r="AA41" s="109">
        <v>0</v>
      </c>
      <c r="AB41" s="109">
        <f t="shared" si="2"/>
        <v>0</v>
      </c>
      <c r="AC41" s="109">
        <v>0</v>
      </c>
      <c r="AD41" s="109">
        <f t="shared" si="3"/>
        <v>0</v>
      </c>
      <c r="AE41" s="109">
        <v>0</v>
      </c>
      <c r="AF41" s="109">
        <f t="shared" si="4"/>
        <v>0</v>
      </c>
      <c r="AG41" s="34"/>
      <c r="AH41" s="34"/>
      <c r="AI41" s="34"/>
      <c r="AJ41" s="34"/>
    </row>
    <row r="42" spans="1:36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96">
        <v>30.45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3"/>
        <v>69.811320754716974</v>
      </c>
      <c r="O42" s="100">
        <v>51486.1</v>
      </c>
      <c r="P42" s="100">
        <v>51486.1</v>
      </c>
      <c r="Q42" s="100">
        <f t="shared" si="5"/>
        <v>100</v>
      </c>
      <c r="R42" s="100">
        <f t="shared" si="8"/>
        <v>34172.07</v>
      </c>
      <c r="S42" s="100">
        <f t="shared" ref="S42:S43" si="14">R42/P42*100</f>
        <v>66.371447827666103</v>
      </c>
      <c r="T42" s="100">
        <v>17314.03</v>
      </c>
      <c r="U42" s="100">
        <f t="shared" si="6"/>
        <v>33.62855217233389</v>
      </c>
      <c r="V42" s="99">
        <v>15</v>
      </c>
      <c r="W42" s="99">
        <v>17</v>
      </c>
      <c r="X42" s="99">
        <v>3</v>
      </c>
      <c r="Y42" s="100">
        <f t="shared" si="7"/>
        <v>28.30188679245283</v>
      </c>
      <c r="Z42" s="100">
        <v>21829.56</v>
      </c>
      <c r="AA42" s="109">
        <v>0</v>
      </c>
      <c r="AB42" s="109">
        <f t="shared" si="2"/>
        <v>0</v>
      </c>
      <c r="AC42" s="109">
        <v>0</v>
      </c>
      <c r="AD42" s="109">
        <f t="shared" si="3"/>
        <v>0</v>
      </c>
      <c r="AE42" s="109">
        <v>0</v>
      </c>
      <c r="AF42" s="109">
        <f t="shared" si="4"/>
        <v>0</v>
      </c>
      <c r="AG42" s="34"/>
      <c r="AH42" s="34"/>
      <c r="AI42" s="34"/>
      <c r="AJ42" s="34"/>
    </row>
    <row r="43" spans="1:36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96">
        <v>30.45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3"/>
        <v>78.571428571428569</v>
      </c>
      <c r="O43" s="100">
        <v>16141.45</v>
      </c>
      <c r="P43" s="100">
        <v>16141.45</v>
      </c>
      <c r="Q43" s="100">
        <f t="shared" si="5"/>
        <v>100</v>
      </c>
      <c r="R43" s="100">
        <f t="shared" si="8"/>
        <v>16141.45</v>
      </c>
      <c r="S43" s="100">
        <f t="shared" si="14"/>
        <v>100</v>
      </c>
      <c r="T43" s="100">
        <v>0</v>
      </c>
      <c r="U43" s="100">
        <f t="shared" si="6"/>
        <v>0</v>
      </c>
      <c r="V43" s="99">
        <v>0</v>
      </c>
      <c r="W43" s="99">
        <v>0</v>
      </c>
      <c r="X43" s="99">
        <v>0</v>
      </c>
      <c r="Y43" s="100">
        <f t="shared" si="7"/>
        <v>0</v>
      </c>
      <c r="Z43" s="100">
        <v>0</v>
      </c>
      <c r="AA43" s="109">
        <v>0</v>
      </c>
      <c r="AB43" s="109">
        <f t="shared" si="2"/>
        <v>0</v>
      </c>
      <c r="AC43" s="109">
        <v>0</v>
      </c>
      <c r="AD43" s="109">
        <f t="shared" si="3"/>
        <v>0</v>
      </c>
      <c r="AE43" s="109">
        <v>0</v>
      </c>
      <c r="AF43" s="109">
        <f t="shared" si="4"/>
        <v>0</v>
      </c>
      <c r="AG43" s="34"/>
      <c r="AH43" s="34"/>
      <c r="AI43" s="34"/>
      <c r="AJ43" s="34"/>
    </row>
    <row r="44" spans="1:36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96">
        <v>30.45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3"/>
        <v>0</v>
      </c>
      <c r="O44" s="100">
        <v>0</v>
      </c>
      <c r="P44" s="100">
        <v>0</v>
      </c>
      <c r="Q44" s="100">
        <v>0</v>
      </c>
      <c r="R44" s="100">
        <f t="shared" si="8"/>
        <v>0</v>
      </c>
      <c r="S44" s="100">
        <v>0</v>
      </c>
      <c r="T44" s="100">
        <v>0</v>
      </c>
      <c r="U44" s="100">
        <v>0</v>
      </c>
      <c r="V44" s="99">
        <v>0</v>
      </c>
      <c r="W44" s="99">
        <v>0</v>
      </c>
      <c r="X44" s="99">
        <v>0</v>
      </c>
      <c r="Y44" s="100">
        <f t="shared" si="7"/>
        <v>0</v>
      </c>
      <c r="Z44" s="100">
        <v>0</v>
      </c>
      <c r="AA44" s="109">
        <v>0</v>
      </c>
      <c r="AB44" s="109">
        <f t="shared" si="2"/>
        <v>0</v>
      </c>
      <c r="AC44" s="109">
        <v>0</v>
      </c>
      <c r="AD44" s="109">
        <f t="shared" si="3"/>
        <v>0</v>
      </c>
      <c r="AE44" s="109">
        <v>0</v>
      </c>
      <c r="AF44" s="109">
        <f t="shared" si="4"/>
        <v>0</v>
      </c>
      <c r="AG44" s="34"/>
      <c r="AH44" s="34"/>
      <c r="AI44" s="34"/>
      <c r="AJ44" s="34"/>
    </row>
    <row r="45" spans="1:36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96">
        <v>30.45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3"/>
        <v>71.428571428571431</v>
      </c>
      <c r="O45" s="100">
        <v>18630.71</v>
      </c>
      <c r="P45" s="100">
        <v>18630.71</v>
      </c>
      <c r="Q45" s="100">
        <f t="shared" si="5"/>
        <v>100</v>
      </c>
      <c r="R45" s="100">
        <f t="shared" si="8"/>
        <v>18630.71</v>
      </c>
      <c r="S45" s="100">
        <f>R45/P45*100</f>
        <v>100</v>
      </c>
      <c r="T45" s="100">
        <v>0</v>
      </c>
      <c r="U45" s="100">
        <f t="shared" si="6"/>
        <v>0</v>
      </c>
      <c r="V45" s="99">
        <v>8</v>
      </c>
      <c r="W45" s="99">
        <v>8</v>
      </c>
      <c r="X45" s="99">
        <v>8</v>
      </c>
      <c r="Y45" s="100">
        <f>IF(H45=0,0,V45/H45)*100</f>
        <v>38.095238095238095</v>
      </c>
      <c r="Z45" s="100">
        <v>9510.4500000000007</v>
      </c>
      <c r="AA45" s="109">
        <v>0</v>
      </c>
      <c r="AB45" s="109">
        <f t="shared" si="2"/>
        <v>0</v>
      </c>
      <c r="AC45" s="109">
        <v>0</v>
      </c>
      <c r="AD45" s="109">
        <f t="shared" si="3"/>
        <v>0</v>
      </c>
      <c r="AE45" s="109">
        <v>0</v>
      </c>
      <c r="AF45" s="109">
        <f t="shared" si="4"/>
        <v>0</v>
      </c>
      <c r="AG45" s="34"/>
      <c r="AH45" s="34"/>
      <c r="AI45" s="34"/>
      <c r="AJ45" s="34"/>
    </row>
    <row r="46" spans="1:36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96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3"/>
        <v>0</v>
      </c>
      <c r="O46" s="100">
        <v>0</v>
      </c>
      <c r="P46" s="100">
        <v>0</v>
      </c>
      <c r="Q46" s="100">
        <v>0</v>
      </c>
      <c r="R46" s="100">
        <f t="shared" si="8"/>
        <v>0</v>
      </c>
      <c r="S46" s="100">
        <v>0</v>
      </c>
      <c r="T46" s="100">
        <v>0</v>
      </c>
      <c r="U46" s="100">
        <v>0</v>
      </c>
      <c r="V46" s="99">
        <v>0</v>
      </c>
      <c r="W46" s="99">
        <v>0</v>
      </c>
      <c r="X46" s="99">
        <v>0</v>
      </c>
      <c r="Y46" s="100">
        <f>IF(H46=0,0,V46/H46)*100</f>
        <v>0</v>
      </c>
      <c r="Z46" s="100">
        <v>0</v>
      </c>
      <c r="AA46" s="109">
        <v>0</v>
      </c>
      <c r="AB46" s="109">
        <f t="shared" si="2"/>
        <v>0</v>
      </c>
      <c r="AC46" s="109">
        <v>0</v>
      </c>
      <c r="AD46" s="109">
        <f t="shared" si="3"/>
        <v>0</v>
      </c>
      <c r="AE46" s="109">
        <v>0</v>
      </c>
      <c r="AF46" s="109">
        <f t="shared" si="4"/>
        <v>0</v>
      </c>
      <c r="AG46" s="34"/>
      <c r="AH46" s="34"/>
      <c r="AI46" s="34"/>
      <c r="AJ46" s="34"/>
    </row>
    <row r="47" spans="1:36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96">
        <v>30.45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3"/>
        <v>72.972972972972968</v>
      </c>
      <c r="O47" s="100">
        <v>29395.079999999998</v>
      </c>
      <c r="P47" s="100">
        <v>29395.079999999998</v>
      </c>
      <c r="Q47" s="100">
        <f t="shared" si="5"/>
        <v>100</v>
      </c>
      <c r="R47" s="100">
        <f t="shared" si="8"/>
        <v>29395.079999999998</v>
      </c>
      <c r="S47" s="100">
        <f t="shared" ref="S47:S48" si="15">R47/P47*100</f>
        <v>100</v>
      </c>
      <c r="T47" s="100">
        <v>0</v>
      </c>
      <c r="U47" s="100">
        <f t="shared" si="6"/>
        <v>0</v>
      </c>
      <c r="V47" s="99">
        <v>5</v>
      </c>
      <c r="W47" s="99">
        <v>5</v>
      </c>
      <c r="X47" s="99">
        <v>4</v>
      </c>
      <c r="Y47" s="100">
        <f t="shared" si="7"/>
        <v>13.513513513513514</v>
      </c>
      <c r="Z47" s="100">
        <v>2634.24</v>
      </c>
      <c r="AA47" s="109">
        <v>0</v>
      </c>
      <c r="AB47" s="109">
        <f t="shared" si="2"/>
        <v>0</v>
      </c>
      <c r="AC47" s="109">
        <v>0</v>
      </c>
      <c r="AD47" s="109">
        <f t="shared" si="3"/>
        <v>0</v>
      </c>
      <c r="AE47" s="109">
        <v>0</v>
      </c>
      <c r="AF47" s="109">
        <f t="shared" si="4"/>
        <v>0</v>
      </c>
      <c r="AG47" s="34"/>
      <c r="AH47" s="34"/>
      <c r="AI47" s="34"/>
      <c r="AJ47" s="34"/>
    </row>
    <row r="48" spans="1:36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96">
        <v>30.45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3"/>
        <v>50</v>
      </c>
      <c r="O48" s="100">
        <v>13283.6</v>
      </c>
      <c r="P48" s="100">
        <v>13283.6</v>
      </c>
      <c r="Q48" s="100">
        <f t="shared" si="5"/>
        <v>100</v>
      </c>
      <c r="R48" s="100">
        <f t="shared" si="8"/>
        <v>13283.6</v>
      </c>
      <c r="S48" s="100">
        <f t="shared" si="15"/>
        <v>100</v>
      </c>
      <c r="T48" s="100">
        <v>0</v>
      </c>
      <c r="U48" s="100">
        <f t="shared" si="6"/>
        <v>0</v>
      </c>
      <c r="V48" s="99">
        <v>0</v>
      </c>
      <c r="W48" s="99">
        <v>0</v>
      </c>
      <c r="X48" s="99">
        <v>0</v>
      </c>
      <c r="Y48" s="100">
        <f t="shared" si="7"/>
        <v>0</v>
      </c>
      <c r="Z48" s="100">
        <v>0</v>
      </c>
      <c r="AA48" s="109">
        <v>0</v>
      </c>
      <c r="AB48" s="109">
        <f t="shared" si="2"/>
        <v>0</v>
      </c>
      <c r="AC48" s="109">
        <v>0</v>
      </c>
      <c r="AD48" s="109">
        <f t="shared" si="3"/>
        <v>0</v>
      </c>
      <c r="AE48" s="109">
        <v>0</v>
      </c>
      <c r="AF48" s="109">
        <f t="shared" si="4"/>
        <v>0</v>
      </c>
      <c r="AG48" s="34"/>
      <c r="AH48" s="34"/>
      <c r="AI48" s="34"/>
      <c r="AJ48" s="34"/>
    </row>
    <row r="49" spans="1:36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96">
        <v>30.45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3"/>
        <v>0</v>
      </c>
      <c r="O49" s="100">
        <v>0</v>
      </c>
      <c r="P49" s="100">
        <v>0</v>
      </c>
      <c r="Q49" s="100">
        <v>0</v>
      </c>
      <c r="R49" s="100">
        <f t="shared" si="8"/>
        <v>0</v>
      </c>
      <c r="S49" s="100">
        <v>0</v>
      </c>
      <c r="T49" s="100">
        <v>0</v>
      </c>
      <c r="U49" s="100">
        <v>0</v>
      </c>
      <c r="V49" s="99">
        <v>0</v>
      </c>
      <c r="W49" s="99">
        <v>0</v>
      </c>
      <c r="X49" s="99">
        <v>0</v>
      </c>
      <c r="Y49" s="100">
        <f t="shared" si="7"/>
        <v>0</v>
      </c>
      <c r="Z49" s="100">
        <v>0</v>
      </c>
      <c r="AA49" s="109">
        <v>0</v>
      </c>
      <c r="AB49" s="109">
        <f t="shared" si="2"/>
        <v>0</v>
      </c>
      <c r="AC49" s="109">
        <v>0</v>
      </c>
      <c r="AD49" s="109">
        <f t="shared" si="3"/>
        <v>0</v>
      </c>
      <c r="AE49" s="109">
        <v>0</v>
      </c>
      <c r="AF49" s="109">
        <f t="shared" si="4"/>
        <v>0</v>
      </c>
      <c r="AG49" s="34"/>
      <c r="AH49" s="34"/>
      <c r="AI49" s="34"/>
      <c r="AJ49" s="34"/>
    </row>
    <row r="50" spans="1:36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96">
        <v>30.45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3"/>
        <v>93.333333333333329</v>
      </c>
      <c r="O50" s="100">
        <v>28019.85</v>
      </c>
      <c r="P50" s="100">
        <v>28019.85</v>
      </c>
      <c r="Q50" s="100">
        <f t="shared" si="5"/>
        <v>100</v>
      </c>
      <c r="R50" s="100">
        <f t="shared" si="8"/>
        <v>28019.85</v>
      </c>
      <c r="S50" s="100">
        <f t="shared" ref="S50:S59" si="16">R50/P50*100</f>
        <v>100</v>
      </c>
      <c r="T50" s="100">
        <v>0</v>
      </c>
      <c r="U50" s="100">
        <f t="shared" si="6"/>
        <v>0</v>
      </c>
      <c r="V50" s="99">
        <v>2</v>
      </c>
      <c r="W50" s="99">
        <v>2</v>
      </c>
      <c r="X50" s="99">
        <v>0</v>
      </c>
      <c r="Y50" s="100">
        <f t="shared" si="7"/>
        <v>4.4444444444444446</v>
      </c>
      <c r="Z50" s="100">
        <v>2841.2</v>
      </c>
      <c r="AA50" s="109">
        <v>0</v>
      </c>
      <c r="AB50" s="109">
        <f t="shared" si="2"/>
        <v>0</v>
      </c>
      <c r="AC50" s="109">
        <v>0</v>
      </c>
      <c r="AD50" s="109">
        <f t="shared" si="3"/>
        <v>0</v>
      </c>
      <c r="AE50" s="109">
        <v>0</v>
      </c>
      <c r="AF50" s="109">
        <f t="shared" si="4"/>
        <v>0</v>
      </c>
      <c r="AG50" s="34"/>
      <c r="AH50" s="34"/>
      <c r="AI50" s="34"/>
      <c r="AJ50" s="34"/>
    </row>
    <row r="51" spans="1:36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96">
        <v>30.45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3"/>
        <v>74.285714285714292</v>
      </c>
      <c r="O51" s="100">
        <v>24374.81</v>
      </c>
      <c r="P51" s="100">
        <v>24374.81</v>
      </c>
      <c r="Q51" s="100">
        <f t="shared" si="5"/>
        <v>100</v>
      </c>
      <c r="R51" s="100">
        <f t="shared" si="8"/>
        <v>24374.81</v>
      </c>
      <c r="S51" s="100">
        <f t="shared" si="16"/>
        <v>100</v>
      </c>
      <c r="T51" s="100">
        <v>0</v>
      </c>
      <c r="U51" s="100">
        <f t="shared" si="6"/>
        <v>0</v>
      </c>
      <c r="V51" s="99">
        <v>1</v>
      </c>
      <c r="W51" s="99">
        <v>1</v>
      </c>
      <c r="X51" s="99">
        <v>1</v>
      </c>
      <c r="Y51" s="100">
        <f t="shared" si="7"/>
        <v>2.8571428571428572</v>
      </c>
      <c r="Z51" s="100">
        <v>121.8</v>
      </c>
      <c r="AA51" s="109">
        <v>0</v>
      </c>
      <c r="AB51" s="109">
        <f t="shared" si="2"/>
        <v>0</v>
      </c>
      <c r="AC51" s="109">
        <v>0</v>
      </c>
      <c r="AD51" s="109">
        <f t="shared" si="3"/>
        <v>0</v>
      </c>
      <c r="AE51" s="109">
        <v>0</v>
      </c>
      <c r="AF51" s="109">
        <f t="shared" si="4"/>
        <v>0</v>
      </c>
      <c r="AG51" s="34"/>
      <c r="AH51" s="34"/>
      <c r="AI51" s="34"/>
      <c r="AJ51" s="34"/>
    </row>
    <row r="52" spans="1:36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96">
        <v>30.45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3"/>
        <v>80.952380952380949</v>
      </c>
      <c r="O52" s="100">
        <v>15413.759999999998</v>
      </c>
      <c r="P52" s="100">
        <v>15413.759999999998</v>
      </c>
      <c r="Q52" s="100">
        <f t="shared" si="5"/>
        <v>100</v>
      </c>
      <c r="R52" s="100">
        <f t="shared" si="8"/>
        <v>15413.759999999998</v>
      </c>
      <c r="S52" s="100">
        <f t="shared" si="16"/>
        <v>100</v>
      </c>
      <c r="T52" s="100">
        <v>0</v>
      </c>
      <c r="U52" s="100">
        <f t="shared" si="6"/>
        <v>0</v>
      </c>
      <c r="V52" s="99">
        <v>2</v>
      </c>
      <c r="W52" s="99">
        <v>2</v>
      </c>
      <c r="X52" s="99">
        <v>0</v>
      </c>
      <c r="Y52" s="100">
        <f t="shared" si="7"/>
        <v>9.5238095238095237</v>
      </c>
      <c r="Z52" s="100">
        <v>1649.36</v>
      </c>
      <c r="AA52" s="109">
        <v>0</v>
      </c>
      <c r="AB52" s="109">
        <f t="shared" si="2"/>
        <v>0</v>
      </c>
      <c r="AC52" s="109">
        <v>0</v>
      </c>
      <c r="AD52" s="109">
        <f t="shared" si="3"/>
        <v>0</v>
      </c>
      <c r="AE52" s="109">
        <v>0</v>
      </c>
      <c r="AF52" s="109">
        <f t="shared" si="4"/>
        <v>0</v>
      </c>
      <c r="AG52" s="34"/>
      <c r="AH52" s="34"/>
      <c r="AI52" s="34"/>
      <c r="AJ52" s="34"/>
    </row>
    <row r="53" spans="1:36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>
        <v>101</v>
      </c>
      <c r="G53" s="96">
        <v>30.45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3"/>
        <v>74.468085106382972</v>
      </c>
      <c r="O53" s="100">
        <v>42972.38</v>
      </c>
      <c r="P53" s="100">
        <v>42972.38</v>
      </c>
      <c r="Q53" s="100">
        <f t="shared" si="5"/>
        <v>100</v>
      </c>
      <c r="R53" s="100">
        <f t="shared" si="8"/>
        <v>42972.38</v>
      </c>
      <c r="S53" s="100">
        <f t="shared" si="16"/>
        <v>100</v>
      </c>
      <c r="T53" s="100">
        <v>0</v>
      </c>
      <c r="U53" s="100">
        <f t="shared" si="6"/>
        <v>0</v>
      </c>
      <c r="V53" s="99">
        <v>0</v>
      </c>
      <c r="W53" s="99">
        <v>0</v>
      </c>
      <c r="X53" s="99">
        <v>0</v>
      </c>
      <c r="Y53" s="100">
        <f t="shared" si="7"/>
        <v>0</v>
      </c>
      <c r="Z53" s="100">
        <v>0</v>
      </c>
      <c r="AA53" s="109">
        <v>0</v>
      </c>
      <c r="AB53" s="109">
        <f t="shared" si="2"/>
        <v>0</v>
      </c>
      <c r="AC53" s="109">
        <v>0</v>
      </c>
      <c r="AD53" s="109">
        <f t="shared" si="3"/>
        <v>0</v>
      </c>
      <c r="AE53" s="109">
        <v>0</v>
      </c>
      <c r="AF53" s="109">
        <f t="shared" si="4"/>
        <v>0</v>
      </c>
      <c r="AG53" s="34"/>
      <c r="AH53" s="34"/>
      <c r="AI53" s="34"/>
      <c r="AJ53" s="34"/>
    </row>
    <row r="54" spans="1:36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169</v>
      </c>
      <c r="G54" s="96">
        <v>30.45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3"/>
        <v>87.5</v>
      </c>
      <c r="O54" s="100">
        <v>11942.29</v>
      </c>
      <c r="P54" s="100">
        <v>11942.29</v>
      </c>
      <c r="Q54" s="100">
        <f t="shared" si="5"/>
        <v>100</v>
      </c>
      <c r="R54" s="100">
        <f t="shared" si="8"/>
        <v>11942.29</v>
      </c>
      <c r="S54" s="100">
        <f t="shared" si="16"/>
        <v>100</v>
      </c>
      <c r="T54" s="100">
        <v>0</v>
      </c>
      <c r="U54" s="100">
        <f t="shared" si="6"/>
        <v>0</v>
      </c>
      <c r="V54" s="99">
        <v>3</v>
      </c>
      <c r="W54" s="99">
        <v>3</v>
      </c>
      <c r="X54" s="99">
        <v>0</v>
      </c>
      <c r="Y54" s="100">
        <f t="shared" si="7"/>
        <v>18.75</v>
      </c>
      <c r="Z54" s="100">
        <v>1942.71</v>
      </c>
      <c r="AA54" s="109">
        <v>0</v>
      </c>
      <c r="AB54" s="109">
        <f t="shared" si="2"/>
        <v>0</v>
      </c>
      <c r="AC54" s="109">
        <v>0</v>
      </c>
      <c r="AD54" s="109">
        <f t="shared" si="3"/>
        <v>0</v>
      </c>
      <c r="AE54" s="109">
        <v>0</v>
      </c>
      <c r="AF54" s="109">
        <f t="shared" si="4"/>
        <v>0</v>
      </c>
      <c r="AG54" s="34"/>
      <c r="AH54" s="34"/>
      <c r="AI54" s="34"/>
      <c r="AJ54" s="34"/>
    </row>
    <row r="55" spans="1:36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96">
        <v>30.45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3"/>
        <v>50</v>
      </c>
      <c r="O55" s="100">
        <v>2319.79</v>
      </c>
      <c r="P55" s="100">
        <v>2319.79</v>
      </c>
      <c r="Q55" s="100">
        <f t="shared" si="5"/>
        <v>100</v>
      </c>
      <c r="R55" s="100">
        <f t="shared" si="8"/>
        <v>2319.79</v>
      </c>
      <c r="S55" s="100">
        <f t="shared" si="16"/>
        <v>100</v>
      </c>
      <c r="T55" s="100">
        <v>0</v>
      </c>
      <c r="U55" s="100">
        <f t="shared" si="6"/>
        <v>0</v>
      </c>
      <c r="V55" s="99">
        <v>0</v>
      </c>
      <c r="W55" s="99">
        <v>0</v>
      </c>
      <c r="X55" s="99">
        <v>0</v>
      </c>
      <c r="Y55" s="100">
        <f t="shared" si="7"/>
        <v>0</v>
      </c>
      <c r="Z55" s="100">
        <v>0</v>
      </c>
      <c r="AA55" s="109">
        <v>0</v>
      </c>
      <c r="AB55" s="109">
        <f t="shared" si="2"/>
        <v>0</v>
      </c>
      <c r="AC55" s="109">
        <v>0</v>
      </c>
      <c r="AD55" s="109">
        <f t="shared" si="3"/>
        <v>0</v>
      </c>
      <c r="AE55" s="109">
        <v>0</v>
      </c>
      <c r="AF55" s="109">
        <f t="shared" si="4"/>
        <v>0</v>
      </c>
      <c r="AG55" s="34"/>
      <c r="AH55" s="34"/>
      <c r="AI55" s="34"/>
      <c r="AJ55" s="34"/>
    </row>
    <row r="56" spans="1:36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96">
        <v>30.45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3"/>
        <v>69.642857142857139</v>
      </c>
      <c r="O56" s="100">
        <v>33646.5</v>
      </c>
      <c r="P56" s="100">
        <v>33646.5</v>
      </c>
      <c r="Q56" s="100">
        <f t="shared" si="5"/>
        <v>100</v>
      </c>
      <c r="R56" s="100">
        <f t="shared" si="8"/>
        <v>33646.5</v>
      </c>
      <c r="S56" s="100">
        <f t="shared" si="16"/>
        <v>100</v>
      </c>
      <c r="T56" s="100">
        <v>0</v>
      </c>
      <c r="U56" s="100">
        <f t="shared" si="6"/>
        <v>0</v>
      </c>
      <c r="V56" s="99">
        <v>0</v>
      </c>
      <c r="W56" s="99">
        <v>0</v>
      </c>
      <c r="X56" s="99">
        <v>0</v>
      </c>
      <c r="Y56" s="100">
        <f t="shared" si="7"/>
        <v>0</v>
      </c>
      <c r="Z56" s="100">
        <v>0</v>
      </c>
      <c r="AA56" s="109">
        <v>0</v>
      </c>
      <c r="AB56" s="109">
        <f t="shared" si="2"/>
        <v>0</v>
      </c>
      <c r="AC56" s="109">
        <v>0</v>
      </c>
      <c r="AD56" s="109">
        <f t="shared" si="3"/>
        <v>0</v>
      </c>
      <c r="AE56" s="109">
        <v>0</v>
      </c>
      <c r="AF56" s="109">
        <f t="shared" si="4"/>
        <v>0</v>
      </c>
      <c r="AG56" s="34"/>
      <c r="AH56" s="34"/>
      <c r="AI56" s="34"/>
      <c r="AJ56" s="34"/>
    </row>
    <row r="57" spans="1:36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96">
        <v>30.45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3"/>
        <v>94.117647058823522</v>
      </c>
      <c r="O57" s="100">
        <v>5389.26</v>
      </c>
      <c r="P57" s="100">
        <v>5389.26</v>
      </c>
      <c r="Q57" s="100">
        <f t="shared" si="5"/>
        <v>100</v>
      </c>
      <c r="R57" s="100">
        <f t="shared" si="8"/>
        <v>5389.26</v>
      </c>
      <c r="S57" s="100">
        <f t="shared" si="16"/>
        <v>100</v>
      </c>
      <c r="T57" s="100">
        <v>0</v>
      </c>
      <c r="U57" s="100">
        <f t="shared" si="6"/>
        <v>0</v>
      </c>
      <c r="V57" s="99">
        <v>2</v>
      </c>
      <c r="W57" s="99">
        <v>2</v>
      </c>
      <c r="X57" s="99">
        <v>0</v>
      </c>
      <c r="Y57" s="100">
        <f t="shared" si="7"/>
        <v>11.76470588235294</v>
      </c>
      <c r="Z57" s="100">
        <v>1403.51</v>
      </c>
      <c r="AA57" s="109">
        <v>0</v>
      </c>
      <c r="AB57" s="109">
        <f t="shared" si="2"/>
        <v>0</v>
      </c>
      <c r="AC57" s="109">
        <v>0</v>
      </c>
      <c r="AD57" s="109">
        <f t="shared" si="3"/>
        <v>0</v>
      </c>
      <c r="AE57" s="109">
        <v>0</v>
      </c>
      <c r="AF57" s="109">
        <f t="shared" si="4"/>
        <v>0</v>
      </c>
      <c r="AG57" s="34"/>
      <c r="AH57" s="34"/>
      <c r="AI57" s="34"/>
      <c r="AJ57" s="34"/>
    </row>
    <row r="58" spans="1:36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96">
        <v>30.45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3"/>
        <v>76.271186440677965</v>
      </c>
      <c r="O58" s="100">
        <v>51157.919999999998</v>
      </c>
      <c r="P58" s="100">
        <v>51157.919999999998</v>
      </c>
      <c r="Q58" s="100">
        <f t="shared" si="5"/>
        <v>100</v>
      </c>
      <c r="R58" s="100">
        <f t="shared" si="8"/>
        <v>32261.390000000003</v>
      </c>
      <c r="S58" s="100">
        <f t="shared" si="16"/>
        <v>63.06235671817776</v>
      </c>
      <c r="T58" s="100">
        <v>18896.529999999995</v>
      </c>
      <c r="U58" s="100">
        <f t="shared" si="6"/>
        <v>36.93764328182224</v>
      </c>
      <c r="V58" s="99">
        <v>5</v>
      </c>
      <c r="W58" s="99">
        <v>5</v>
      </c>
      <c r="X58" s="99">
        <v>3</v>
      </c>
      <c r="Y58" s="100">
        <f t="shared" si="7"/>
        <v>8.4745762711864394</v>
      </c>
      <c r="Z58" s="100">
        <v>2969.49</v>
      </c>
      <c r="AA58" s="109">
        <v>0</v>
      </c>
      <c r="AB58" s="109">
        <f t="shared" si="2"/>
        <v>0</v>
      </c>
      <c r="AC58" s="109">
        <v>0</v>
      </c>
      <c r="AD58" s="109">
        <f t="shared" si="3"/>
        <v>0</v>
      </c>
      <c r="AE58" s="109">
        <v>0</v>
      </c>
      <c r="AF58" s="109">
        <f t="shared" si="4"/>
        <v>0</v>
      </c>
      <c r="AG58" s="34"/>
      <c r="AH58" s="34"/>
      <c r="AI58" s="34"/>
      <c r="AJ58" s="34"/>
    </row>
    <row r="59" spans="1:36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96">
        <v>30.45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3"/>
        <v>51.724137931034484</v>
      </c>
      <c r="O59" s="100">
        <v>2869.51</v>
      </c>
      <c r="P59" s="100">
        <v>2869.51</v>
      </c>
      <c r="Q59" s="100">
        <f t="shared" si="5"/>
        <v>100</v>
      </c>
      <c r="R59" s="100">
        <f t="shared" si="8"/>
        <v>2869.51</v>
      </c>
      <c r="S59" s="100">
        <f t="shared" si="16"/>
        <v>100</v>
      </c>
      <c r="T59" s="100">
        <v>0</v>
      </c>
      <c r="U59" s="100">
        <f t="shared" si="6"/>
        <v>0</v>
      </c>
      <c r="V59" s="99">
        <v>0</v>
      </c>
      <c r="W59" s="99">
        <v>0</v>
      </c>
      <c r="X59" s="99">
        <v>0</v>
      </c>
      <c r="Y59" s="100">
        <f t="shared" si="7"/>
        <v>0</v>
      </c>
      <c r="Z59" s="100">
        <v>0</v>
      </c>
      <c r="AA59" s="109">
        <v>0</v>
      </c>
      <c r="AB59" s="109">
        <f t="shared" si="2"/>
        <v>0</v>
      </c>
      <c r="AC59" s="109">
        <v>0</v>
      </c>
      <c r="AD59" s="109">
        <f t="shared" si="3"/>
        <v>0</v>
      </c>
      <c r="AE59" s="109">
        <v>0</v>
      </c>
      <c r="AF59" s="109">
        <f t="shared" si="4"/>
        <v>0</v>
      </c>
      <c r="AG59" s="34"/>
      <c r="AH59" s="34"/>
      <c r="AI59" s="34"/>
      <c r="AJ59" s="34"/>
    </row>
    <row r="60" spans="1:36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96">
        <v>30.45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3"/>
        <v>91.525423728813564</v>
      </c>
      <c r="O60" s="100">
        <v>15158.790000000003</v>
      </c>
      <c r="P60" s="100">
        <v>15158.790000000003</v>
      </c>
      <c r="Q60" s="100">
        <f t="shared" si="5"/>
        <v>100</v>
      </c>
      <c r="R60" s="100">
        <f t="shared" si="8"/>
        <v>15158.790000000003</v>
      </c>
      <c r="S60" s="100">
        <f t="shared" si="9"/>
        <v>100</v>
      </c>
      <c r="T60" s="100">
        <v>0</v>
      </c>
      <c r="U60" s="100">
        <f t="shared" si="6"/>
        <v>0</v>
      </c>
      <c r="V60" s="99">
        <v>0</v>
      </c>
      <c r="W60" s="99">
        <v>0</v>
      </c>
      <c r="X60" s="99">
        <v>0</v>
      </c>
      <c r="Y60" s="100">
        <f t="shared" si="7"/>
        <v>0</v>
      </c>
      <c r="Z60" s="100">
        <v>0</v>
      </c>
      <c r="AA60" s="109">
        <v>0</v>
      </c>
      <c r="AB60" s="109">
        <f t="shared" si="2"/>
        <v>0</v>
      </c>
      <c r="AC60" s="109">
        <v>0</v>
      </c>
      <c r="AD60" s="109">
        <f t="shared" si="3"/>
        <v>0</v>
      </c>
      <c r="AE60" s="109">
        <v>0</v>
      </c>
      <c r="AF60" s="109">
        <f t="shared" si="4"/>
        <v>0</v>
      </c>
      <c r="AG60" s="34"/>
      <c r="AH60" s="34"/>
      <c r="AI60" s="34"/>
      <c r="AJ60" s="34"/>
    </row>
    <row r="61" spans="1:36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96">
        <v>30.45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3"/>
        <v>67.901234567901241</v>
      </c>
      <c r="O61" s="100">
        <v>71249.460000000036</v>
      </c>
      <c r="P61" s="100">
        <v>71249.460000000036</v>
      </c>
      <c r="Q61" s="100">
        <f t="shared" si="5"/>
        <v>100</v>
      </c>
      <c r="R61" s="100">
        <f t="shared" si="8"/>
        <v>58069.500000000044</v>
      </c>
      <c r="S61" s="100">
        <f>R61/P61*100</f>
        <v>81.501670328448824</v>
      </c>
      <c r="T61" s="100">
        <v>13179.959999999992</v>
      </c>
      <c r="U61" s="100">
        <f t="shared" si="6"/>
        <v>18.498329671551176</v>
      </c>
      <c r="V61" s="99">
        <v>26</v>
      </c>
      <c r="W61" s="99">
        <v>34</v>
      </c>
      <c r="X61" s="99">
        <v>17</v>
      </c>
      <c r="Y61" s="100">
        <f t="shared" si="7"/>
        <v>16.049382716049383</v>
      </c>
      <c r="Z61" s="100">
        <v>16750.75</v>
      </c>
      <c r="AA61" s="109">
        <v>0</v>
      </c>
      <c r="AB61" s="109">
        <f t="shared" si="2"/>
        <v>0</v>
      </c>
      <c r="AC61" s="109">
        <v>0</v>
      </c>
      <c r="AD61" s="109">
        <f t="shared" si="3"/>
        <v>0</v>
      </c>
      <c r="AE61" s="109">
        <v>0</v>
      </c>
      <c r="AF61" s="109">
        <f t="shared" si="4"/>
        <v>0</v>
      </c>
      <c r="AG61" s="34"/>
      <c r="AH61" s="34"/>
      <c r="AI61" s="34"/>
      <c r="AJ61" s="34"/>
    </row>
    <row r="62" spans="1:36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96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8"/>
        <v>0</v>
      </c>
      <c r="S62" s="100">
        <v>0</v>
      </c>
      <c r="T62" s="100">
        <v>0</v>
      </c>
      <c r="U62" s="100">
        <v>0</v>
      </c>
      <c r="V62" s="99">
        <v>0</v>
      </c>
      <c r="W62" s="99">
        <v>0</v>
      </c>
      <c r="X62" s="99">
        <v>0</v>
      </c>
      <c r="Y62" s="100">
        <f t="shared" si="7"/>
        <v>0</v>
      </c>
      <c r="Z62" s="100">
        <v>0</v>
      </c>
      <c r="AA62" s="109">
        <v>0</v>
      </c>
      <c r="AB62" s="109">
        <f t="shared" si="2"/>
        <v>0</v>
      </c>
      <c r="AC62" s="109">
        <v>0</v>
      </c>
      <c r="AD62" s="109">
        <f t="shared" si="3"/>
        <v>0</v>
      </c>
      <c r="AE62" s="109">
        <v>0</v>
      </c>
      <c r="AF62" s="109">
        <f t="shared" si="4"/>
        <v>0</v>
      </c>
      <c r="AG62" s="34"/>
      <c r="AH62" s="34"/>
      <c r="AI62" s="34"/>
      <c r="AJ62" s="34"/>
    </row>
    <row r="63" spans="1:36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96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7">K63/H63*100</f>
        <v>0</v>
      </c>
      <c r="O63" s="100">
        <v>0</v>
      </c>
      <c r="P63" s="100">
        <v>0</v>
      </c>
      <c r="Q63" s="100">
        <v>0</v>
      </c>
      <c r="R63" s="100">
        <f t="shared" si="8"/>
        <v>0</v>
      </c>
      <c r="S63" s="100">
        <v>0</v>
      </c>
      <c r="T63" s="100">
        <v>0</v>
      </c>
      <c r="U63" s="100">
        <v>0</v>
      </c>
      <c r="V63" s="99">
        <v>0</v>
      </c>
      <c r="W63" s="99">
        <v>0</v>
      </c>
      <c r="X63" s="99">
        <v>0</v>
      </c>
      <c r="Y63" s="100">
        <f t="shared" si="7"/>
        <v>0</v>
      </c>
      <c r="Z63" s="100">
        <v>0</v>
      </c>
      <c r="AA63" s="109">
        <v>0</v>
      </c>
      <c r="AB63" s="109">
        <f t="shared" si="2"/>
        <v>0</v>
      </c>
      <c r="AC63" s="109">
        <v>0</v>
      </c>
      <c r="AD63" s="109">
        <f t="shared" si="3"/>
        <v>0</v>
      </c>
      <c r="AE63" s="109">
        <v>0</v>
      </c>
      <c r="AF63" s="109">
        <f t="shared" si="4"/>
        <v>0</v>
      </c>
      <c r="AG63" s="34"/>
      <c r="AH63" s="34"/>
      <c r="AI63" s="34"/>
      <c r="AJ63" s="34"/>
    </row>
    <row r="64" spans="1:36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96">
        <v>30.45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7"/>
        <v>84.615384615384613</v>
      </c>
      <c r="O64" s="100">
        <v>8254.4500000000007</v>
      </c>
      <c r="P64" s="100">
        <v>8254.4500000000007</v>
      </c>
      <c r="Q64" s="100">
        <f t="shared" si="5"/>
        <v>100</v>
      </c>
      <c r="R64" s="100">
        <f t="shared" si="8"/>
        <v>8254.4500000000007</v>
      </c>
      <c r="S64" s="100">
        <f t="shared" ref="S64:S66" si="18">R64/P64*100</f>
        <v>100</v>
      </c>
      <c r="T64" s="100">
        <v>0</v>
      </c>
      <c r="U64" s="100">
        <f t="shared" si="6"/>
        <v>0</v>
      </c>
      <c r="V64" s="99">
        <v>0</v>
      </c>
      <c r="W64" s="99">
        <v>0</v>
      </c>
      <c r="X64" s="99">
        <v>0</v>
      </c>
      <c r="Y64" s="100">
        <f t="shared" si="7"/>
        <v>0</v>
      </c>
      <c r="Z64" s="100">
        <v>0</v>
      </c>
      <c r="AA64" s="109">
        <v>0</v>
      </c>
      <c r="AB64" s="109">
        <f t="shared" si="2"/>
        <v>0</v>
      </c>
      <c r="AC64" s="109">
        <v>0</v>
      </c>
      <c r="AD64" s="109">
        <f t="shared" si="3"/>
        <v>0</v>
      </c>
      <c r="AE64" s="109">
        <v>0</v>
      </c>
      <c r="AF64" s="109">
        <f t="shared" si="4"/>
        <v>0</v>
      </c>
      <c r="AG64" s="34"/>
      <c r="AH64" s="34"/>
      <c r="AI64" s="34"/>
      <c r="AJ64" s="34"/>
    </row>
    <row r="65" spans="1:36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96">
        <v>30.45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7"/>
        <v>82.857142857142861</v>
      </c>
      <c r="O65" s="100">
        <v>16142.51</v>
      </c>
      <c r="P65" s="100">
        <v>16142.51</v>
      </c>
      <c r="Q65" s="100">
        <f t="shared" si="5"/>
        <v>100</v>
      </c>
      <c r="R65" s="100">
        <f t="shared" si="8"/>
        <v>16142.51</v>
      </c>
      <c r="S65" s="100">
        <f t="shared" si="18"/>
        <v>100</v>
      </c>
      <c r="T65" s="100">
        <v>0</v>
      </c>
      <c r="U65" s="100">
        <f t="shared" si="6"/>
        <v>0</v>
      </c>
      <c r="V65" s="99">
        <v>0</v>
      </c>
      <c r="W65" s="99">
        <v>0</v>
      </c>
      <c r="X65" s="99">
        <v>0</v>
      </c>
      <c r="Y65" s="100">
        <f t="shared" si="7"/>
        <v>0</v>
      </c>
      <c r="Z65" s="100">
        <v>0</v>
      </c>
      <c r="AA65" s="109">
        <v>0</v>
      </c>
      <c r="AB65" s="109">
        <f t="shared" si="2"/>
        <v>0</v>
      </c>
      <c r="AC65" s="109">
        <v>0</v>
      </c>
      <c r="AD65" s="109">
        <f t="shared" si="3"/>
        <v>0</v>
      </c>
      <c r="AE65" s="109">
        <v>0</v>
      </c>
      <c r="AF65" s="109">
        <f t="shared" si="4"/>
        <v>0</v>
      </c>
      <c r="AG65" s="34"/>
      <c r="AH65" s="34"/>
      <c r="AI65" s="34"/>
      <c r="AJ65" s="34"/>
    </row>
    <row r="66" spans="1:36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96">
        <v>30.45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7"/>
        <v>84.090909090909093</v>
      </c>
      <c r="O66" s="100">
        <v>94844.19</v>
      </c>
      <c r="P66" s="100">
        <v>94844.19</v>
      </c>
      <c r="Q66" s="100">
        <f t="shared" si="5"/>
        <v>100</v>
      </c>
      <c r="R66" s="100">
        <f t="shared" si="8"/>
        <v>66268.81</v>
      </c>
      <c r="S66" s="100">
        <f t="shared" si="18"/>
        <v>69.871238290927465</v>
      </c>
      <c r="T66" s="100">
        <f>31569.69-2994.31</f>
        <v>28575.379999999997</v>
      </c>
      <c r="U66" s="100">
        <f t="shared" si="6"/>
        <v>30.128761709072528</v>
      </c>
      <c r="V66" s="99">
        <v>0</v>
      </c>
      <c r="W66" s="99">
        <v>0</v>
      </c>
      <c r="X66" s="99">
        <v>0</v>
      </c>
      <c r="Y66" s="100">
        <f t="shared" si="7"/>
        <v>0</v>
      </c>
      <c r="Z66" s="100">
        <v>0</v>
      </c>
      <c r="AA66" s="109">
        <v>0</v>
      </c>
      <c r="AB66" s="109">
        <f t="shared" si="2"/>
        <v>0</v>
      </c>
      <c r="AC66" s="109">
        <v>0</v>
      </c>
      <c r="AD66" s="109">
        <f t="shared" si="3"/>
        <v>0</v>
      </c>
      <c r="AE66" s="109">
        <v>0</v>
      </c>
      <c r="AF66" s="109">
        <f t="shared" si="4"/>
        <v>0</v>
      </c>
      <c r="AG66" s="34"/>
      <c r="AH66" s="34"/>
      <c r="AI66" s="34"/>
      <c r="AJ66" s="34"/>
    </row>
    <row r="67" spans="1:36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96">
        <v>30.45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7"/>
        <v>60</v>
      </c>
      <c r="O67" s="100">
        <v>1370.25</v>
      </c>
      <c r="P67" s="100">
        <v>1370.25</v>
      </c>
      <c r="Q67" s="100">
        <f t="shared" si="5"/>
        <v>100</v>
      </c>
      <c r="R67" s="100">
        <f t="shared" si="8"/>
        <v>1370.25</v>
      </c>
      <c r="S67" s="100">
        <f t="shared" si="9"/>
        <v>100</v>
      </c>
      <c r="T67" s="100">
        <v>0</v>
      </c>
      <c r="U67" s="100">
        <f t="shared" si="6"/>
        <v>0</v>
      </c>
      <c r="V67" s="99">
        <v>0</v>
      </c>
      <c r="W67" s="99">
        <v>0</v>
      </c>
      <c r="X67" s="99">
        <v>0</v>
      </c>
      <c r="Y67" s="100">
        <f t="shared" si="7"/>
        <v>0</v>
      </c>
      <c r="Z67" s="100">
        <v>0</v>
      </c>
      <c r="AA67" s="109">
        <v>0</v>
      </c>
      <c r="AB67" s="109">
        <f t="shared" si="2"/>
        <v>0</v>
      </c>
      <c r="AC67" s="109">
        <v>0</v>
      </c>
      <c r="AD67" s="109">
        <f t="shared" si="3"/>
        <v>0</v>
      </c>
      <c r="AE67" s="109">
        <v>0</v>
      </c>
      <c r="AF67" s="109">
        <f t="shared" si="4"/>
        <v>0</v>
      </c>
      <c r="AG67" s="34"/>
      <c r="AH67" s="34"/>
      <c r="AI67" s="34"/>
      <c r="AJ67" s="34"/>
    </row>
    <row r="68" spans="1:36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96">
        <v>30.45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7"/>
        <v>82.978723404255319</v>
      </c>
      <c r="O68" s="100">
        <v>62158.37</v>
      </c>
      <c r="P68" s="100">
        <v>62158.37</v>
      </c>
      <c r="Q68" s="100">
        <f t="shared" si="5"/>
        <v>100</v>
      </c>
      <c r="R68" s="100">
        <f t="shared" si="8"/>
        <v>52250.19</v>
      </c>
      <c r="S68" s="100">
        <f>R68/P68*100</f>
        <v>84.059781490409094</v>
      </c>
      <c r="T68" s="100">
        <f>22632.18-12724</f>
        <v>9908.18</v>
      </c>
      <c r="U68" s="100">
        <f t="shared" si="6"/>
        <v>15.940218509590903</v>
      </c>
      <c r="V68" s="99">
        <v>0</v>
      </c>
      <c r="W68" s="99">
        <v>0</v>
      </c>
      <c r="X68" s="99">
        <v>0</v>
      </c>
      <c r="Y68" s="100">
        <f t="shared" si="7"/>
        <v>0</v>
      </c>
      <c r="Z68" s="100">
        <v>0</v>
      </c>
      <c r="AA68" s="109">
        <v>0</v>
      </c>
      <c r="AB68" s="109">
        <f t="shared" si="2"/>
        <v>0</v>
      </c>
      <c r="AC68" s="109">
        <v>0</v>
      </c>
      <c r="AD68" s="109">
        <f t="shared" si="3"/>
        <v>0</v>
      </c>
      <c r="AE68" s="109">
        <v>0</v>
      </c>
      <c r="AF68" s="109">
        <f t="shared" si="4"/>
        <v>0</v>
      </c>
      <c r="AG68" s="34"/>
      <c r="AH68" s="34"/>
      <c r="AI68" s="34"/>
      <c r="AJ68" s="34"/>
    </row>
    <row r="69" spans="1:36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96">
        <v>30.45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7"/>
        <v>0</v>
      </c>
      <c r="O69" s="100">
        <v>0</v>
      </c>
      <c r="P69" s="100">
        <v>0</v>
      </c>
      <c r="Q69" s="100">
        <v>0</v>
      </c>
      <c r="R69" s="100">
        <f t="shared" si="8"/>
        <v>0</v>
      </c>
      <c r="S69" s="100">
        <v>0</v>
      </c>
      <c r="T69" s="100">
        <v>0</v>
      </c>
      <c r="U69" s="100">
        <v>0</v>
      </c>
      <c r="V69" s="99">
        <v>0</v>
      </c>
      <c r="W69" s="99">
        <v>0</v>
      </c>
      <c r="X69" s="99">
        <v>0</v>
      </c>
      <c r="Y69" s="100">
        <f t="shared" si="7"/>
        <v>0</v>
      </c>
      <c r="Z69" s="100">
        <v>0</v>
      </c>
      <c r="AA69" s="109">
        <v>0</v>
      </c>
      <c r="AB69" s="109">
        <f t="shared" si="2"/>
        <v>0</v>
      </c>
      <c r="AC69" s="109">
        <v>0</v>
      </c>
      <c r="AD69" s="109">
        <f t="shared" si="3"/>
        <v>0</v>
      </c>
      <c r="AE69" s="109">
        <v>0</v>
      </c>
      <c r="AF69" s="109">
        <f t="shared" si="4"/>
        <v>0</v>
      </c>
      <c r="AG69" s="34"/>
      <c r="AH69" s="34"/>
      <c r="AI69" s="34"/>
      <c r="AJ69" s="34"/>
    </row>
    <row r="70" spans="1:36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96">
        <v>30.45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7"/>
        <v>79.411764705882348</v>
      </c>
      <c r="O70" s="100">
        <v>27386.58</v>
      </c>
      <c r="P70" s="100">
        <v>27386.58</v>
      </c>
      <c r="Q70" s="100">
        <f t="shared" si="5"/>
        <v>100</v>
      </c>
      <c r="R70" s="100">
        <f t="shared" si="8"/>
        <v>27386.58</v>
      </c>
      <c r="S70" s="100">
        <f t="shared" ref="S70:S102" si="19">R70/P70*100</f>
        <v>100</v>
      </c>
      <c r="T70" s="100">
        <v>0</v>
      </c>
      <c r="U70" s="100">
        <f t="shared" si="6"/>
        <v>0</v>
      </c>
      <c r="V70" s="99">
        <v>12</v>
      </c>
      <c r="W70" s="99">
        <v>12</v>
      </c>
      <c r="X70" s="99">
        <v>2</v>
      </c>
      <c r="Y70" s="100">
        <f t="shared" si="7"/>
        <v>35.294117647058826</v>
      </c>
      <c r="Z70" s="100">
        <f>5258.4+4093.48</f>
        <v>9351.8799999999992</v>
      </c>
      <c r="AA70" s="109">
        <v>0</v>
      </c>
      <c r="AB70" s="109">
        <f t="shared" si="2"/>
        <v>0</v>
      </c>
      <c r="AC70" s="109">
        <v>0</v>
      </c>
      <c r="AD70" s="109">
        <f t="shared" si="3"/>
        <v>0</v>
      </c>
      <c r="AE70" s="109">
        <v>0</v>
      </c>
      <c r="AF70" s="109">
        <f t="shared" si="4"/>
        <v>0</v>
      </c>
      <c r="AG70" s="34"/>
      <c r="AH70" s="34"/>
      <c r="AI70" s="34"/>
      <c r="AJ70" s="34"/>
    </row>
    <row r="71" spans="1:36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96">
        <v>30.45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7"/>
        <v>61.904761904761905</v>
      </c>
      <c r="O71" s="100">
        <v>7195.07</v>
      </c>
      <c r="P71" s="100">
        <v>7195.07</v>
      </c>
      <c r="Q71" s="100">
        <f t="shared" si="5"/>
        <v>100</v>
      </c>
      <c r="R71" s="100">
        <f t="shared" si="8"/>
        <v>7195.07</v>
      </c>
      <c r="S71" s="100">
        <f t="shared" si="19"/>
        <v>100</v>
      </c>
      <c r="T71" s="100">
        <v>0</v>
      </c>
      <c r="U71" s="100">
        <f t="shared" si="6"/>
        <v>0</v>
      </c>
      <c r="V71" s="99">
        <v>5</v>
      </c>
      <c r="W71" s="99">
        <v>5</v>
      </c>
      <c r="X71" s="99">
        <v>0</v>
      </c>
      <c r="Y71" s="100">
        <f t="shared" si="7"/>
        <v>23.809523809523807</v>
      </c>
      <c r="Z71" s="100">
        <f>3099.47+988.81</f>
        <v>4088.2799999999997</v>
      </c>
      <c r="AA71" s="109">
        <v>0</v>
      </c>
      <c r="AB71" s="109">
        <f t="shared" ref="AB71:AB102" si="20">IF(Z71=0,0,AA71/Z71)*100</f>
        <v>0</v>
      </c>
      <c r="AC71" s="109">
        <v>0</v>
      </c>
      <c r="AD71" s="109">
        <f t="shared" ref="AD71:AD102" si="21">IF(AA71=0,0,AC71/AA71)*100</f>
        <v>0</v>
      </c>
      <c r="AE71" s="109">
        <v>0</v>
      </c>
      <c r="AF71" s="109">
        <f t="shared" ref="AF71:AF102" si="22">IF(AA71=0,0,AE71/AA71)*100</f>
        <v>0</v>
      </c>
      <c r="AG71" s="34"/>
      <c r="AH71" s="34"/>
      <c r="AI71" s="34"/>
      <c r="AJ71" s="34"/>
    </row>
    <row r="72" spans="1:36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96">
        <v>30.45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7"/>
        <v>77.89473684210526</v>
      </c>
      <c r="O72" s="100">
        <v>52440.76</v>
      </c>
      <c r="P72" s="100">
        <v>52440.76</v>
      </c>
      <c r="Q72" s="100">
        <f t="shared" si="5"/>
        <v>100</v>
      </c>
      <c r="R72" s="100">
        <f t="shared" si="8"/>
        <v>52440.76</v>
      </c>
      <c r="S72" s="100">
        <f t="shared" si="19"/>
        <v>100</v>
      </c>
      <c r="T72" s="100">
        <v>0</v>
      </c>
      <c r="U72" s="100">
        <f t="shared" ref="U72:U103" si="23">T72/P72*100</f>
        <v>0</v>
      </c>
      <c r="V72" s="99">
        <v>0</v>
      </c>
      <c r="W72" s="99">
        <v>0</v>
      </c>
      <c r="X72" s="99">
        <v>0</v>
      </c>
      <c r="Y72" s="100">
        <f t="shared" ref="Y72:Y102" si="24">IF(H72=0,0,V72/H72)*100</f>
        <v>0</v>
      </c>
      <c r="Z72" s="100">
        <v>0</v>
      </c>
      <c r="AA72" s="109">
        <v>0</v>
      </c>
      <c r="AB72" s="109">
        <f t="shared" si="20"/>
        <v>0</v>
      </c>
      <c r="AC72" s="109">
        <v>0</v>
      </c>
      <c r="AD72" s="109">
        <f t="shared" si="21"/>
        <v>0</v>
      </c>
      <c r="AE72" s="109">
        <v>0</v>
      </c>
      <c r="AF72" s="109">
        <f t="shared" si="22"/>
        <v>0</v>
      </c>
      <c r="AG72" s="34"/>
      <c r="AH72" s="34"/>
      <c r="AI72" s="34"/>
      <c r="AJ72" s="34"/>
    </row>
    <row r="73" spans="1:36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96">
        <v>30.45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7"/>
        <v>78.94736842105263</v>
      </c>
      <c r="O73" s="100">
        <v>26374.26</v>
      </c>
      <c r="P73" s="100">
        <v>26374.26</v>
      </c>
      <c r="Q73" s="100">
        <f t="shared" ref="Q73:Q102" si="25">P73/O73*100</f>
        <v>100</v>
      </c>
      <c r="R73" s="100">
        <f t="shared" ref="R73:R102" si="26">P73-T73</f>
        <v>26374.26</v>
      </c>
      <c r="S73" s="100">
        <f t="shared" si="19"/>
        <v>100</v>
      </c>
      <c r="T73" s="100">
        <v>0</v>
      </c>
      <c r="U73" s="100">
        <f t="shared" si="23"/>
        <v>0</v>
      </c>
      <c r="V73" s="99">
        <v>2</v>
      </c>
      <c r="W73" s="99">
        <v>2</v>
      </c>
      <c r="X73" s="99">
        <v>0</v>
      </c>
      <c r="Y73" s="100">
        <f t="shared" si="24"/>
        <v>5.2631578947368416</v>
      </c>
      <c r="Z73" s="100">
        <v>553.41</v>
      </c>
      <c r="AA73" s="109">
        <v>0</v>
      </c>
      <c r="AB73" s="109">
        <f t="shared" si="20"/>
        <v>0</v>
      </c>
      <c r="AC73" s="109">
        <v>0</v>
      </c>
      <c r="AD73" s="109">
        <f t="shared" si="21"/>
        <v>0</v>
      </c>
      <c r="AE73" s="109">
        <v>0</v>
      </c>
      <c r="AF73" s="109">
        <f t="shared" si="22"/>
        <v>0</v>
      </c>
      <c r="AG73" s="34"/>
      <c r="AH73" s="34"/>
      <c r="AI73" s="34"/>
      <c r="AJ73" s="34"/>
    </row>
    <row r="74" spans="1:36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96">
        <v>30.45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7"/>
        <v>96.875</v>
      </c>
      <c r="O74" s="100">
        <v>28592.3</v>
      </c>
      <c r="P74" s="100">
        <v>28592.3</v>
      </c>
      <c r="Q74" s="100">
        <f t="shared" si="25"/>
        <v>100</v>
      </c>
      <c r="R74" s="100">
        <f t="shared" si="26"/>
        <v>28592.3</v>
      </c>
      <c r="S74" s="100">
        <f t="shared" si="19"/>
        <v>100</v>
      </c>
      <c r="T74" s="100">
        <v>0</v>
      </c>
      <c r="U74" s="100">
        <f t="shared" si="23"/>
        <v>0</v>
      </c>
      <c r="V74" s="99">
        <v>0</v>
      </c>
      <c r="W74" s="99">
        <v>0</v>
      </c>
      <c r="X74" s="99">
        <v>0</v>
      </c>
      <c r="Y74" s="100">
        <f t="shared" si="24"/>
        <v>0</v>
      </c>
      <c r="Z74" s="100">
        <v>0</v>
      </c>
      <c r="AA74" s="109">
        <v>0</v>
      </c>
      <c r="AB74" s="109">
        <f t="shared" si="20"/>
        <v>0</v>
      </c>
      <c r="AC74" s="109">
        <v>0</v>
      </c>
      <c r="AD74" s="109">
        <f t="shared" si="21"/>
        <v>0</v>
      </c>
      <c r="AE74" s="109">
        <v>0</v>
      </c>
      <c r="AF74" s="109">
        <f t="shared" si="22"/>
        <v>0</v>
      </c>
      <c r="AG74" s="34"/>
      <c r="AH74" s="34"/>
      <c r="AI74" s="34"/>
      <c r="AJ74" s="34"/>
    </row>
    <row r="75" spans="1:36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96">
        <v>30.45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7"/>
        <v>66.666666666666657</v>
      </c>
      <c r="O75" s="100">
        <v>1981.3</v>
      </c>
      <c r="P75" s="100">
        <v>1981.3</v>
      </c>
      <c r="Q75" s="100">
        <f t="shared" si="25"/>
        <v>100</v>
      </c>
      <c r="R75" s="100">
        <f t="shared" si="26"/>
        <v>1981.3</v>
      </c>
      <c r="S75" s="100">
        <f t="shared" si="19"/>
        <v>100</v>
      </c>
      <c r="T75" s="100">
        <v>0</v>
      </c>
      <c r="U75" s="100">
        <f t="shared" si="23"/>
        <v>0</v>
      </c>
      <c r="V75" s="99">
        <v>0</v>
      </c>
      <c r="W75" s="99">
        <v>0</v>
      </c>
      <c r="X75" s="99">
        <v>0</v>
      </c>
      <c r="Y75" s="100">
        <f t="shared" si="24"/>
        <v>0</v>
      </c>
      <c r="Z75" s="100">
        <v>0</v>
      </c>
      <c r="AA75" s="109">
        <v>0</v>
      </c>
      <c r="AB75" s="109">
        <f t="shared" si="20"/>
        <v>0</v>
      </c>
      <c r="AC75" s="109">
        <v>0</v>
      </c>
      <c r="AD75" s="109">
        <f t="shared" si="21"/>
        <v>0</v>
      </c>
      <c r="AE75" s="109">
        <v>0</v>
      </c>
      <c r="AF75" s="109">
        <f t="shared" si="22"/>
        <v>0</v>
      </c>
      <c r="AG75" s="34"/>
      <c r="AH75" s="34"/>
      <c r="AI75" s="34"/>
      <c r="AJ75" s="34"/>
    </row>
    <row r="76" spans="1:36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96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7"/>
        <v>0</v>
      </c>
      <c r="O76" s="100">
        <v>0</v>
      </c>
      <c r="P76" s="100">
        <v>0</v>
      </c>
      <c r="Q76" s="100">
        <v>0</v>
      </c>
      <c r="R76" s="100">
        <f t="shared" si="26"/>
        <v>0</v>
      </c>
      <c r="S76" s="100">
        <v>0</v>
      </c>
      <c r="T76" s="100">
        <v>0</v>
      </c>
      <c r="U76" s="100">
        <v>0</v>
      </c>
      <c r="V76" s="99">
        <v>1</v>
      </c>
      <c r="W76" s="99">
        <v>1</v>
      </c>
      <c r="X76" s="99">
        <v>1</v>
      </c>
      <c r="Y76" s="100">
        <f t="shared" si="24"/>
        <v>33.333333333333329</v>
      </c>
      <c r="Z76" s="100">
        <v>91.35</v>
      </c>
      <c r="AA76" s="109">
        <v>0</v>
      </c>
      <c r="AB76" s="109">
        <f t="shared" si="20"/>
        <v>0</v>
      </c>
      <c r="AC76" s="109">
        <v>0</v>
      </c>
      <c r="AD76" s="109">
        <f t="shared" si="21"/>
        <v>0</v>
      </c>
      <c r="AE76" s="109">
        <v>0</v>
      </c>
      <c r="AF76" s="109">
        <f t="shared" si="22"/>
        <v>0</v>
      </c>
      <c r="AG76" s="34"/>
      <c r="AH76" s="34"/>
      <c r="AI76" s="34"/>
      <c r="AJ76" s="34"/>
    </row>
    <row r="77" spans="1:36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96"/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7"/>
        <v>0</v>
      </c>
      <c r="O77" s="100">
        <v>0</v>
      </c>
      <c r="P77" s="100">
        <v>0</v>
      </c>
      <c r="Q77" s="100">
        <v>0</v>
      </c>
      <c r="R77" s="100">
        <f t="shared" si="26"/>
        <v>0</v>
      </c>
      <c r="S77" s="100">
        <v>0</v>
      </c>
      <c r="T77" s="100">
        <v>0</v>
      </c>
      <c r="U77" s="100">
        <v>0</v>
      </c>
      <c r="V77" s="99">
        <v>0</v>
      </c>
      <c r="W77" s="99">
        <v>0</v>
      </c>
      <c r="X77" s="99">
        <v>0</v>
      </c>
      <c r="Y77" s="100">
        <f>IF(H77=0,0,V77/H77)*100</f>
        <v>0</v>
      </c>
      <c r="Z77" s="100">
        <v>0</v>
      </c>
      <c r="AA77" s="109">
        <v>0</v>
      </c>
      <c r="AB77" s="109">
        <f t="shared" si="20"/>
        <v>0</v>
      </c>
      <c r="AC77" s="109">
        <v>0</v>
      </c>
      <c r="AD77" s="109">
        <f t="shared" si="21"/>
        <v>0</v>
      </c>
      <c r="AE77" s="109">
        <v>0</v>
      </c>
      <c r="AF77" s="109">
        <f t="shared" si="22"/>
        <v>0</v>
      </c>
      <c r="AG77" s="34"/>
      <c r="AH77" s="34"/>
      <c r="AI77" s="34"/>
      <c r="AJ77" s="34"/>
    </row>
    <row r="78" spans="1:36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96">
        <v>30.45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7"/>
        <v>69.230769230769226</v>
      </c>
      <c r="O78" s="100">
        <v>3715.8299999999995</v>
      </c>
      <c r="P78" s="100">
        <v>3715.8299999999995</v>
      </c>
      <c r="Q78" s="100">
        <f t="shared" si="25"/>
        <v>100</v>
      </c>
      <c r="R78" s="100">
        <f t="shared" si="26"/>
        <v>3715.8299999999995</v>
      </c>
      <c r="S78" s="100">
        <f>R78/P78*100</f>
        <v>100</v>
      </c>
      <c r="T78" s="100">
        <v>0</v>
      </c>
      <c r="U78" s="100">
        <f t="shared" si="23"/>
        <v>0</v>
      </c>
      <c r="V78" s="99">
        <v>0</v>
      </c>
      <c r="W78" s="99">
        <v>0</v>
      </c>
      <c r="X78" s="99">
        <v>0</v>
      </c>
      <c r="Y78" s="100">
        <f t="shared" si="24"/>
        <v>0</v>
      </c>
      <c r="Z78" s="100">
        <v>0</v>
      </c>
      <c r="AA78" s="109">
        <v>0</v>
      </c>
      <c r="AB78" s="109">
        <f t="shared" si="20"/>
        <v>0</v>
      </c>
      <c r="AC78" s="109">
        <v>0</v>
      </c>
      <c r="AD78" s="109">
        <f t="shared" si="21"/>
        <v>0</v>
      </c>
      <c r="AE78" s="109">
        <v>0</v>
      </c>
      <c r="AF78" s="109">
        <f t="shared" si="22"/>
        <v>0</v>
      </c>
      <c r="AG78" s="34"/>
      <c r="AH78" s="34"/>
      <c r="AI78" s="34"/>
      <c r="AJ78" s="34"/>
    </row>
    <row r="79" spans="1:36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96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26"/>
        <v>0</v>
      </c>
      <c r="S79" s="100">
        <v>0</v>
      </c>
      <c r="T79" s="100">
        <v>0</v>
      </c>
      <c r="U79" s="100">
        <v>0</v>
      </c>
      <c r="V79" s="99">
        <v>0</v>
      </c>
      <c r="W79" s="99">
        <v>0</v>
      </c>
      <c r="X79" s="99">
        <v>0</v>
      </c>
      <c r="Y79" s="100">
        <f t="shared" si="24"/>
        <v>0</v>
      </c>
      <c r="Z79" s="100">
        <v>0</v>
      </c>
      <c r="AA79" s="109">
        <v>0</v>
      </c>
      <c r="AB79" s="109">
        <f t="shared" si="20"/>
        <v>0</v>
      </c>
      <c r="AC79" s="109">
        <v>0</v>
      </c>
      <c r="AD79" s="109">
        <f t="shared" si="21"/>
        <v>0</v>
      </c>
      <c r="AE79" s="109">
        <v>0</v>
      </c>
      <c r="AF79" s="109">
        <f t="shared" si="22"/>
        <v>0</v>
      </c>
      <c r="AG79" s="34"/>
      <c r="AH79" s="34"/>
      <c r="AI79" s="34"/>
      <c r="AJ79" s="34"/>
    </row>
    <row r="80" spans="1:36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96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7">K80/H80*100</f>
        <v>0</v>
      </c>
      <c r="O80" s="100">
        <v>0</v>
      </c>
      <c r="P80" s="100">
        <v>0</v>
      </c>
      <c r="Q80" s="100">
        <v>0</v>
      </c>
      <c r="R80" s="100">
        <f t="shared" si="26"/>
        <v>0</v>
      </c>
      <c r="S80" s="100">
        <v>0</v>
      </c>
      <c r="T80" s="100">
        <v>0</v>
      </c>
      <c r="U80" s="100">
        <v>0</v>
      </c>
      <c r="V80" s="99">
        <v>0</v>
      </c>
      <c r="W80" s="99">
        <v>0</v>
      </c>
      <c r="X80" s="99">
        <v>0</v>
      </c>
      <c r="Y80" s="100">
        <f t="shared" si="24"/>
        <v>0</v>
      </c>
      <c r="Z80" s="100">
        <v>0</v>
      </c>
      <c r="AA80" s="109">
        <v>0</v>
      </c>
      <c r="AB80" s="109">
        <f t="shared" si="20"/>
        <v>0</v>
      </c>
      <c r="AC80" s="109">
        <v>0</v>
      </c>
      <c r="AD80" s="109">
        <f t="shared" si="21"/>
        <v>0</v>
      </c>
      <c r="AE80" s="109">
        <v>0</v>
      </c>
      <c r="AF80" s="109">
        <f t="shared" si="22"/>
        <v>0</v>
      </c>
      <c r="AG80" s="34"/>
      <c r="AH80" s="34"/>
      <c r="AI80" s="34"/>
      <c r="AJ80" s="34"/>
    </row>
    <row r="81" spans="1:36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96">
        <v>30.45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7"/>
        <v>21.428571428571427</v>
      </c>
      <c r="O81" s="100">
        <v>2194.65</v>
      </c>
      <c r="P81" s="100">
        <v>2194.65</v>
      </c>
      <c r="Q81" s="100">
        <f t="shared" si="25"/>
        <v>100</v>
      </c>
      <c r="R81" s="100">
        <f t="shared" si="26"/>
        <v>2194.65</v>
      </c>
      <c r="S81" s="100">
        <f t="shared" si="19"/>
        <v>100</v>
      </c>
      <c r="T81" s="100">
        <v>0</v>
      </c>
      <c r="U81" s="100">
        <f t="shared" si="23"/>
        <v>0</v>
      </c>
      <c r="V81" s="99">
        <v>0</v>
      </c>
      <c r="W81" s="99">
        <v>0</v>
      </c>
      <c r="X81" s="99">
        <v>0</v>
      </c>
      <c r="Y81" s="100">
        <f t="shared" si="24"/>
        <v>0</v>
      </c>
      <c r="Z81" s="100">
        <v>0</v>
      </c>
      <c r="AA81" s="109">
        <v>0</v>
      </c>
      <c r="AB81" s="109">
        <f t="shared" si="20"/>
        <v>0</v>
      </c>
      <c r="AC81" s="109">
        <v>0</v>
      </c>
      <c r="AD81" s="109">
        <f t="shared" si="21"/>
        <v>0</v>
      </c>
      <c r="AE81" s="109">
        <v>0</v>
      </c>
      <c r="AF81" s="109">
        <f t="shared" si="22"/>
        <v>0</v>
      </c>
      <c r="AG81" s="34"/>
      <c r="AH81" s="34"/>
      <c r="AI81" s="34"/>
      <c r="AJ81" s="34"/>
    </row>
    <row r="82" spans="1:36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96">
        <v>30.45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7"/>
        <v>80</v>
      </c>
      <c r="O82" s="100">
        <v>2991.8400000000006</v>
      </c>
      <c r="P82" s="100">
        <v>2991.8400000000006</v>
      </c>
      <c r="Q82" s="100">
        <f t="shared" si="25"/>
        <v>100</v>
      </c>
      <c r="R82" s="100">
        <f t="shared" si="26"/>
        <v>2991.8400000000006</v>
      </c>
      <c r="S82" s="100">
        <f t="shared" si="19"/>
        <v>100</v>
      </c>
      <c r="T82" s="100">
        <v>0</v>
      </c>
      <c r="U82" s="100">
        <f t="shared" si="23"/>
        <v>0</v>
      </c>
      <c r="V82" s="99">
        <v>0</v>
      </c>
      <c r="W82" s="99">
        <v>0</v>
      </c>
      <c r="X82" s="99">
        <v>0</v>
      </c>
      <c r="Y82" s="100">
        <f t="shared" si="24"/>
        <v>0</v>
      </c>
      <c r="Z82" s="100">
        <v>0</v>
      </c>
      <c r="AA82" s="109">
        <v>0</v>
      </c>
      <c r="AB82" s="109">
        <f t="shared" si="20"/>
        <v>0</v>
      </c>
      <c r="AC82" s="109">
        <v>0</v>
      </c>
      <c r="AD82" s="109">
        <f t="shared" si="21"/>
        <v>0</v>
      </c>
      <c r="AE82" s="109">
        <v>0</v>
      </c>
      <c r="AF82" s="109">
        <f t="shared" si="22"/>
        <v>0</v>
      </c>
      <c r="AG82" s="34"/>
      <c r="AH82" s="34"/>
      <c r="AI82" s="34"/>
      <c r="AJ82" s="34"/>
    </row>
    <row r="83" spans="1:36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96">
        <v>30.45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7"/>
        <v>75</v>
      </c>
      <c r="O83" s="100">
        <v>2291.38</v>
      </c>
      <c r="P83" s="100">
        <v>2291.38</v>
      </c>
      <c r="Q83" s="100">
        <f t="shared" si="25"/>
        <v>100</v>
      </c>
      <c r="R83" s="100">
        <f t="shared" si="26"/>
        <v>2291.38</v>
      </c>
      <c r="S83" s="100">
        <f t="shared" si="19"/>
        <v>100</v>
      </c>
      <c r="T83" s="100">
        <v>0</v>
      </c>
      <c r="U83" s="100">
        <f t="shared" si="23"/>
        <v>0</v>
      </c>
      <c r="V83" s="99">
        <v>3</v>
      </c>
      <c r="W83" s="99">
        <v>3</v>
      </c>
      <c r="X83" s="99">
        <v>2</v>
      </c>
      <c r="Y83" s="100">
        <f t="shared" si="24"/>
        <v>25</v>
      </c>
      <c r="Z83" s="100">
        <v>1432.92</v>
      </c>
      <c r="AA83" s="109">
        <v>0</v>
      </c>
      <c r="AB83" s="109">
        <f t="shared" si="20"/>
        <v>0</v>
      </c>
      <c r="AC83" s="109">
        <v>0</v>
      </c>
      <c r="AD83" s="109">
        <f t="shared" si="21"/>
        <v>0</v>
      </c>
      <c r="AE83" s="109">
        <v>0</v>
      </c>
      <c r="AF83" s="109">
        <f t="shared" si="22"/>
        <v>0</v>
      </c>
      <c r="AG83" s="34"/>
      <c r="AH83" s="34"/>
      <c r="AI83" s="34"/>
      <c r="AJ83" s="34"/>
    </row>
    <row r="84" spans="1:36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96">
        <v>30.45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7"/>
        <v>89.552238805970148</v>
      </c>
      <c r="O84" s="100">
        <v>48671.73</v>
      </c>
      <c r="P84" s="100">
        <v>48671.73</v>
      </c>
      <c r="Q84" s="100">
        <f t="shared" si="25"/>
        <v>100</v>
      </c>
      <c r="R84" s="100">
        <f t="shared" si="26"/>
        <v>48671.73</v>
      </c>
      <c r="S84" s="100">
        <f t="shared" si="19"/>
        <v>100</v>
      </c>
      <c r="T84" s="100">
        <v>0</v>
      </c>
      <c r="U84" s="100">
        <f t="shared" si="23"/>
        <v>0</v>
      </c>
      <c r="V84" s="99">
        <v>3</v>
      </c>
      <c r="W84" s="99">
        <v>3</v>
      </c>
      <c r="X84" s="99">
        <v>1</v>
      </c>
      <c r="Y84" s="100">
        <f t="shared" si="24"/>
        <v>4.4776119402985071</v>
      </c>
      <c r="Z84" s="100">
        <v>6471.59</v>
      </c>
      <c r="AA84" s="109">
        <v>0</v>
      </c>
      <c r="AB84" s="109">
        <f t="shared" si="20"/>
        <v>0</v>
      </c>
      <c r="AC84" s="109">
        <v>0</v>
      </c>
      <c r="AD84" s="109">
        <f t="shared" si="21"/>
        <v>0</v>
      </c>
      <c r="AE84" s="109">
        <v>0</v>
      </c>
      <c r="AF84" s="109">
        <f t="shared" si="22"/>
        <v>0</v>
      </c>
      <c r="AG84" s="34"/>
      <c r="AH84" s="34"/>
      <c r="AI84" s="34"/>
      <c r="AJ84" s="34"/>
    </row>
    <row r="85" spans="1:36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96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7"/>
        <v>0</v>
      </c>
      <c r="O85" s="100">
        <v>0</v>
      </c>
      <c r="P85" s="100">
        <v>0</v>
      </c>
      <c r="Q85" s="100">
        <v>0</v>
      </c>
      <c r="R85" s="100">
        <f t="shared" si="26"/>
        <v>0</v>
      </c>
      <c r="S85" s="100">
        <v>0</v>
      </c>
      <c r="T85" s="100">
        <v>0</v>
      </c>
      <c r="U85" s="100">
        <v>0</v>
      </c>
      <c r="V85" s="99">
        <v>0</v>
      </c>
      <c r="W85" s="99">
        <v>0</v>
      </c>
      <c r="X85" s="99">
        <v>0</v>
      </c>
      <c r="Y85" s="100">
        <f t="shared" si="24"/>
        <v>0</v>
      </c>
      <c r="Z85" s="100">
        <v>0</v>
      </c>
      <c r="AA85" s="109">
        <v>0</v>
      </c>
      <c r="AB85" s="109">
        <f t="shared" si="20"/>
        <v>0</v>
      </c>
      <c r="AC85" s="109">
        <v>0</v>
      </c>
      <c r="AD85" s="109">
        <f t="shared" si="21"/>
        <v>0</v>
      </c>
      <c r="AE85" s="109">
        <v>0</v>
      </c>
      <c r="AF85" s="109">
        <f t="shared" si="22"/>
        <v>0</v>
      </c>
      <c r="AG85" s="34"/>
      <c r="AH85" s="34"/>
      <c r="AI85" s="34"/>
      <c r="AJ85" s="34"/>
    </row>
    <row r="86" spans="1:36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96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7"/>
        <v>0</v>
      </c>
      <c r="O86" s="100">
        <v>0</v>
      </c>
      <c r="P86" s="100">
        <v>0</v>
      </c>
      <c r="Q86" s="100">
        <v>0</v>
      </c>
      <c r="R86" s="100">
        <f t="shared" si="26"/>
        <v>0</v>
      </c>
      <c r="S86" s="100">
        <v>0</v>
      </c>
      <c r="T86" s="100">
        <v>0</v>
      </c>
      <c r="U86" s="100">
        <v>0</v>
      </c>
      <c r="V86" s="99">
        <v>0</v>
      </c>
      <c r="W86" s="99">
        <v>0</v>
      </c>
      <c r="X86" s="99">
        <v>0</v>
      </c>
      <c r="Y86" s="100">
        <f t="shared" si="24"/>
        <v>0</v>
      </c>
      <c r="Z86" s="100">
        <v>0</v>
      </c>
      <c r="AA86" s="109">
        <v>0</v>
      </c>
      <c r="AB86" s="109">
        <f t="shared" si="20"/>
        <v>0</v>
      </c>
      <c r="AC86" s="109">
        <v>0</v>
      </c>
      <c r="AD86" s="109">
        <f t="shared" si="21"/>
        <v>0</v>
      </c>
      <c r="AE86" s="109">
        <v>0</v>
      </c>
      <c r="AF86" s="109">
        <f t="shared" si="22"/>
        <v>0</v>
      </c>
      <c r="AG86" s="34"/>
      <c r="AH86" s="34"/>
      <c r="AI86" s="34"/>
      <c r="AJ86" s="34"/>
    </row>
    <row r="87" spans="1:36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96">
        <v>30.45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7"/>
        <v>66.666666666666657</v>
      </c>
      <c r="O87" s="100">
        <v>27394.17</v>
      </c>
      <c r="P87" s="100">
        <v>27394.17</v>
      </c>
      <c r="Q87" s="100">
        <f t="shared" si="25"/>
        <v>100</v>
      </c>
      <c r="R87" s="100">
        <f t="shared" si="26"/>
        <v>27394.17</v>
      </c>
      <c r="S87" s="100">
        <f t="shared" si="19"/>
        <v>100</v>
      </c>
      <c r="T87" s="100">
        <v>0</v>
      </c>
      <c r="U87" s="100">
        <f t="shared" si="23"/>
        <v>0</v>
      </c>
      <c r="V87" s="99">
        <v>0</v>
      </c>
      <c r="W87" s="99">
        <v>0</v>
      </c>
      <c r="X87" s="99">
        <v>0</v>
      </c>
      <c r="Y87" s="100">
        <f t="shared" si="24"/>
        <v>0</v>
      </c>
      <c r="Z87" s="100">
        <v>0</v>
      </c>
      <c r="AA87" s="109">
        <v>0</v>
      </c>
      <c r="AB87" s="109">
        <f t="shared" si="20"/>
        <v>0</v>
      </c>
      <c r="AC87" s="109">
        <v>0</v>
      </c>
      <c r="AD87" s="109">
        <f t="shared" si="21"/>
        <v>0</v>
      </c>
      <c r="AE87" s="109">
        <v>0</v>
      </c>
      <c r="AF87" s="109">
        <f t="shared" si="22"/>
        <v>0</v>
      </c>
      <c r="AG87" s="34"/>
      <c r="AH87" s="34"/>
      <c r="AI87" s="34"/>
      <c r="AJ87" s="34"/>
    </row>
    <row r="88" spans="1:36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96">
        <v>30.45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7"/>
        <v>100</v>
      </c>
      <c r="O88" s="100">
        <v>7948</v>
      </c>
      <c r="P88" s="100">
        <v>7948</v>
      </c>
      <c r="Q88" s="100">
        <f t="shared" si="25"/>
        <v>100</v>
      </c>
      <c r="R88" s="100">
        <f t="shared" si="26"/>
        <v>7948</v>
      </c>
      <c r="S88" s="100">
        <f t="shared" si="19"/>
        <v>100</v>
      </c>
      <c r="T88" s="100">
        <v>0</v>
      </c>
      <c r="U88" s="100">
        <f t="shared" si="23"/>
        <v>0</v>
      </c>
      <c r="V88" s="99">
        <v>0</v>
      </c>
      <c r="W88" s="99">
        <v>0</v>
      </c>
      <c r="X88" s="99">
        <v>0</v>
      </c>
      <c r="Y88" s="100">
        <f t="shared" si="24"/>
        <v>0</v>
      </c>
      <c r="Z88" s="100">
        <v>0</v>
      </c>
      <c r="AA88" s="109">
        <v>0</v>
      </c>
      <c r="AB88" s="109">
        <f t="shared" si="20"/>
        <v>0</v>
      </c>
      <c r="AC88" s="109">
        <v>0</v>
      </c>
      <c r="AD88" s="109">
        <f t="shared" si="21"/>
        <v>0</v>
      </c>
      <c r="AE88" s="109">
        <v>0</v>
      </c>
      <c r="AF88" s="109">
        <f t="shared" si="22"/>
        <v>0</v>
      </c>
      <c r="AG88" s="34"/>
      <c r="AH88" s="34"/>
      <c r="AI88" s="34"/>
      <c r="AJ88" s="34"/>
    </row>
    <row r="89" spans="1:36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96">
        <v>30.45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7"/>
        <v>82</v>
      </c>
      <c r="O89" s="100">
        <v>25249.41</v>
      </c>
      <c r="P89" s="100">
        <v>25249.41</v>
      </c>
      <c r="Q89" s="100">
        <f t="shared" si="25"/>
        <v>100</v>
      </c>
      <c r="R89" s="100">
        <f t="shared" si="26"/>
        <v>25249.41</v>
      </c>
      <c r="S89" s="100">
        <f t="shared" si="19"/>
        <v>100</v>
      </c>
      <c r="T89" s="100">
        <v>0</v>
      </c>
      <c r="U89" s="100">
        <f t="shared" si="23"/>
        <v>0</v>
      </c>
      <c r="V89" s="99">
        <v>8</v>
      </c>
      <c r="W89" s="99">
        <v>8</v>
      </c>
      <c r="X89" s="99">
        <v>5</v>
      </c>
      <c r="Y89" s="100">
        <f t="shared" si="24"/>
        <v>16</v>
      </c>
      <c r="Z89" s="100">
        <v>3714.54</v>
      </c>
      <c r="AA89" s="109">
        <v>0</v>
      </c>
      <c r="AB89" s="109">
        <f t="shared" si="20"/>
        <v>0</v>
      </c>
      <c r="AC89" s="109">
        <v>0</v>
      </c>
      <c r="AD89" s="109">
        <f t="shared" si="21"/>
        <v>0</v>
      </c>
      <c r="AE89" s="109">
        <v>0</v>
      </c>
      <c r="AF89" s="109">
        <f t="shared" si="22"/>
        <v>0</v>
      </c>
      <c r="AG89" s="34"/>
      <c r="AH89" s="34"/>
      <c r="AI89" s="34"/>
      <c r="AJ89" s="34"/>
    </row>
    <row r="90" spans="1:36" s="9" customFormat="1" x14ac:dyDescent="0.2">
      <c r="A90" s="2">
        <v>84</v>
      </c>
      <c r="B90" s="11" t="s">
        <v>114</v>
      </c>
      <c r="C90" s="12"/>
      <c r="D90" s="12" t="s">
        <v>224</v>
      </c>
      <c r="E90" s="103" t="s">
        <v>118</v>
      </c>
      <c r="F90" s="101" t="s">
        <v>233</v>
      </c>
      <c r="G90" s="96">
        <v>30.45</v>
      </c>
      <c r="H90" s="99">
        <v>4</v>
      </c>
      <c r="I90" s="83">
        <v>0</v>
      </c>
      <c r="J90" s="83">
        <v>1</v>
      </c>
      <c r="K90" s="98">
        <v>0</v>
      </c>
      <c r="L90" s="99">
        <v>0</v>
      </c>
      <c r="M90" s="99">
        <v>0</v>
      </c>
      <c r="N90" s="100">
        <f t="shared" si="27"/>
        <v>0</v>
      </c>
      <c r="O90" s="100">
        <v>0</v>
      </c>
      <c r="P90" s="100">
        <v>0</v>
      </c>
      <c r="Q90" s="100">
        <v>0</v>
      </c>
      <c r="R90" s="100">
        <f t="shared" si="26"/>
        <v>0</v>
      </c>
      <c r="S90" s="100">
        <v>0</v>
      </c>
      <c r="T90" s="100">
        <v>0</v>
      </c>
      <c r="U90" s="100">
        <v>0</v>
      </c>
      <c r="V90" s="99">
        <v>0</v>
      </c>
      <c r="W90" s="99">
        <v>0</v>
      </c>
      <c r="X90" s="99">
        <v>0</v>
      </c>
      <c r="Y90" s="100">
        <f>IF(H90=0,0,V90/H90)*100</f>
        <v>0</v>
      </c>
      <c r="Z90" s="100">
        <v>0</v>
      </c>
      <c r="AA90" s="109">
        <v>0</v>
      </c>
      <c r="AB90" s="109">
        <f t="shared" si="20"/>
        <v>0</v>
      </c>
      <c r="AC90" s="109">
        <v>0</v>
      </c>
      <c r="AD90" s="109">
        <f t="shared" si="21"/>
        <v>0</v>
      </c>
      <c r="AE90" s="109">
        <v>0</v>
      </c>
      <c r="AF90" s="109">
        <f t="shared" si="22"/>
        <v>0</v>
      </c>
      <c r="AG90" s="34"/>
      <c r="AH90" s="34"/>
      <c r="AI90" s="34"/>
      <c r="AJ90" s="34"/>
    </row>
    <row r="91" spans="1:36" s="9" customFormat="1" x14ac:dyDescent="0.2">
      <c r="A91" s="2">
        <v>85</v>
      </c>
      <c r="B91" s="11" t="s">
        <v>114</v>
      </c>
      <c r="C91" s="12"/>
      <c r="D91" s="12" t="s">
        <v>104</v>
      </c>
      <c r="E91" s="19" t="s">
        <v>118</v>
      </c>
      <c r="F91" s="101" t="s">
        <v>209</v>
      </c>
      <c r="G91" s="96">
        <v>30.45</v>
      </c>
      <c r="H91" s="99">
        <v>24</v>
      </c>
      <c r="I91" s="83">
        <v>5</v>
      </c>
      <c r="J91" s="83">
        <v>11</v>
      </c>
      <c r="K91" s="98">
        <v>18</v>
      </c>
      <c r="L91" s="99">
        <v>24</v>
      </c>
      <c r="M91" s="99">
        <v>8</v>
      </c>
      <c r="N91" s="100">
        <f t="shared" si="27"/>
        <v>75</v>
      </c>
      <c r="O91" s="100">
        <v>16467.23</v>
      </c>
      <c r="P91" s="100">
        <v>16467.23</v>
      </c>
      <c r="Q91" s="100">
        <f t="shared" si="25"/>
        <v>100</v>
      </c>
      <c r="R91" s="100">
        <f t="shared" si="26"/>
        <v>0</v>
      </c>
      <c r="S91" s="100">
        <f>R91/P91*100</f>
        <v>0</v>
      </c>
      <c r="T91" s="100">
        <v>16467.23</v>
      </c>
      <c r="U91" s="100">
        <f t="shared" si="23"/>
        <v>100</v>
      </c>
      <c r="V91" s="99">
        <v>8</v>
      </c>
      <c r="W91" s="99">
        <v>8</v>
      </c>
      <c r="X91" s="99">
        <v>5</v>
      </c>
      <c r="Y91" s="100">
        <f t="shared" si="24"/>
        <v>33.333333333333329</v>
      </c>
      <c r="Z91" s="100">
        <v>4986.03</v>
      </c>
      <c r="AA91" s="109">
        <v>0</v>
      </c>
      <c r="AB91" s="109">
        <f t="shared" si="20"/>
        <v>0</v>
      </c>
      <c r="AC91" s="109">
        <v>0</v>
      </c>
      <c r="AD91" s="109">
        <f t="shared" si="21"/>
        <v>0</v>
      </c>
      <c r="AE91" s="109">
        <v>0</v>
      </c>
      <c r="AF91" s="109">
        <f t="shared" si="22"/>
        <v>0</v>
      </c>
      <c r="AG91" s="34"/>
      <c r="AH91" s="34"/>
      <c r="AI91" s="34"/>
      <c r="AJ91" s="34"/>
    </row>
    <row r="92" spans="1:36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96">
        <v>30.45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7"/>
        <v>56.25</v>
      </c>
      <c r="O92" s="100">
        <v>9389.1600000000017</v>
      </c>
      <c r="P92" s="100">
        <v>9389.1600000000017</v>
      </c>
      <c r="Q92" s="100">
        <f t="shared" si="25"/>
        <v>100</v>
      </c>
      <c r="R92" s="100">
        <f t="shared" si="26"/>
        <v>9389.1600000000017</v>
      </c>
      <c r="S92" s="100">
        <f t="shared" si="19"/>
        <v>100</v>
      </c>
      <c r="T92" s="100">
        <v>0</v>
      </c>
      <c r="U92" s="100">
        <f t="shared" si="23"/>
        <v>0</v>
      </c>
      <c r="V92" s="99">
        <v>0</v>
      </c>
      <c r="W92" s="99">
        <v>0</v>
      </c>
      <c r="X92" s="99">
        <v>0</v>
      </c>
      <c r="Y92" s="100">
        <f t="shared" si="24"/>
        <v>0</v>
      </c>
      <c r="Z92" s="100">
        <v>0</v>
      </c>
      <c r="AA92" s="109">
        <v>0</v>
      </c>
      <c r="AB92" s="109">
        <f t="shared" si="20"/>
        <v>0</v>
      </c>
      <c r="AC92" s="109">
        <v>0</v>
      </c>
      <c r="AD92" s="109">
        <f t="shared" si="21"/>
        <v>0</v>
      </c>
      <c r="AE92" s="109">
        <v>0</v>
      </c>
      <c r="AF92" s="109">
        <f t="shared" si="22"/>
        <v>0</v>
      </c>
      <c r="AG92" s="34"/>
      <c r="AH92" s="34"/>
      <c r="AI92" s="34"/>
      <c r="AJ92" s="34"/>
    </row>
    <row r="93" spans="1:36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96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7"/>
        <v>0</v>
      </c>
      <c r="O93" s="100">
        <v>0</v>
      </c>
      <c r="P93" s="100">
        <v>0</v>
      </c>
      <c r="Q93" s="100">
        <v>0</v>
      </c>
      <c r="R93" s="100">
        <f t="shared" si="26"/>
        <v>0</v>
      </c>
      <c r="S93" s="100">
        <v>0</v>
      </c>
      <c r="T93" s="100">
        <v>0</v>
      </c>
      <c r="U93" s="100">
        <v>0</v>
      </c>
      <c r="V93" s="99">
        <v>0</v>
      </c>
      <c r="W93" s="99">
        <v>0</v>
      </c>
      <c r="X93" s="99">
        <v>0</v>
      </c>
      <c r="Y93" s="100">
        <f t="shared" si="24"/>
        <v>0</v>
      </c>
      <c r="Z93" s="100">
        <v>0</v>
      </c>
      <c r="AA93" s="109">
        <v>0</v>
      </c>
      <c r="AB93" s="109">
        <f t="shared" si="20"/>
        <v>0</v>
      </c>
      <c r="AC93" s="109">
        <v>0</v>
      </c>
      <c r="AD93" s="109">
        <f t="shared" si="21"/>
        <v>0</v>
      </c>
      <c r="AE93" s="109">
        <v>0</v>
      </c>
      <c r="AF93" s="109">
        <f t="shared" si="22"/>
        <v>0</v>
      </c>
      <c r="AG93" s="34"/>
      <c r="AH93" s="34"/>
      <c r="AI93" s="34"/>
      <c r="AJ93" s="34"/>
    </row>
    <row r="94" spans="1:36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190</v>
      </c>
      <c r="G94" s="96">
        <v>30.45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>K94/H94*100</f>
        <v>60</v>
      </c>
      <c r="O94" s="100">
        <v>12376.46</v>
      </c>
      <c r="P94" s="100">
        <v>12376.46</v>
      </c>
      <c r="Q94" s="100">
        <f t="shared" si="25"/>
        <v>100</v>
      </c>
      <c r="R94" s="100">
        <f t="shared" si="26"/>
        <v>12376.46</v>
      </c>
      <c r="S94" s="100">
        <f>R94/P94*100</f>
        <v>100</v>
      </c>
      <c r="T94" s="100">
        <v>0</v>
      </c>
      <c r="U94" s="100">
        <f t="shared" si="23"/>
        <v>0</v>
      </c>
      <c r="V94" s="99">
        <v>0</v>
      </c>
      <c r="W94" s="99">
        <v>0</v>
      </c>
      <c r="X94" s="99">
        <v>0</v>
      </c>
      <c r="Y94" s="100">
        <f t="shared" si="24"/>
        <v>0</v>
      </c>
      <c r="Z94" s="100">
        <v>0</v>
      </c>
      <c r="AA94" s="109">
        <v>0</v>
      </c>
      <c r="AB94" s="109">
        <f t="shared" si="20"/>
        <v>0</v>
      </c>
      <c r="AC94" s="109">
        <v>0</v>
      </c>
      <c r="AD94" s="109">
        <f t="shared" si="21"/>
        <v>0</v>
      </c>
      <c r="AE94" s="109">
        <v>0</v>
      </c>
      <c r="AF94" s="109">
        <f t="shared" si="22"/>
        <v>0</v>
      </c>
      <c r="AG94" s="34"/>
      <c r="AH94" s="34"/>
      <c r="AI94" s="34"/>
      <c r="AJ94" s="34"/>
    </row>
    <row r="95" spans="1:36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96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ref="N95" si="28">K95/H95*100</f>
        <v>0</v>
      </c>
      <c r="O95" s="100">
        <v>0</v>
      </c>
      <c r="P95" s="100">
        <v>0</v>
      </c>
      <c r="Q95" s="100">
        <v>0</v>
      </c>
      <c r="R95" s="100">
        <f t="shared" si="26"/>
        <v>0</v>
      </c>
      <c r="S95" s="100">
        <v>0</v>
      </c>
      <c r="T95" s="100">
        <v>0</v>
      </c>
      <c r="U95" s="100">
        <v>0</v>
      </c>
      <c r="V95" s="99">
        <v>0</v>
      </c>
      <c r="W95" s="99">
        <v>0</v>
      </c>
      <c r="X95" s="99">
        <v>0</v>
      </c>
      <c r="Y95" s="100">
        <f>IF(H95=0,0,V95/H95)*100</f>
        <v>0</v>
      </c>
      <c r="Z95" s="100">
        <v>0</v>
      </c>
      <c r="AA95" s="109">
        <v>0</v>
      </c>
      <c r="AB95" s="109">
        <f t="shared" si="20"/>
        <v>0</v>
      </c>
      <c r="AC95" s="109">
        <v>0</v>
      </c>
      <c r="AD95" s="109">
        <f t="shared" si="21"/>
        <v>0</v>
      </c>
      <c r="AE95" s="109">
        <v>0</v>
      </c>
      <c r="AF95" s="109">
        <f t="shared" si="22"/>
        <v>0</v>
      </c>
      <c r="AG95" s="34"/>
      <c r="AH95" s="34"/>
      <c r="AI95" s="34"/>
      <c r="AJ95" s="34"/>
    </row>
    <row r="96" spans="1:36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96">
        <v>30.45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7"/>
        <v>100</v>
      </c>
      <c r="O96" s="100">
        <v>24507.16</v>
      </c>
      <c r="P96" s="100">
        <v>24507.16</v>
      </c>
      <c r="Q96" s="100">
        <f t="shared" si="25"/>
        <v>100</v>
      </c>
      <c r="R96" s="100">
        <f t="shared" si="26"/>
        <v>24507.16</v>
      </c>
      <c r="S96" s="100">
        <f>R96/P96*100</f>
        <v>100</v>
      </c>
      <c r="T96" s="100">
        <v>0</v>
      </c>
      <c r="U96" s="100">
        <f t="shared" si="23"/>
        <v>0</v>
      </c>
      <c r="V96" s="99">
        <v>0</v>
      </c>
      <c r="W96" s="99">
        <v>0</v>
      </c>
      <c r="X96" s="99">
        <v>0</v>
      </c>
      <c r="Y96" s="100">
        <f t="shared" si="24"/>
        <v>0</v>
      </c>
      <c r="Z96" s="100">
        <v>0</v>
      </c>
      <c r="AA96" s="109">
        <v>0</v>
      </c>
      <c r="AB96" s="109">
        <f t="shared" si="20"/>
        <v>0</v>
      </c>
      <c r="AC96" s="109">
        <v>0</v>
      </c>
      <c r="AD96" s="109">
        <f t="shared" si="21"/>
        <v>0</v>
      </c>
      <c r="AE96" s="109">
        <v>0</v>
      </c>
      <c r="AF96" s="109">
        <f t="shared" si="22"/>
        <v>0</v>
      </c>
      <c r="AG96" s="34"/>
      <c r="AH96" s="34"/>
      <c r="AI96" s="34"/>
      <c r="AJ96" s="34"/>
    </row>
    <row r="97" spans="1:37" x14ac:dyDescent="0.2">
      <c r="A97" s="16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96">
        <v>30.45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7"/>
        <v>66.666666666666657</v>
      </c>
      <c r="O97" s="100">
        <v>5946.55</v>
      </c>
      <c r="P97" s="100">
        <v>5946.55</v>
      </c>
      <c r="Q97" s="100">
        <f t="shared" si="25"/>
        <v>100</v>
      </c>
      <c r="R97" s="100">
        <f t="shared" si="26"/>
        <v>5946.55</v>
      </c>
      <c r="S97" s="100">
        <f t="shared" si="19"/>
        <v>100</v>
      </c>
      <c r="T97" s="100">
        <v>0</v>
      </c>
      <c r="U97" s="100">
        <f t="shared" si="23"/>
        <v>0</v>
      </c>
      <c r="V97" s="99">
        <v>0</v>
      </c>
      <c r="W97" s="99">
        <v>0</v>
      </c>
      <c r="X97" s="99">
        <v>0</v>
      </c>
      <c r="Y97" s="100">
        <f t="shared" si="24"/>
        <v>0</v>
      </c>
      <c r="Z97" s="100">
        <v>0</v>
      </c>
      <c r="AA97" s="109">
        <v>0</v>
      </c>
      <c r="AB97" s="109">
        <f t="shared" si="20"/>
        <v>0</v>
      </c>
      <c r="AC97" s="109">
        <v>0</v>
      </c>
      <c r="AD97" s="109">
        <f t="shared" si="21"/>
        <v>0</v>
      </c>
      <c r="AE97" s="109">
        <v>0</v>
      </c>
      <c r="AF97" s="109">
        <f t="shared" si="22"/>
        <v>0</v>
      </c>
    </row>
    <row r="98" spans="1:37" x14ac:dyDescent="0.2">
      <c r="A98" s="16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96">
        <v>30.45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7"/>
        <v>44.444444444444443</v>
      </c>
      <c r="O98" s="100">
        <v>3487.89</v>
      </c>
      <c r="P98" s="100">
        <v>3487.89</v>
      </c>
      <c r="Q98" s="100">
        <f t="shared" si="25"/>
        <v>100</v>
      </c>
      <c r="R98" s="100">
        <f t="shared" si="26"/>
        <v>3487.89</v>
      </c>
      <c r="S98" s="100">
        <f>R98/P98*100</f>
        <v>100</v>
      </c>
      <c r="T98" s="100">
        <v>0</v>
      </c>
      <c r="U98" s="100">
        <f t="shared" si="23"/>
        <v>0</v>
      </c>
      <c r="V98" s="99">
        <v>0</v>
      </c>
      <c r="W98" s="99">
        <v>0</v>
      </c>
      <c r="X98" s="99">
        <v>0</v>
      </c>
      <c r="Y98" s="100">
        <f t="shared" si="24"/>
        <v>0</v>
      </c>
      <c r="Z98" s="100">
        <v>0</v>
      </c>
      <c r="AA98" s="109">
        <v>0</v>
      </c>
      <c r="AB98" s="109">
        <f t="shared" si="20"/>
        <v>0</v>
      </c>
      <c r="AC98" s="109">
        <v>0</v>
      </c>
      <c r="AD98" s="109">
        <f t="shared" si="21"/>
        <v>0</v>
      </c>
      <c r="AE98" s="109">
        <v>0</v>
      </c>
      <c r="AF98" s="109">
        <f t="shared" si="22"/>
        <v>0</v>
      </c>
    </row>
    <row r="99" spans="1:37" x14ac:dyDescent="0.2">
      <c r="A99" s="16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96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7"/>
        <v>0</v>
      </c>
      <c r="O99" s="100">
        <v>0</v>
      </c>
      <c r="P99" s="100">
        <v>0</v>
      </c>
      <c r="Q99" s="100">
        <v>0</v>
      </c>
      <c r="R99" s="100">
        <f t="shared" si="26"/>
        <v>0</v>
      </c>
      <c r="S99" s="100">
        <v>0</v>
      </c>
      <c r="T99" s="100">
        <v>0</v>
      </c>
      <c r="U99" s="100">
        <v>0</v>
      </c>
      <c r="V99" s="99">
        <v>2</v>
      </c>
      <c r="W99" s="99">
        <v>2</v>
      </c>
      <c r="X99" s="99">
        <v>2</v>
      </c>
      <c r="Y99" s="100">
        <f>IF(H99=0,0,V99/H99)*100</f>
        <v>66.666666666666657</v>
      </c>
      <c r="Z99" s="100">
        <v>1133.8399999999999</v>
      </c>
      <c r="AA99" s="109">
        <v>0</v>
      </c>
      <c r="AB99" s="109">
        <f t="shared" si="20"/>
        <v>0</v>
      </c>
      <c r="AC99" s="109">
        <v>0</v>
      </c>
      <c r="AD99" s="109">
        <f t="shared" si="21"/>
        <v>0</v>
      </c>
      <c r="AE99" s="109">
        <v>0</v>
      </c>
      <c r="AF99" s="109">
        <f t="shared" si="22"/>
        <v>0</v>
      </c>
    </row>
    <row r="100" spans="1:37" x14ac:dyDescent="0.2">
      <c r="A100" s="16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96">
        <v>30.45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7"/>
        <v>39.473684210526315</v>
      </c>
      <c r="O100" s="100">
        <v>18749.07</v>
      </c>
      <c r="P100" s="100">
        <v>18749.07</v>
      </c>
      <c r="Q100" s="100">
        <f t="shared" si="25"/>
        <v>100</v>
      </c>
      <c r="R100" s="100">
        <f t="shared" si="26"/>
        <v>18749.07</v>
      </c>
      <c r="S100" s="100">
        <f t="shared" si="19"/>
        <v>100</v>
      </c>
      <c r="T100" s="100">
        <v>0</v>
      </c>
      <c r="U100" s="100">
        <f t="shared" si="23"/>
        <v>0</v>
      </c>
      <c r="V100" s="99">
        <v>0</v>
      </c>
      <c r="W100" s="99">
        <v>0</v>
      </c>
      <c r="X100" s="99">
        <v>0</v>
      </c>
      <c r="Y100" s="100">
        <f t="shared" si="24"/>
        <v>0</v>
      </c>
      <c r="Z100" s="100">
        <v>0</v>
      </c>
      <c r="AA100" s="109">
        <v>0</v>
      </c>
      <c r="AB100" s="109">
        <f t="shared" si="20"/>
        <v>0</v>
      </c>
      <c r="AC100" s="109">
        <v>0</v>
      </c>
      <c r="AD100" s="109">
        <f t="shared" si="21"/>
        <v>0</v>
      </c>
      <c r="AE100" s="109">
        <v>0</v>
      </c>
      <c r="AF100" s="109">
        <f t="shared" si="22"/>
        <v>0</v>
      </c>
    </row>
    <row r="101" spans="1:37" x14ac:dyDescent="0.2">
      <c r="A101" s="16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96">
        <v>30.45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7"/>
        <v>12.5</v>
      </c>
      <c r="O101" s="100">
        <v>336.17</v>
      </c>
      <c r="P101" s="100">
        <v>336.17</v>
      </c>
      <c r="Q101" s="100">
        <f t="shared" si="25"/>
        <v>100</v>
      </c>
      <c r="R101" s="100">
        <f t="shared" si="26"/>
        <v>0</v>
      </c>
      <c r="S101" s="100">
        <f t="shared" si="19"/>
        <v>0</v>
      </c>
      <c r="T101" s="100">
        <v>336.17</v>
      </c>
      <c r="U101" s="100">
        <f t="shared" si="23"/>
        <v>100</v>
      </c>
      <c r="V101" s="99">
        <v>0</v>
      </c>
      <c r="W101" s="99">
        <v>0</v>
      </c>
      <c r="X101" s="99">
        <v>0</v>
      </c>
      <c r="Y101" s="100">
        <f t="shared" si="24"/>
        <v>0</v>
      </c>
      <c r="Z101" s="100">
        <v>0</v>
      </c>
      <c r="AA101" s="109">
        <v>0</v>
      </c>
      <c r="AB101" s="109">
        <f t="shared" si="20"/>
        <v>0</v>
      </c>
      <c r="AC101" s="109">
        <v>0</v>
      </c>
      <c r="AD101" s="109">
        <f t="shared" si="21"/>
        <v>0</v>
      </c>
      <c r="AE101" s="109">
        <v>0</v>
      </c>
      <c r="AF101" s="109">
        <f t="shared" si="22"/>
        <v>0</v>
      </c>
    </row>
    <row r="102" spans="1:37" x14ac:dyDescent="0.2">
      <c r="A102" s="16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96">
        <v>30.45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7"/>
        <v>61.904761904761905</v>
      </c>
      <c r="O102" s="100">
        <v>19670.13</v>
      </c>
      <c r="P102" s="100">
        <v>19670.13</v>
      </c>
      <c r="Q102" s="100">
        <f t="shared" si="25"/>
        <v>100</v>
      </c>
      <c r="R102" s="100">
        <f t="shared" si="26"/>
        <v>19670.13</v>
      </c>
      <c r="S102" s="100">
        <f t="shared" si="19"/>
        <v>100</v>
      </c>
      <c r="T102" s="100">
        <v>0</v>
      </c>
      <c r="U102" s="100">
        <f t="shared" si="23"/>
        <v>0</v>
      </c>
      <c r="V102" s="99">
        <v>0</v>
      </c>
      <c r="W102" s="99">
        <v>0</v>
      </c>
      <c r="X102" s="99">
        <v>0</v>
      </c>
      <c r="Y102" s="100">
        <f t="shared" si="24"/>
        <v>0</v>
      </c>
      <c r="Z102" s="100">
        <v>0</v>
      </c>
      <c r="AA102" s="109">
        <v>0</v>
      </c>
      <c r="AB102" s="109">
        <f t="shared" si="20"/>
        <v>0</v>
      </c>
      <c r="AC102" s="109">
        <v>0</v>
      </c>
      <c r="AD102" s="109">
        <f t="shared" si="21"/>
        <v>0</v>
      </c>
      <c r="AE102" s="109">
        <v>0</v>
      </c>
      <c r="AF102" s="109">
        <f t="shared" si="22"/>
        <v>0</v>
      </c>
    </row>
    <row r="103" spans="1:37" s="20" customFormat="1" x14ac:dyDescent="0.2">
      <c r="A103" s="141" t="s">
        <v>25</v>
      </c>
      <c r="B103" s="142"/>
      <c r="C103" s="142"/>
      <c r="D103" s="142"/>
      <c r="E103" s="142"/>
      <c r="F103" s="142"/>
      <c r="G103" s="143"/>
      <c r="H103" s="88">
        <f>SUM(H7:H102)</f>
        <v>2857</v>
      </c>
      <c r="I103" s="88">
        <v>653</v>
      </c>
      <c r="J103" s="88">
        <v>1305</v>
      </c>
      <c r="K103" s="89">
        <f>SUM(K7:K102)</f>
        <v>2009</v>
      </c>
      <c r="L103" s="89">
        <f>SUM(L7:L102)</f>
        <v>2413</v>
      </c>
      <c r="M103" s="89">
        <f>SUM(M7:M102)</f>
        <v>1113</v>
      </c>
      <c r="N103" s="90">
        <f t="shared" si="27"/>
        <v>70.318515925796291</v>
      </c>
      <c r="O103" s="91">
        <f>SUM(O7:O102)</f>
        <v>1493882.5099999998</v>
      </c>
      <c r="P103" s="91">
        <f>SUM(P7:P102)</f>
        <v>1493882.5099999998</v>
      </c>
      <c r="Q103" s="90">
        <f>P103/O103*100</f>
        <v>100</v>
      </c>
      <c r="R103" s="91">
        <f>SUM(R7:R102)</f>
        <v>1332642.5399999996</v>
      </c>
      <c r="S103" s="90">
        <f>R103/P103*100</f>
        <v>89.2066498589638</v>
      </c>
      <c r="T103" s="91">
        <f>SUM(T7:T102)</f>
        <v>161239.97</v>
      </c>
      <c r="U103" s="90">
        <f t="shared" si="23"/>
        <v>10.793350141036195</v>
      </c>
      <c r="V103" s="89">
        <f t="shared" ref="V103:AF103" si="29">SUM(V7:V102)</f>
        <v>184</v>
      </c>
      <c r="W103" s="89">
        <f t="shared" si="29"/>
        <v>209</v>
      </c>
      <c r="X103" s="89">
        <f>SUM(X7:X102)</f>
        <v>79</v>
      </c>
      <c r="Y103" s="91">
        <f>X103/H103*100</f>
        <v>2.7651382569128455</v>
      </c>
      <c r="Z103" s="91">
        <f>SUM(Z7:Z102)</f>
        <v>167658.97000000003</v>
      </c>
      <c r="AA103" s="111">
        <f t="shared" si="29"/>
        <v>0</v>
      </c>
      <c r="AB103" s="111">
        <f t="shared" si="29"/>
        <v>0</v>
      </c>
      <c r="AC103" s="111">
        <f t="shared" si="29"/>
        <v>0</v>
      </c>
      <c r="AD103" s="111">
        <f t="shared" si="29"/>
        <v>0</v>
      </c>
      <c r="AE103" s="111">
        <f t="shared" si="29"/>
        <v>0</v>
      </c>
      <c r="AF103" s="111">
        <f t="shared" si="29"/>
        <v>0</v>
      </c>
      <c r="AG103" s="42"/>
      <c r="AH103" s="42"/>
      <c r="AI103" s="42"/>
      <c r="AJ103" s="42"/>
      <c r="AK103" s="42"/>
    </row>
    <row r="104" spans="1:37" ht="15" customHeight="1" x14ac:dyDescent="0.2"/>
    <row r="105" spans="1:37" ht="15" customHeight="1" x14ac:dyDescent="0.2"/>
    <row r="106" spans="1:37" ht="15" customHeight="1" x14ac:dyDescent="0.2"/>
    <row r="107" spans="1:37" ht="15" customHeight="1" x14ac:dyDescent="0.2"/>
    <row r="108" spans="1:37" ht="15" customHeight="1" x14ac:dyDescent="0.2"/>
  </sheetData>
  <sheetProtection password="C41F" sheet="1" objects="1" scenarios="1"/>
  <mergeCells count="35">
    <mergeCell ref="V3:Z3"/>
    <mergeCell ref="AA3:AF3"/>
    <mergeCell ref="AC4:AD4"/>
    <mergeCell ref="J4:J5"/>
    <mergeCell ref="K4:K5"/>
    <mergeCell ref="L4:L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7"/>
  <sheetViews>
    <sheetView topLeftCell="F1" zoomScale="90" zoomScaleNormal="90" workbookViewId="0">
      <selection activeCell="P5" sqref="P5"/>
    </sheetView>
  </sheetViews>
  <sheetFormatPr defaultColWidth="9.7109375" defaultRowHeight="12.75" x14ac:dyDescent="0.2"/>
  <cols>
    <col min="1" max="1" width="6" style="9" customWidth="1"/>
    <col min="2" max="2" width="16.42578125" style="9" customWidth="1"/>
    <col min="3" max="3" width="20.140625" style="9" customWidth="1"/>
    <col min="4" max="4" width="34.85546875" style="9" customWidth="1"/>
    <col min="5" max="5" width="27.140625" style="18" customWidth="1"/>
    <col min="6" max="8" width="9.28515625" style="106" customWidth="1"/>
    <col min="9" max="10" width="9.28515625" style="93" customWidth="1"/>
    <col min="11" max="13" width="6.7109375" style="106" customWidth="1"/>
    <col min="14" max="14" width="9.140625" style="106" customWidth="1"/>
    <col min="15" max="15" width="12.42578125" style="107" customWidth="1"/>
    <col min="16" max="16" width="12.85546875" style="107" customWidth="1"/>
    <col min="17" max="17" width="9.28515625" style="107" customWidth="1"/>
    <col min="18" max="18" width="11.85546875" style="107" customWidth="1"/>
    <col min="19" max="19" width="10.42578125" style="107" customWidth="1"/>
    <col min="20" max="20" width="11.140625" style="107" customWidth="1"/>
    <col min="21" max="21" width="9.28515625" style="107" customWidth="1"/>
    <col min="22" max="25" width="9.28515625" style="106" customWidth="1"/>
    <col min="26" max="26" width="12.28515625" style="106" customWidth="1"/>
    <col min="27" max="32" width="9.28515625" style="112" customWidth="1"/>
    <col min="33" max="37" width="9.7109375" style="34"/>
    <col min="38" max="16384" width="9.7109375" style="9"/>
  </cols>
  <sheetData>
    <row r="1" spans="1:37" s="8" customFormat="1" ht="36.75" customHeight="1" x14ac:dyDescent="0.25">
      <c r="A1" s="155" t="s">
        <v>244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33"/>
      <c r="AH1" s="33"/>
      <c r="AI1" s="33"/>
      <c r="AJ1" s="33"/>
      <c r="AK1" s="33"/>
    </row>
    <row r="2" spans="1:37" s="33" customFormat="1" ht="15" customHeight="1" x14ac:dyDescent="0.25">
      <c r="A2" s="128" t="s">
        <v>3</v>
      </c>
      <c r="B2" s="128" t="s">
        <v>21</v>
      </c>
      <c r="C2" s="128" t="s">
        <v>22</v>
      </c>
      <c r="D2" s="128" t="s">
        <v>1</v>
      </c>
      <c r="E2" s="128" t="s">
        <v>4</v>
      </c>
      <c r="F2" s="128" t="s">
        <v>0</v>
      </c>
      <c r="G2" s="128" t="s">
        <v>20</v>
      </c>
      <c r="H2" s="134" t="s">
        <v>11</v>
      </c>
      <c r="I2" s="135"/>
      <c r="J2" s="136"/>
      <c r="K2" s="126" t="s">
        <v>12</v>
      </c>
      <c r="L2" s="140"/>
      <c r="M2" s="140"/>
      <c r="N2" s="140"/>
      <c r="O2" s="140"/>
      <c r="P2" s="140"/>
      <c r="Q2" s="140"/>
      <c r="R2" s="140"/>
      <c r="S2" s="140"/>
      <c r="T2" s="140"/>
      <c r="U2" s="127"/>
      <c r="V2" s="126" t="s">
        <v>13</v>
      </c>
      <c r="W2" s="140"/>
      <c r="X2" s="140"/>
      <c r="Y2" s="140"/>
      <c r="Z2" s="140"/>
      <c r="AA2" s="140"/>
      <c r="AB2" s="140"/>
      <c r="AC2" s="140"/>
      <c r="AD2" s="140"/>
      <c r="AE2" s="140"/>
      <c r="AF2" s="127"/>
    </row>
    <row r="3" spans="1:37" s="34" customFormat="1" ht="46.5" customHeight="1" x14ac:dyDescent="0.25">
      <c r="A3" s="129"/>
      <c r="B3" s="129"/>
      <c r="C3" s="129"/>
      <c r="D3" s="129"/>
      <c r="E3" s="129"/>
      <c r="F3" s="129"/>
      <c r="G3" s="129"/>
      <c r="H3" s="137"/>
      <c r="I3" s="138"/>
      <c r="J3" s="139"/>
      <c r="K3" s="126" t="s">
        <v>17</v>
      </c>
      <c r="L3" s="140"/>
      <c r="M3" s="140"/>
      <c r="N3" s="140"/>
      <c r="O3" s="127"/>
      <c r="P3" s="144" t="s">
        <v>18</v>
      </c>
      <c r="Q3" s="145"/>
      <c r="R3" s="145"/>
      <c r="S3" s="145"/>
      <c r="T3" s="145"/>
      <c r="U3" s="146"/>
      <c r="V3" s="126" t="s">
        <v>17</v>
      </c>
      <c r="W3" s="140"/>
      <c r="X3" s="140"/>
      <c r="Y3" s="140"/>
      <c r="Z3" s="127"/>
      <c r="AA3" s="126" t="s">
        <v>26</v>
      </c>
      <c r="AB3" s="140"/>
      <c r="AC3" s="140"/>
      <c r="AD3" s="140"/>
      <c r="AE3" s="140"/>
      <c r="AF3" s="127"/>
    </row>
    <row r="4" spans="1:37" s="34" customFormat="1" ht="58.5" customHeight="1" x14ac:dyDescent="0.25">
      <c r="A4" s="129"/>
      <c r="B4" s="129"/>
      <c r="C4" s="129"/>
      <c r="D4" s="129"/>
      <c r="E4" s="129"/>
      <c r="F4" s="129"/>
      <c r="G4" s="129"/>
      <c r="H4" s="128" t="s">
        <v>10</v>
      </c>
      <c r="I4" s="131" t="s">
        <v>5</v>
      </c>
      <c r="J4" s="131" t="s">
        <v>6</v>
      </c>
      <c r="K4" s="128" t="s">
        <v>9</v>
      </c>
      <c r="L4" s="128" t="s">
        <v>24</v>
      </c>
      <c r="M4" s="128" t="s">
        <v>23</v>
      </c>
      <c r="N4" s="128" t="str">
        <f>"відсоток  до загальної кількості виданих доручень (гр."&amp;K6&amp;"/гр."&amp;H6&amp;"*100)"</f>
        <v>відсоток  до загальної кількості виданих доручень (гр.11/гр.8*100)</v>
      </c>
      <c r="O4" s="147" t="s">
        <v>19</v>
      </c>
      <c r="P4" s="144" t="s">
        <v>14</v>
      </c>
      <c r="Q4" s="146"/>
      <c r="R4" s="144" t="s">
        <v>15</v>
      </c>
      <c r="S4" s="146"/>
      <c r="T4" s="144" t="s">
        <v>16</v>
      </c>
      <c r="U4" s="146"/>
      <c r="V4" s="128" t="s">
        <v>9</v>
      </c>
      <c r="W4" s="128" t="s">
        <v>24</v>
      </c>
      <c r="X4" s="128" t="s">
        <v>23</v>
      </c>
      <c r="Y4" s="128" t="str">
        <f>"відсоток  до загальної кількості виданих доручень (гр."&amp;V6&amp;"/гр."&amp;'[2]16.02.15 (сайт)'!H6&amp;"*100)"</f>
        <v>відсоток  до загальної кількості виданих доручень (гр.22/гр.8*100)</v>
      </c>
      <c r="Z4" s="149" t="s">
        <v>19</v>
      </c>
      <c r="AA4" s="126" t="s">
        <v>2</v>
      </c>
      <c r="AB4" s="127"/>
      <c r="AC4" s="126" t="s">
        <v>7</v>
      </c>
      <c r="AD4" s="127"/>
      <c r="AE4" s="126" t="s">
        <v>16</v>
      </c>
      <c r="AF4" s="127"/>
    </row>
    <row r="5" spans="1:37" s="34" customFormat="1" ht="159.75" customHeight="1" x14ac:dyDescent="0.25">
      <c r="A5" s="130"/>
      <c r="B5" s="130"/>
      <c r="C5" s="130"/>
      <c r="D5" s="130"/>
      <c r="E5" s="130"/>
      <c r="F5" s="130"/>
      <c r="G5" s="130"/>
      <c r="H5" s="130"/>
      <c r="I5" s="133"/>
      <c r="J5" s="133"/>
      <c r="K5" s="130"/>
      <c r="L5" s="130"/>
      <c r="M5" s="130"/>
      <c r="N5" s="130"/>
      <c r="O5" s="148"/>
      <c r="P5" s="5" t="s">
        <v>8</v>
      </c>
      <c r="Q5" s="5" t="str">
        <f>"відсоток до суми, що підлягає оплаті (гр. "&amp;P6&amp;"/гр.  "&amp;O6&amp;"*100)"</f>
        <v>відсоток до суми, що підлягає оплаті (гр. 16/гр.  15*100)</v>
      </c>
      <c r="R5" s="5" t="s">
        <v>8</v>
      </c>
      <c r="S5" s="5" t="str">
        <f>"відсоток до зареєстрованих фінансових зобов’язань(гр."&amp;R6&amp;"/гр. "&amp;P6&amp;"*100)"</f>
        <v>відсоток до зареєстрованих фінансових зобов’язань(гр.18/гр. 16*100)</v>
      </c>
      <c r="T5" s="5" t="s">
        <v>8</v>
      </c>
      <c r="U5" s="5" t="str">
        <f>"відсоток до зареєстрованих фінансових зобов’язань(гр."&amp;T6&amp;"/гр. "&amp;P6&amp;"*100)"</f>
        <v>відсоток до зареєстрованих фінансових зобов’язань(гр.20/гр. 16*100)</v>
      </c>
      <c r="V5" s="130"/>
      <c r="W5" s="130"/>
      <c r="X5" s="130"/>
      <c r="Y5" s="130"/>
      <c r="Z5" s="150"/>
      <c r="AA5" s="4" t="str">
        <f>"сума, грн.
(гр."&amp;T6&amp;"+гр."&amp;Z6&amp;")"</f>
        <v>сума, грн.
(гр.20+гр.26)</v>
      </c>
      <c r="AB5" s="1" t="str">
        <f>"відсоток до суми, що підлягає оплаті (гр. "&amp;AA6&amp;"/гр.  "&amp;Z6&amp;"*100)"</f>
        <v>відсоток до суми, що підлягає оплаті (гр. 27/гр.  26*100)</v>
      </c>
      <c r="AC5" s="4" t="s">
        <v>8</v>
      </c>
      <c r="AD5" s="1" t="str">
        <f>"відсоток до зареєстрованих фінансових зобов’язань(гр."&amp;AC6&amp;"/гр. "&amp;AA6&amp;"*100)"</f>
        <v>відсоток до зареєстрованих фінансових зобов’язань(гр.29/гр. 27*100)</v>
      </c>
      <c r="AE5" s="4" t="s">
        <v>8</v>
      </c>
      <c r="AF5" s="1" t="str">
        <f>"відсоток до зареєстрованих фінансових зобов’язань(гр."&amp;AE6&amp;"/гр. "&amp;AA6&amp;"*100)"</f>
        <v>відсоток до зареєстрованих фінансових зобов’язань(гр.31/гр. 27*100)</v>
      </c>
    </row>
    <row r="6" spans="1:37" s="117" customFormat="1" ht="12.75" customHeight="1" x14ac:dyDescent="0.2">
      <c r="A6" s="114">
        <v>1</v>
      </c>
      <c r="B6" s="114">
        <f>A6+1</f>
        <v>2</v>
      </c>
      <c r="C6" s="116">
        <f t="shared" ref="C6:AD6" si="0">B6+1</f>
        <v>3</v>
      </c>
      <c r="D6" s="114">
        <f t="shared" si="0"/>
        <v>4</v>
      </c>
      <c r="E6" s="114">
        <f t="shared" si="0"/>
        <v>5</v>
      </c>
      <c r="F6" s="114">
        <f t="shared" si="0"/>
        <v>6</v>
      </c>
      <c r="G6" s="114">
        <f t="shared" si="0"/>
        <v>7</v>
      </c>
      <c r="H6" s="114">
        <f t="shared" si="0"/>
        <v>8</v>
      </c>
      <c r="I6" s="115">
        <f t="shared" si="0"/>
        <v>9</v>
      </c>
      <c r="J6" s="115">
        <f t="shared" si="0"/>
        <v>10</v>
      </c>
      <c r="K6" s="114">
        <f t="shared" si="0"/>
        <v>11</v>
      </c>
      <c r="L6" s="114">
        <f t="shared" si="0"/>
        <v>12</v>
      </c>
      <c r="M6" s="114">
        <f t="shared" si="0"/>
        <v>13</v>
      </c>
      <c r="N6" s="114">
        <f t="shared" si="0"/>
        <v>14</v>
      </c>
      <c r="O6" s="114">
        <f t="shared" si="0"/>
        <v>15</v>
      </c>
      <c r="P6" s="114">
        <f t="shared" si="0"/>
        <v>16</v>
      </c>
      <c r="Q6" s="114">
        <f t="shared" si="0"/>
        <v>17</v>
      </c>
      <c r="R6" s="114">
        <f t="shared" si="0"/>
        <v>18</v>
      </c>
      <c r="S6" s="114">
        <f t="shared" si="0"/>
        <v>19</v>
      </c>
      <c r="T6" s="114">
        <f t="shared" si="0"/>
        <v>20</v>
      </c>
      <c r="U6" s="114">
        <f t="shared" si="0"/>
        <v>21</v>
      </c>
      <c r="V6" s="114">
        <f t="shared" si="0"/>
        <v>22</v>
      </c>
      <c r="W6" s="114">
        <f t="shared" si="0"/>
        <v>23</v>
      </c>
      <c r="X6" s="114">
        <f t="shared" si="0"/>
        <v>24</v>
      </c>
      <c r="Y6" s="114">
        <f t="shared" si="0"/>
        <v>25</v>
      </c>
      <c r="Z6" s="114">
        <f>Y6+1</f>
        <v>26</v>
      </c>
      <c r="AA6" s="114">
        <f t="shared" si="0"/>
        <v>27</v>
      </c>
      <c r="AB6" s="114">
        <f t="shared" si="0"/>
        <v>28</v>
      </c>
      <c r="AC6" s="114">
        <f t="shared" si="0"/>
        <v>29</v>
      </c>
      <c r="AD6" s="114">
        <f t="shared" si="0"/>
        <v>30</v>
      </c>
      <c r="AE6" s="114">
        <v>31</v>
      </c>
      <c r="AF6" s="114">
        <v>32</v>
      </c>
    </row>
    <row r="7" spans="1:37" x14ac:dyDescent="0.2">
      <c r="A7" s="2">
        <v>1</v>
      </c>
      <c r="B7" s="11" t="s">
        <v>114</v>
      </c>
      <c r="C7" s="12"/>
      <c r="D7" s="12" t="s">
        <v>27</v>
      </c>
      <c r="E7" s="19" t="s">
        <v>118</v>
      </c>
      <c r="F7" s="95" t="s">
        <v>229</v>
      </c>
      <c r="G7" s="96"/>
      <c r="H7" s="97">
        <v>1</v>
      </c>
      <c r="I7" s="76">
        <v>0</v>
      </c>
      <c r="J7" s="76">
        <v>1</v>
      </c>
      <c r="K7" s="98">
        <v>0</v>
      </c>
      <c r="L7" s="99">
        <v>0</v>
      </c>
      <c r="M7" s="99">
        <v>0</v>
      </c>
      <c r="N7" s="100">
        <f t="shared" ref="N7:N13" si="1">K7/H7*100</f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99">
        <v>0</v>
      </c>
      <c r="W7" s="99">
        <v>0</v>
      </c>
      <c r="X7" s="99">
        <v>0</v>
      </c>
      <c r="Y7" s="100">
        <f>IF(H7=0,0,V7/H7)*100</f>
        <v>0</v>
      </c>
      <c r="Z7" s="81">
        <v>0</v>
      </c>
      <c r="AA7" s="100">
        <v>0</v>
      </c>
      <c r="AB7" s="100">
        <f t="shared" ref="AB7:AB70" si="2">IF(Z7=0,0,AA7/Z7)*100</f>
        <v>0</v>
      </c>
      <c r="AC7" s="100">
        <v>0</v>
      </c>
      <c r="AD7" s="100">
        <f t="shared" ref="AD7:AD70" si="3">IF(AA7=0,0,AC7/AA7)*100</f>
        <v>0</v>
      </c>
      <c r="AE7" s="100">
        <v>0</v>
      </c>
      <c r="AF7" s="100">
        <f t="shared" ref="AF7:AF70" si="4">IF(AA7=0,0,AE7/AA7)*100</f>
        <v>0</v>
      </c>
    </row>
    <row r="8" spans="1:37" x14ac:dyDescent="0.2">
      <c r="A8" s="2">
        <v>2</v>
      </c>
      <c r="B8" s="11" t="s">
        <v>114</v>
      </c>
      <c r="C8" s="12"/>
      <c r="D8" s="12" t="s">
        <v>28</v>
      </c>
      <c r="E8" s="19" t="s">
        <v>118</v>
      </c>
      <c r="F8" s="101">
        <v>84</v>
      </c>
      <c r="G8" s="96">
        <v>30.45</v>
      </c>
      <c r="H8" s="99">
        <v>20</v>
      </c>
      <c r="I8" s="83">
        <v>9</v>
      </c>
      <c r="J8" s="83">
        <v>8</v>
      </c>
      <c r="K8" s="98">
        <v>17</v>
      </c>
      <c r="L8" s="99">
        <v>19</v>
      </c>
      <c r="M8" s="99">
        <v>10</v>
      </c>
      <c r="N8" s="100">
        <f t="shared" si="1"/>
        <v>85</v>
      </c>
      <c r="O8" s="100">
        <v>8664.0299999999988</v>
      </c>
      <c r="P8" s="100">
        <v>8664.0299999999988</v>
      </c>
      <c r="Q8" s="100">
        <f t="shared" ref="Q8:Q72" si="5">P8/O8*100</f>
        <v>100</v>
      </c>
      <c r="R8" s="100">
        <f>P8-T8</f>
        <v>8664.0299999999988</v>
      </c>
      <c r="S8" s="100">
        <f>R8/P8*100</f>
        <v>100</v>
      </c>
      <c r="T8" s="100">
        <v>0</v>
      </c>
      <c r="U8" s="100">
        <f t="shared" ref="U8:U71" si="6">T8/P8*100</f>
        <v>0</v>
      </c>
      <c r="V8" s="99">
        <v>1</v>
      </c>
      <c r="W8" s="99">
        <v>1</v>
      </c>
      <c r="X8" s="99">
        <v>0</v>
      </c>
      <c r="Y8" s="100">
        <f t="shared" ref="Y8:Y71" si="7">IF(H8=0,0,V8/H8)*100</f>
        <v>5</v>
      </c>
      <c r="Z8" s="81">
        <v>365.4</v>
      </c>
      <c r="AA8" s="100">
        <v>0</v>
      </c>
      <c r="AB8" s="100">
        <f t="shared" si="2"/>
        <v>0</v>
      </c>
      <c r="AC8" s="100">
        <v>0</v>
      </c>
      <c r="AD8" s="100">
        <f t="shared" si="3"/>
        <v>0</v>
      </c>
      <c r="AE8" s="100">
        <v>0</v>
      </c>
      <c r="AF8" s="100">
        <f t="shared" si="4"/>
        <v>0</v>
      </c>
    </row>
    <row r="9" spans="1:37" x14ac:dyDescent="0.2">
      <c r="A9" s="2">
        <v>3</v>
      </c>
      <c r="B9" s="11" t="s">
        <v>114</v>
      </c>
      <c r="C9" s="12"/>
      <c r="D9" s="12" t="s">
        <v>29</v>
      </c>
      <c r="E9" s="19" t="s">
        <v>118</v>
      </c>
      <c r="F9" s="101" t="s">
        <v>119</v>
      </c>
      <c r="G9" s="96">
        <v>30.45</v>
      </c>
      <c r="H9" s="99">
        <v>12</v>
      </c>
      <c r="I9" s="83">
        <v>4</v>
      </c>
      <c r="J9" s="83">
        <v>6</v>
      </c>
      <c r="K9" s="98">
        <v>9</v>
      </c>
      <c r="L9" s="99">
        <v>6</v>
      </c>
      <c r="M9" s="99">
        <v>2</v>
      </c>
      <c r="N9" s="100">
        <f t="shared" si="1"/>
        <v>75</v>
      </c>
      <c r="O9" s="100">
        <v>20412.350000000002</v>
      </c>
      <c r="P9" s="100">
        <v>20412.350000000002</v>
      </c>
      <c r="Q9" s="100">
        <f t="shared" si="5"/>
        <v>100</v>
      </c>
      <c r="R9" s="100">
        <f t="shared" ref="R9:R72" si="8">P9-T9</f>
        <v>20412.350000000002</v>
      </c>
      <c r="S9" s="100">
        <f t="shared" ref="S9:S67" si="9">R9/P9*100</f>
        <v>100</v>
      </c>
      <c r="T9" s="100">
        <v>0</v>
      </c>
      <c r="U9" s="100">
        <f t="shared" si="6"/>
        <v>0</v>
      </c>
      <c r="V9" s="99">
        <v>0</v>
      </c>
      <c r="W9" s="99">
        <v>0</v>
      </c>
      <c r="X9" s="99">
        <v>0</v>
      </c>
      <c r="Y9" s="100">
        <f t="shared" si="7"/>
        <v>0</v>
      </c>
      <c r="Z9" s="81">
        <v>0</v>
      </c>
      <c r="AA9" s="100">
        <v>0</v>
      </c>
      <c r="AB9" s="100">
        <f t="shared" si="2"/>
        <v>0</v>
      </c>
      <c r="AC9" s="100">
        <v>0</v>
      </c>
      <c r="AD9" s="100">
        <f t="shared" si="3"/>
        <v>0</v>
      </c>
      <c r="AE9" s="100">
        <v>0</v>
      </c>
      <c r="AF9" s="100">
        <f t="shared" si="4"/>
        <v>0</v>
      </c>
    </row>
    <row r="10" spans="1:37" x14ac:dyDescent="0.2">
      <c r="A10" s="2">
        <v>4</v>
      </c>
      <c r="B10" s="11" t="s">
        <v>114</v>
      </c>
      <c r="C10" s="12"/>
      <c r="D10" s="12" t="s">
        <v>30</v>
      </c>
      <c r="E10" s="19" t="s">
        <v>120</v>
      </c>
      <c r="F10" s="101">
        <v>103</v>
      </c>
      <c r="G10" s="96">
        <v>30.45</v>
      </c>
      <c r="H10" s="99">
        <v>75</v>
      </c>
      <c r="I10" s="83">
        <v>26</v>
      </c>
      <c r="J10" s="83">
        <v>23</v>
      </c>
      <c r="K10" s="98">
        <v>1</v>
      </c>
      <c r="L10" s="99">
        <v>1</v>
      </c>
      <c r="M10" s="99">
        <v>1</v>
      </c>
      <c r="N10" s="100">
        <f t="shared" si="1"/>
        <v>1.3333333333333335</v>
      </c>
      <c r="O10" s="100">
        <v>58.36</v>
      </c>
      <c r="P10" s="100">
        <v>58.36</v>
      </c>
      <c r="Q10" s="100">
        <f t="shared" si="5"/>
        <v>100</v>
      </c>
      <c r="R10" s="100">
        <f t="shared" si="8"/>
        <v>58.36</v>
      </c>
      <c r="S10" s="100">
        <f t="shared" si="9"/>
        <v>100</v>
      </c>
      <c r="T10" s="100">
        <v>0</v>
      </c>
      <c r="U10" s="100">
        <f t="shared" si="6"/>
        <v>0</v>
      </c>
      <c r="V10" s="99">
        <v>0</v>
      </c>
      <c r="W10" s="99">
        <v>0</v>
      </c>
      <c r="X10" s="99">
        <v>0</v>
      </c>
      <c r="Y10" s="100">
        <f t="shared" si="7"/>
        <v>0</v>
      </c>
      <c r="Z10" s="81">
        <v>0</v>
      </c>
      <c r="AA10" s="100">
        <v>0</v>
      </c>
      <c r="AB10" s="100">
        <f t="shared" si="2"/>
        <v>0</v>
      </c>
      <c r="AC10" s="100">
        <v>0</v>
      </c>
      <c r="AD10" s="100">
        <f t="shared" si="3"/>
        <v>0</v>
      </c>
      <c r="AE10" s="100">
        <v>0</v>
      </c>
      <c r="AF10" s="100">
        <f t="shared" si="4"/>
        <v>0</v>
      </c>
    </row>
    <row r="11" spans="1:37" x14ac:dyDescent="0.2">
      <c r="A11" s="2">
        <v>5</v>
      </c>
      <c r="B11" s="11" t="s">
        <v>114</v>
      </c>
      <c r="C11" s="12"/>
      <c r="D11" s="12" t="s">
        <v>31</v>
      </c>
      <c r="E11" s="19" t="s">
        <v>118</v>
      </c>
      <c r="F11" s="101" t="s">
        <v>121</v>
      </c>
      <c r="G11" s="96">
        <v>30.45</v>
      </c>
      <c r="H11" s="99">
        <v>17</v>
      </c>
      <c r="I11" s="83">
        <v>5</v>
      </c>
      <c r="J11" s="83">
        <v>9</v>
      </c>
      <c r="K11" s="98">
        <v>10</v>
      </c>
      <c r="L11" s="99">
        <v>11</v>
      </c>
      <c r="M11" s="99">
        <v>7</v>
      </c>
      <c r="N11" s="100">
        <f t="shared" si="1"/>
        <v>58.82352941176471</v>
      </c>
      <c r="O11" s="100">
        <v>7226.18</v>
      </c>
      <c r="P11" s="100">
        <v>7226.18</v>
      </c>
      <c r="Q11" s="100">
        <f t="shared" si="5"/>
        <v>100</v>
      </c>
      <c r="R11" s="100">
        <f t="shared" si="8"/>
        <v>7226.18</v>
      </c>
      <c r="S11" s="100">
        <f t="shared" si="9"/>
        <v>100</v>
      </c>
      <c r="T11" s="100">
        <v>0</v>
      </c>
      <c r="U11" s="100">
        <f t="shared" si="6"/>
        <v>0</v>
      </c>
      <c r="V11" s="99">
        <v>4</v>
      </c>
      <c r="W11" s="99">
        <v>4</v>
      </c>
      <c r="X11" s="99">
        <v>0</v>
      </c>
      <c r="Y11" s="100">
        <f t="shared" si="7"/>
        <v>23.52941176470588</v>
      </c>
      <c r="Z11" s="81">
        <v>5851.79</v>
      </c>
      <c r="AA11" s="100">
        <v>0</v>
      </c>
      <c r="AB11" s="100">
        <f t="shared" si="2"/>
        <v>0</v>
      </c>
      <c r="AC11" s="100">
        <v>0</v>
      </c>
      <c r="AD11" s="100">
        <f t="shared" si="3"/>
        <v>0</v>
      </c>
      <c r="AE11" s="100">
        <v>0</v>
      </c>
      <c r="AF11" s="100">
        <f t="shared" si="4"/>
        <v>0</v>
      </c>
    </row>
    <row r="12" spans="1:37" x14ac:dyDescent="0.2">
      <c r="A12" s="2">
        <v>6</v>
      </c>
      <c r="B12" s="11" t="s">
        <v>114</v>
      </c>
      <c r="C12" s="12"/>
      <c r="D12" s="12" t="s">
        <v>32</v>
      </c>
      <c r="E12" s="19" t="s">
        <v>118</v>
      </c>
      <c r="F12" s="101" t="s">
        <v>122</v>
      </c>
      <c r="G12" s="96">
        <v>30.45</v>
      </c>
      <c r="H12" s="99">
        <v>17</v>
      </c>
      <c r="I12" s="83">
        <v>3</v>
      </c>
      <c r="J12" s="83">
        <v>14</v>
      </c>
      <c r="K12" s="98">
        <v>15</v>
      </c>
      <c r="L12" s="99">
        <v>20</v>
      </c>
      <c r="M12" s="99">
        <v>3</v>
      </c>
      <c r="N12" s="100">
        <f t="shared" si="1"/>
        <v>88.235294117647058</v>
      </c>
      <c r="O12" s="100">
        <v>10060.76</v>
      </c>
      <c r="P12" s="100">
        <v>10060.76</v>
      </c>
      <c r="Q12" s="100">
        <f t="shared" si="5"/>
        <v>100</v>
      </c>
      <c r="R12" s="100">
        <f t="shared" si="8"/>
        <v>7866.78</v>
      </c>
      <c r="S12" s="100">
        <f t="shared" si="9"/>
        <v>78.192701147825801</v>
      </c>
      <c r="T12" s="100">
        <v>2193.9800000000005</v>
      </c>
      <c r="U12" s="100">
        <f t="shared" si="6"/>
        <v>21.807298852174196</v>
      </c>
      <c r="V12" s="99">
        <v>3</v>
      </c>
      <c r="W12" s="99">
        <v>3</v>
      </c>
      <c r="X12" s="99">
        <v>0</v>
      </c>
      <c r="Y12" s="100">
        <f t="shared" si="7"/>
        <v>17.647058823529413</v>
      </c>
      <c r="Z12" s="81">
        <v>4537.1899999999996</v>
      </c>
      <c r="AA12" s="100">
        <v>0</v>
      </c>
      <c r="AB12" s="100">
        <f t="shared" si="2"/>
        <v>0</v>
      </c>
      <c r="AC12" s="100">
        <v>0</v>
      </c>
      <c r="AD12" s="100">
        <f t="shared" si="3"/>
        <v>0</v>
      </c>
      <c r="AE12" s="100">
        <v>0</v>
      </c>
      <c r="AF12" s="100">
        <f t="shared" si="4"/>
        <v>0</v>
      </c>
    </row>
    <row r="13" spans="1:37" x14ac:dyDescent="0.2">
      <c r="A13" s="2">
        <v>7</v>
      </c>
      <c r="B13" s="11" t="s">
        <v>114</v>
      </c>
      <c r="C13" s="12"/>
      <c r="D13" s="12" t="s">
        <v>33</v>
      </c>
      <c r="E13" s="19" t="s">
        <v>118</v>
      </c>
      <c r="F13" s="101" t="s">
        <v>123</v>
      </c>
      <c r="G13" s="96">
        <v>30.45</v>
      </c>
      <c r="H13" s="99">
        <v>3</v>
      </c>
      <c r="I13" s="83">
        <v>0</v>
      </c>
      <c r="J13" s="83">
        <v>3</v>
      </c>
      <c r="K13" s="98">
        <v>1</v>
      </c>
      <c r="L13" s="99">
        <v>1</v>
      </c>
      <c r="M13" s="99">
        <v>0</v>
      </c>
      <c r="N13" s="100">
        <f t="shared" si="1"/>
        <v>33.333333333333329</v>
      </c>
      <c r="O13" s="100">
        <v>2679.6</v>
      </c>
      <c r="P13" s="100">
        <v>2679.6</v>
      </c>
      <c r="Q13" s="100">
        <f t="shared" si="5"/>
        <v>100</v>
      </c>
      <c r="R13" s="100">
        <f t="shared" si="8"/>
        <v>2679.6</v>
      </c>
      <c r="S13" s="100">
        <f t="shared" si="9"/>
        <v>100</v>
      </c>
      <c r="T13" s="100">
        <v>0</v>
      </c>
      <c r="U13" s="100">
        <f t="shared" si="6"/>
        <v>0</v>
      </c>
      <c r="V13" s="99">
        <v>0</v>
      </c>
      <c r="W13" s="99">
        <v>0</v>
      </c>
      <c r="X13" s="99">
        <v>0</v>
      </c>
      <c r="Y13" s="100">
        <f t="shared" si="7"/>
        <v>0</v>
      </c>
      <c r="Z13" s="81">
        <v>0</v>
      </c>
      <c r="AA13" s="100">
        <v>0</v>
      </c>
      <c r="AB13" s="100">
        <f t="shared" si="2"/>
        <v>0</v>
      </c>
      <c r="AC13" s="100">
        <v>0</v>
      </c>
      <c r="AD13" s="100">
        <f t="shared" si="3"/>
        <v>0</v>
      </c>
      <c r="AE13" s="100">
        <v>0</v>
      </c>
      <c r="AF13" s="100">
        <f t="shared" si="4"/>
        <v>0</v>
      </c>
    </row>
    <row r="14" spans="1:37" x14ac:dyDescent="0.2">
      <c r="A14" s="2">
        <v>8</v>
      </c>
      <c r="B14" s="11" t="s">
        <v>114</v>
      </c>
      <c r="C14" s="14"/>
      <c r="D14" s="14" t="s">
        <v>34</v>
      </c>
      <c r="E14" s="19" t="s">
        <v>118</v>
      </c>
      <c r="F14" s="101">
        <v>89</v>
      </c>
      <c r="G14" s="96">
        <v>30.45</v>
      </c>
      <c r="H14" s="99">
        <v>1</v>
      </c>
      <c r="I14" s="83">
        <v>0</v>
      </c>
      <c r="J14" s="83">
        <v>0</v>
      </c>
      <c r="K14" s="98">
        <v>0</v>
      </c>
      <c r="L14" s="99">
        <v>0</v>
      </c>
      <c r="M14" s="99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f t="shared" si="8"/>
        <v>0</v>
      </c>
      <c r="S14" s="100">
        <v>0</v>
      </c>
      <c r="T14" s="100">
        <v>0</v>
      </c>
      <c r="U14" s="100">
        <v>0</v>
      </c>
      <c r="V14" s="99">
        <v>0</v>
      </c>
      <c r="W14" s="99">
        <v>0</v>
      </c>
      <c r="X14" s="99">
        <v>0</v>
      </c>
      <c r="Y14" s="100">
        <f t="shared" si="7"/>
        <v>0</v>
      </c>
      <c r="Z14" s="81">
        <v>0</v>
      </c>
      <c r="AA14" s="100">
        <v>0</v>
      </c>
      <c r="AB14" s="100">
        <f t="shared" si="2"/>
        <v>0</v>
      </c>
      <c r="AC14" s="100">
        <v>0</v>
      </c>
      <c r="AD14" s="100">
        <f t="shared" si="3"/>
        <v>0</v>
      </c>
      <c r="AE14" s="100">
        <v>0</v>
      </c>
      <c r="AF14" s="100">
        <f t="shared" si="4"/>
        <v>0</v>
      </c>
    </row>
    <row r="15" spans="1:37" x14ac:dyDescent="0.2">
      <c r="A15" s="2">
        <v>9</v>
      </c>
      <c r="B15" s="11" t="s">
        <v>114</v>
      </c>
      <c r="C15" s="12"/>
      <c r="D15" s="12" t="s">
        <v>35</v>
      </c>
      <c r="E15" s="19" t="s">
        <v>118</v>
      </c>
      <c r="F15" s="101" t="s">
        <v>124</v>
      </c>
      <c r="G15" s="96">
        <v>30.45</v>
      </c>
      <c r="H15" s="99">
        <v>83</v>
      </c>
      <c r="I15" s="83">
        <v>19</v>
      </c>
      <c r="J15" s="83">
        <v>29</v>
      </c>
      <c r="K15" s="98">
        <v>76</v>
      </c>
      <c r="L15" s="99">
        <v>97</v>
      </c>
      <c r="M15" s="99">
        <v>50</v>
      </c>
      <c r="N15" s="100">
        <f t="shared" ref="N15:N29" si="10">K15/H15*100</f>
        <v>91.566265060240966</v>
      </c>
      <c r="O15" s="100">
        <v>51732.32</v>
      </c>
      <c r="P15" s="100">
        <v>51732.32</v>
      </c>
      <c r="Q15" s="100">
        <f t="shared" si="5"/>
        <v>100</v>
      </c>
      <c r="R15" s="100">
        <f t="shared" si="8"/>
        <v>51732.32</v>
      </c>
      <c r="S15" s="100">
        <f>R15/P15*100</f>
        <v>100</v>
      </c>
      <c r="T15" s="100">
        <v>0</v>
      </c>
      <c r="U15" s="100">
        <f t="shared" si="6"/>
        <v>0</v>
      </c>
      <c r="V15" s="99">
        <v>9</v>
      </c>
      <c r="W15" s="99">
        <v>10</v>
      </c>
      <c r="X15" s="99">
        <v>3</v>
      </c>
      <c r="Y15" s="100">
        <f t="shared" si="7"/>
        <v>10.843373493975903</v>
      </c>
      <c r="Z15" s="81">
        <v>11198.35</v>
      </c>
      <c r="AA15" s="100">
        <v>0</v>
      </c>
      <c r="AB15" s="100">
        <f t="shared" si="2"/>
        <v>0</v>
      </c>
      <c r="AC15" s="100">
        <v>0</v>
      </c>
      <c r="AD15" s="100">
        <f t="shared" si="3"/>
        <v>0</v>
      </c>
      <c r="AE15" s="100">
        <v>0</v>
      </c>
      <c r="AF15" s="100">
        <f t="shared" si="4"/>
        <v>0</v>
      </c>
    </row>
    <row r="16" spans="1:37" x14ac:dyDescent="0.2">
      <c r="A16" s="2">
        <v>10</v>
      </c>
      <c r="B16" s="11" t="s">
        <v>114</v>
      </c>
      <c r="C16" s="12"/>
      <c r="D16" s="12" t="s">
        <v>36</v>
      </c>
      <c r="E16" s="19" t="s">
        <v>120</v>
      </c>
      <c r="F16" s="101" t="s">
        <v>125</v>
      </c>
      <c r="G16" s="96">
        <v>30.45</v>
      </c>
      <c r="H16" s="99">
        <v>53</v>
      </c>
      <c r="I16" s="83">
        <v>20</v>
      </c>
      <c r="J16" s="83">
        <v>18</v>
      </c>
      <c r="K16" s="98">
        <v>39</v>
      </c>
      <c r="L16" s="99">
        <v>25</v>
      </c>
      <c r="M16" s="99">
        <v>11</v>
      </c>
      <c r="N16" s="100">
        <f t="shared" si="10"/>
        <v>73.584905660377359</v>
      </c>
      <c r="O16" s="100">
        <v>12706.95</v>
      </c>
      <c r="P16" s="100">
        <v>12706.95</v>
      </c>
      <c r="Q16" s="100">
        <f t="shared" si="5"/>
        <v>100</v>
      </c>
      <c r="R16" s="100">
        <f t="shared" si="8"/>
        <v>12706.95</v>
      </c>
      <c r="S16" s="100">
        <f t="shared" si="9"/>
        <v>100</v>
      </c>
      <c r="T16" s="100">
        <v>0</v>
      </c>
      <c r="U16" s="100">
        <f t="shared" si="6"/>
        <v>0</v>
      </c>
      <c r="V16" s="99">
        <v>0</v>
      </c>
      <c r="W16" s="99">
        <v>0</v>
      </c>
      <c r="X16" s="99">
        <v>0</v>
      </c>
      <c r="Y16" s="100">
        <f t="shared" si="7"/>
        <v>0</v>
      </c>
      <c r="Z16" s="81">
        <v>0</v>
      </c>
      <c r="AA16" s="100">
        <v>0</v>
      </c>
      <c r="AB16" s="100">
        <f t="shared" si="2"/>
        <v>0</v>
      </c>
      <c r="AC16" s="100">
        <v>0</v>
      </c>
      <c r="AD16" s="100">
        <f t="shared" si="3"/>
        <v>0</v>
      </c>
      <c r="AE16" s="100">
        <v>0</v>
      </c>
      <c r="AF16" s="100">
        <f t="shared" si="4"/>
        <v>0</v>
      </c>
    </row>
    <row r="17" spans="1:36" s="9" customFormat="1" x14ac:dyDescent="0.2">
      <c r="A17" s="2">
        <v>11</v>
      </c>
      <c r="B17" s="11" t="s">
        <v>114</v>
      </c>
      <c r="C17" s="12"/>
      <c r="D17" s="12" t="s">
        <v>37</v>
      </c>
      <c r="E17" s="19" t="s">
        <v>118</v>
      </c>
      <c r="F17" s="101" t="s">
        <v>126</v>
      </c>
      <c r="G17" s="96">
        <v>30.45</v>
      </c>
      <c r="H17" s="99">
        <v>49</v>
      </c>
      <c r="I17" s="83">
        <v>12</v>
      </c>
      <c r="J17" s="83">
        <v>25</v>
      </c>
      <c r="K17" s="98">
        <v>43</v>
      </c>
      <c r="L17" s="99">
        <v>55</v>
      </c>
      <c r="M17" s="99">
        <v>24</v>
      </c>
      <c r="N17" s="100">
        <f t="shared" si="10"/>
        <v>87.755102040816325</v>
      </c>
      <c r="O17" s="100">
        <v>32504.67</v>
      </c>
      <c r="P17" s="100">
        <v>32504.67</v>
      </c>
      <c r="Q17" s="100">
        <f t="shared" si="5"/>
        <v>100</v>
      </c>
      <c r="R17" s="100">
        <f t="shared" si="8"/>
        <v>32504.67</v>
      </c>
      <c r="S17" s="100">
        <f t="shared" si="9"/>
        <v>100</v>
      </c>
      <c r="T17" s="100">
        <v>0</v>
      </c>
      <c r="U17" s="100">
        <f t="shared" si="6"/>
        <v>0</v>
      </c>
      <c r="V17" s="99">
        <v>7</v>
      </c>
      <c r="W17" s="99">
        <v>9</v>
      </c>
      <c r="X17" s="99">
        <v>1</v>
      </c>
      <c r="Y17" s="100">
        <f t="shared" si="7"/>
        <v>14.285714285714285</v>
      </c>
      <c r="Z17" s="81">
        <v>6908.78</v>
      </c>
      <c r="AA17" s="100">
        <v>0</v>
      </c>
      <c r="AB17" s="100">
        <f t="shared" si="2"/>
        <v>0</v>
      </c>
      <c r="AC17" s="100">
        <v>0</v>
      </c>
      <c r="AD17" s="100">
        <f t="shared" si="3"/>
        <v>0</v>
      </c>
      <c r="AE17" s="100">
        <v>0</v>
      </c>
      <c r="AF17" s="100">
        <f t="shared" si="4"/>
        <v>0</v>
      </c>
      <c r="AG17" s="34"/>
      <c r="AH17" s="34"/>
      <c r="AI17" s="34"/>
      <c r="AJ17" s="34"/>
    </row>
    <row r="18" spans="1:36" s="9" customFormat="1" x14ac:dyDescent="0.2">
      <c r="A18" s="2">
        <v>12</v>
      </c>
      <c r="B18" s="11" t="s">
        <v>114</v>
      </c>
      <c r="C18" s="12"/>
      <c r="D18" s="12" t="s">
        <v>38</v>
      </c>
      <c r="E18" s="19" t="s">
        <v>127</v>
      </c>
      <c r="F18" s="101" t="s">
        <v>128</v>
      </c>
      <c r="G18" s="96">
        <v>30.45</v>
      </c>
      <c r="H18" s="99">
        <v>26</v>
      </c>
      <c r="I18" s="83">
        <v>15</v>
      </c>
      <c r="J18" s="83">
        <v>10</v>
      </c>
      <c r="K18" s="98">
        <v>13</v>
      </c>
      <c r="L18" s="99">
        <v>19</v>
      </c>
      <c r="M18" s="99">
        <v>3</v>
      </c>
      <c r="N18" s="100">
        <f t="shared" si="10"/>
        <v>50</v>
      </c>
      <c r="O18" s="100">
        <v>15821.75</v>
      </c>
      <c r="P18" s="100">
        <v>15821.75</v>
      </c>
      <c r="Q18" s="100">
        <f t="shared" si="5"/>
        <v>100</v>
      </c>
      <c r="R18" s="100">
        <f t="shared" si="8"/>
        <v>15821.75</v>
      </c>
      <c r="S18" s="100">
        <f t="shared" si="9"/>
        <v>100</v>
      </c>
      <c r="T18" s="100">
        <v>0</v>
      </c>
      <c r="U18" s="100">
        <f t="shared" si="6"/>
        <v>0</v>
      </c>
      <c r="V18" s="99">
        <v>4</v>
      </c>
      <c r="W18" s="99">
        <v>4</v>
      </c>
      <c r="X18" s="99">
        <v>0</v>
      </c>
      <c r="Y18" s="100">
        <f t="shared" si="7"/>
        <v>15.384615384615385</v>
      </c>
      <c r="Z18" s="81">
        <v>3496.6</v>
      </c>
      <c r="AA18" s="100">
        <v>0</v>
      </c>
      <c r="AB18" s="100">
        <f t="shared" si="2"/>
        <v>0</v>
      </c>
      <c r="AC18" s="100">
        <v>0</v>
      </c>
      <c r="AD18" s="100">
        <f t="shared" si="3"/>
        <v>0</v>
      </c>
      <c r="AE18" s="100">
        <v>0</v>
      </c>
      <c r="AF18" s="100">
        <f t="shared" si="4"/>
        <v>0</v>
      </c>
      <c r="AG18" s="34"/>
      <c r="AH18" s="34"/>
      <c r="AI18" s="34"/>
      <c r="AJ18" s="34"/>
    </row>
    <row r="19" spans="1:36" s="9" customFormat="1" x14ac:dyDescent="0.2">
      <c r="A19" s="2">
        <v>13</v>
      </c>
      <c r="B19" s="11" t="s">
        <v>114</v>
      </c>
      <c r="C19" s="12"/>
      <c r="D19" s="12" t="s">
        <v>39</v>
      </c>
      <c r="E19" s="19" t="s">
        <v>118</v>
      </c>
      <c r="F19" s="101" t="s">
        <v>129</v>
      </c>
      <c r="G19" s="96">
        <v>30.45</v>
      </c>
      <c r="H19" s="99">
        <v>58</v>
      </c>
      <c r="I19" s="83">
        <v>6</v>
      </c>
      <c r="J19" s="83">
        <v>44</v>
      </c>
      <c r="K19" s="98">
        <v>47</v>
      </c>
      <c r="L19" s="99">
        <v>60</v>
      </c>
      <c r="M19" s="99">
        <v>13</v>
      </c>
      <c r="N19" s="100">
        <f t="shared" si="10"/>
        <v>81.034482758620683</v>
      </c>
      <c r="O19" s="100">
        <v>46398.919999999991</v>
      </c>
      <c r="P19" s="100">
        <v>46398.919999999991</v>
      </c>
      <c r="Q19" s="100">
        <f t="shared" si="5"/>
        <v>100</v>
      </c>
      <c r="R19" s="100">
        <f t="shared" si="8"/>
        <v>30533.749999999993</v>
      </c>
      <c r="S19" s="100">
        <f t="shared" si="9"/>
        <v>65.807027404948215</v>
      </c>
      <c r="T19" s="100">
        <v>15865.169999999998</v>
      </c>
      <c r="U19" s="100">
        <f t="shared" si="6"/>
        <v>34.192972595051785</v>
      </c>
      <c r="V19" s="99">
        <v>6</v>
      </c>
      <c r="W19" s="99">
        <v>7</v>
      </c>
      <c r="X19" s="99">
        <v>1</v>
      </c>
      <c r="Y19" s="100">
        <f t="shared" si="7"/>
        <v>10.344827586206897</v>
      </c>
      <c r="Z19" s="81">
        <v>10238.200000000001</v>
      </c>
      <c r="AA19" s="100">
        <v>0</v>
      </c>
      <c r="AB19" s="100">
        <f t="shared" si="2"/>
        <v>0</v>
      </c>
      <c r="AC19" s="100">
        <v>0</v>
      </c>
      <c r="AD19" s="100">
        <f t="shared" si="3"/>
        <v>0</v>
      </c>
      <c r="AE19" s="100">
        <v>0</v>
      </c>
      <c r="AF19" s="100">
        <f t="shared" si="4"/>
        <v>0</v>
      </c>
      <c r="AG19" s="34"/>
      <c r="AH19" s="34"/>
      <c r="AI19" s="34"/>
      <c r="AJ19" s="34"/>
    </row>
    <row r="20" spans="1:36" s="9" customFormat="1" x14ac:dyDescent="0.2">
      <c r="A20" s="2">
        <v>14</v>
      </c>
      <c r="B20" s="11" t="s">
        <v>114</v>
      </c>
      <c r="C20" s="12"/>
      <c r="D20" s="12" t="s">
        <v>40</v>
      </c>
      <c r="E20" s="19" t="s">
        <v>130</v>
      </c>
      <c r="F20" s="101" t="s">
        <v>131</v>
      </c>
      <c r="G20" s="96">
        <v>30.45</v>
      </c>
      <c r="H20" s="99">
        <v>3</v>
      </c>
      <c r="I20" s="83">
        <v>2</v>
      </c>
      <c r="J20" s="83">
        <v>0</v>
      </c>
      <c r="K20" s="98">
        <v>0</v>
      </c>
      <c r="L20" s="99">
        <v>0</v>
      </c>
      <c r="M20" s="99">
        <v>0</v>
      </c>
      <c r="N20" s="100">
        <f t="shared" si="10"/>
        <v>0</v>
      </c>
      <c r="O20" s="100">
        <v>0</v>
      </c>
      <c r="P20" s="100">
        <v>0</v>
      </c>
      <c r="Q20" s="100">
        <v>0</v>
      </c>
      <c r="R20" s="100">
        <f t="shared" si="8"/>
        <v>0</v>
      </c>
      <c r="S20" s="100">
        <v>0</v>
      </c>
      <c r="T20" s="100">
        <v>0</v>
      </c>
      <c r="U20" s="100">
        <v>0</v>
      </c>
      <c r="V20" s="99">
        <v>0</v>
      </c>
      <c r="W20" s="99">
        <v>0</v>
      </c>
      <c r="X20" s="99">
        <v>0</v>
      </c>
      <c r="Y20" s="100">
        <f t="shared" si="7"/>
        <v>0</v>
      </c>
      <c r="Z20" s="81">
        <v>0</v>
      </c>
      <c r="AA20" s="100">
        <v>0</v>
      </c>
      <c r="AB20" s="100">
        <f t="shared" si="2"/>
        <v>0</v>
      </c>
      <c r="AC20" s="100">
        <v>0</v>
      </c>
      <c r="AD20" s="100">
        <f t="shared" si="3"/>
        <v>0</v>
      </c>
      <c r="AE20" s="100">
        <v>0</v>
      </c>
      <c r="AF20" s="100">
        <f t="shared" si="4"/>
        <v>0</v>
      </c>
      <c r="AG20" s="34"/>
      <c r="AH20" s="34"/>
      <c r="AI20" s="34"/>
      <c r="AJ20" s="34"/>
    </row>
    <row r="21" spans="1:36" s="9" customFormat="1" x14ac:dyDescent="0.2">
      <c r="A21" s="2">
        <v>15</v>
      </c>
      <c r="B21" s="44" t="s">
        <v>115</v>
      </c>
      <c r="C21" s="2" t="s">
        <v>117</v>
      </c>
      <c r="D21" s="12" t="s">
        <v>41</v>
      </c>
      <c r="E21" s="19" t="s">
        <v>118</v>
      </c>
      <c r="F21" s="101" t="s">
        <v>132</v>
      </c>
      <c r="G21" s="96">
        <v>30.45</v>
      </c>
      <c r="H21" s="99">
        <v>9</v>
      </c>
      <c r="I21" s="83">
        <v>4</v>
      </c>
      <c r="J21" s="83">
        <v>4</v>
      </c>
      <c r="K21" s="98">
        <v>8</v>
      </c>
      <c r="L21" s="99">
        <v>10</v>
      </c>
      <c r="M21" s="99">
        <v>5</v>
      </c>
      <c r="N21" s="100">
        <f t="shared" si="10"/>
        <v>88.888888888888886</v>
      </c>
      <c r="O21" s="100">
        <v>4799.1099999999997</v>
      </c>
      <c r="P21" s="100">
        <v>4799.1099999999997</v>
      </c>
      <c r="Q21" s="100">
        <f t="shared" si="5"/>
        <v>100</v>
      </c>
      <c r="R21" s="100">
        <f t="shared" si="8"/>
        <v>4799.1099999999997</v>
      </c>
      <c r="S21" s="100">
        <f t="shared" ref="S21:S22" si="11">R21/P21*100</f>
        <v>100</v>
      </c>
      <c r="T21" s="100">
        <v>0</v>
      </c>
      <c r="U21" s="100">
        <f t="shared" si="6"/>
        <v>0</v>
      </c>
      <c r="V21" s="99">
        <v>0</v>
      </c>
      <c r="W21" s="99">
        <v>0</v>
      </c>
      <c r="X21" s="99">
        <v>0</v>
      </c>
      <c r="Y21" s="100">
        <f t="shared" si="7"/>
        <v>0</v>
      </c>
      <c r="Z21" s="81">
        <v>0</v>
      </c>
      <c r="AA21" s="100">
        <v>0</v>
      </c>
      <c r="AB21" s="100">
        <f t="shared" si="2"/>
        <v>0</v>
      </c>
      <c r="AC21" s="100">
        <v>0</v>
      </c>
      <c r="AD21" s="100">
        <f t="shared" si="3"/>
        <v>0</v>
      </c>
      <c r="AE21" s="100">
        <v>0</v>
      </c>
      <c r="AF21" s="100">
        <f t="shared" si="4"/>
        <v>0</v>
      </c>
      <c r="AG21" s="34"/>
      <c r="AH21" s="34"/>
      <c r="AI21" s="34"/>
      <c r="AJ21" s="34"/>
    </row>
    <row r="22" spans="1:36" s="9" customFormat="1" x14ac:dyDescent="0.2">
      <c r="A22" s="2">
        <v>16</v>
      </c>
      <c r="B22" s="11" t="s">
        <v>114</v>
      </c>
      <c r="C22" s="12"/>
      <c r="D22" s="12" t="s">
        <v>42</v>
      </c>
      <c r="E22" s="19" t="s">
        <v>133</v>
      </c>
      <c r="F22" s="101" t="s">
        <v>134</v>
      </c>
      <c r="G22" s="96">
        <v>30.45</v>
      </c>
      <c r="H22" s="99">
        <v>41</v>
      </c>
      <c r="I22" s="83">
        <v>10</v>
      </c>
      <c r="J22" s="83">
        <v>18</v>
      </c>
      <c r="K22" s="98">
        <v>35</v>
      </c>
      <c r="L22" s="99">
        <v>40</v>
      </c>
      <c r="M22" s="99">
        <v>20</v>
      </c>
      <c r="N22" s="100">
        <f t="shared" si="10"/>
        <v>85.365853658536579</v>
      </c>
      <c r="O22" s="100">
        <v>19091.53</v>
      </c>
      <c r="P22" s="100">
        <v>19091.53</v>
      </c>
      <c r="Q22" s="100">
        <f t="shared" si="5"/>
        <v>100</v>
      </c>
      <c r="R22" s="100">
        <f t="shared" si="8"/>
        <v>11002.24</v>
      </c>
      <c r="S22" s="100">
        <f t="shared" si="11"/>
        <v>57.628906640798306</v>
      </c>
      <c r="T22" s="100">
        <v>8089.2899999999991</v>
      </c>
      <c r="U22" s="100">
        <f t="shared" si="6"/>
        <v>42.371093359201694</v>
      </c>
      <c r="V22" s="99">
        <v>0</v>
      </c>
      <c r="W22" s="99">
        <v>0</v>
      </c>
      <c r="X22" s="99">
        <v>0</v>
      </c>
      <c r="Y22" s="100">
        <f t="shared" si="7"/>
        <v>0</v>
      </c>
      <c r="Z22" s="81">
        <v>0</v>
      </c>
      <c r="AA22" s="100">
        <v>0</v>
      </c>
      <c r="AB22" s="100">
        <f t="shared" si="2"/>
        <v>0</v>
      </c>
      <c r="AC22" s="100">
        <v>0</v>
      </c>
      <c r="AD22" s="100">
        <f t="shared" si="3"/>
        <v>0</v>
      </c>
      <c r="AE22" s="100">
        <v>0</v>
      </c>
      <c r="AF22" s="100">
        <f t="shared" si="4"/>
        <v>0</v>
      </c>
      <c r="AG22" s="34"/>
      <c r="AH22" s="34"/>
      <c r="AI22" s="34"/>
      <c r="AJ22" s="34"/>
    </row>
    <row r="23" spans="1:36" s="9" customFormat="1" x14ac:dyDescent="0.2">
      <c r="A23" s="2">
        <v>17</v>
      </c>
      <c r="B23" s="11" t="s">
        <v>114</v>
      </c>
      <c r="C23" s="12"/>
      <c r="D23" s="12" t="s">
        <v>43</v>
      </c>
      <c r="E23" s="19" t="s">
        <v>118</v>
      </c>
      <c r="F23" s="101" t="s">
        <v>135</v>
      </c>
      <c r="G23" s="96">
        <v>30.45</v>
      </c>
      <c r="H23" s="99">
        <v>3</v>
      </c>
      <c r="I23" s="83">
        <v>1</v>
      </c>
      <c r="J23" s="83">
        <v>2</v>
      </c>
      <c r="K23" s="98">
        <v>0</v>
      </c>
      <c r="L23" s="99">
        <v>0</v>
      </c>
      <c r="M23" s="99">
        <v>0</v>
      </c>
      <c r="N23" s="100">
        <f t="shared" si="10"/>
        <v>0</v>
      </c>
      <c r="O23" s="100">
        <v>0</v>
      </c>
      <c r="P23" s="100">
        <v>0</v>
      </c>
      <c r="Q23" s="100">
        <v>0</v>
      </c>
      <c r="R23" s="100">
        <f t="shared" si="8"/>
        <v>0</v>
      </c>
      <c r="S23" s="100">
        <v>0</v>
      </c>
      <c r="T23" s="100">
        <v>0</v>
      </c>
      <c r="U23" s="100">
        <v>0</v>
      </c>
      <c r="V23" s="99">
        <v>0</v>
      </c>
      <c r="W23" s="99">
        <v>0</v>
      </c>
      <c r="X23" s="99">
        <v>0</v>
      </c>
      <c r="Y23" s="100">
        <f t="shared" si="7"/>
        <v>0</v>
      </c>
      <c r="Z23" s="81">
        <v>0</v>
      </c>
      <c r="AA23" s="100">
        <v>0</v>
      </c>
      <c r="AB23" s="100">
        <f t="shared" si="2"/>
        <v>0</v>
      </c>
      <c r="AC23" s="100">
        <v>0</v>
      </c>
      <c r="AD23" s="100">
        <f t="shared" si="3"/>
        <v>0</v>
      </c>
      <c r="AE23" s="100">
        <v>0</v>
      </c>
      <c r="AF23" s="100">
        <f t="shared" si="4"/>
        <v>0</v>
      </c>
      <c r="AG23" s="34"/>
      <c r="AH23" s="34"/>
      <c r="AI23" s="34"/>
      <c r="AJ23" s="34"/>
    </row>
    <row r="24" spans="1:36" s="9" customFormat="1" x14ac:dyDescent="0.2">
      <c r="A24" s="2">
        <v>18</v>
      </c>
      <c r="B24" s="11" t="s">
        <v>114</v>
      </c>
      <c r="C24" s="12"/>
      <c r="D24" s="12" t="s">
        <v>44</v>
      </c>
      <c r="E24" s="19" t="s">
        <v>130</v>
      </c>
      <c r="F24" s="101" t="s">
        <v>136</v>
      </c>
      <c r="G24" s="96">
        <v>30.45</v>
      </c>
      <c r="H24" s="99">
        <v>71</v>
      </c>
      <c r="I24" s="83">
        <v>27</v>
      </c>
      <c r="J24" s="83">
        <v>28</v>
      </c>
      <c r="K24" s="98">
        <v>58</v>
      </c>
      <c r="L24" s="99">
        <v>49</v>
      </c>
      <c r="M24" s="99">
        <v>24</v>
      </c>
      <c r="N24" s="100">
        <f t="shared" si="10"/>
        <v>81.690140845070431</v>
      </c>
      <c r="O24" s="100">
        <v>31605.72</v>
      </c>
      <c r="P24" s="100">
        <v>31605.72</v>
      </c>
      <c r="Q24" s="100">
        <f t="shared" si="5"/>
        <v>100</v>
      </c>
      <c r="R24" s="100">
        <f t="shared" si="8"/>
        <v>16741.59</v>
      </c>
      <c r="S24" s="100">
        <f t="shared" ref="S24:S27" si="12">R24/P24*100</f>
        <v>52.970126926391799</v>
      </c>
      <c r="T24" s="100">
        <v>14864.130000000001</v>
      </c>
      <c r="U24" s="100">
        <f t="shared" si="6"/>
        <v>47.029873073608201</v>
      </c>
      <c r="V24" s="99">
        <v>28</v>
      </c>
      <c r="W24" s="99">
        <v>37</v>
      </c>
      <c r="X24" s="99">
        <v>19</v>
      </c>
      <c r="Y24" s="100">
        <f t="shared" si="7"/>
        <v>39.436619718309856</v>
      </c>
      <c r="Z24" s="81">
        <v>24188.44</v>
      </c>
      <c r="AA24" s="100">
        <v>0</v>
      </c>
      <c r="AB24" s="100">
        <f t="shared" si="2"/>
        <v>0</v>
      </c>
      <c r="AC24" s="100">
        <v>0</v>
      </c>
      <c r="AD24" s="100">
        <f t="shared" si="3"/>
        <v>0</v>
      </c>
      <c r="AE24" s="100">
        <v>0</v>
      </c>
      <c r="AF24" s="100">
        <f t="shared" si="4"/>
        <v>0</v>
      </c>
      <c r="AG24" s="34"/>
      <c r="AH24" s="34"/>
      <c r="AI24" s="34"/>
      <c r="AJ24" s="34"/>
    </row>
    <row r="25" spans="1:36" s="9" customFormat="1" x14ac:dyDescent="0.2">
      <c r="A25" s="2">
        <v>19</v>
      </c>
      <c r="B25" s="11" t="s">
        <v>114</v>
      </c>
      <c r="C25" s="12"/>
      <c r="D25" s="12" t="s">
        <v>45</v>
      </c>
      <c r="E25" s="19" t="s">
        <v>137</v>
      </c>
      <c r="F25" s="101">
        <v>17</v>
      </c>
      <c r="G25" s="96">
        <v>30.45</v>
      </c>
      <c r="H25" s="99">
        <v>206</v>
      </c>
      <c r="I25" s="83">
        <v>16</v>
      </c>
      <c r="J25" s="83">
        <v>29</v>
      </c>
      <c r="K25" s="98">
        <v>190</v>
      </c>
      <c r="L25" s="99">
        <v>189</v>
      </c>
      <c r="M25" s="99">
        <v>168</v>
      </c>
      <c r="N25" s="100">
        <f t="shared" si="10"/>
        <v>92.233009708737868</v>
      </c>
      <c r="O25" s="100">
        <v>43809.06</v>
      </c>
      <c r="P25" s="100">
        <v>43809.06</v>
      </c>
      <c r="Q25" s="100">
        <f t="shared" si="5"/>
        <v>100</v>
      </c>
      <c r="R25" s="100">
        <f t="shared" si="8"/>
        <v>28259.139999999992</v>
      </c>
      <c r="S25" s="100">
        <f t="shared" si="12"/>
        <v>64.505241609840496</v>
      </c>
      <c r="T25" s="100">
        <v>15549.920000000006</v>
      </c>
      <c r="U25" s="100">
        <f t="shared" si="6"/>
        <v>35.49475839015949</v>
      </c>
      <c r="V25" s="99">
        <v>11</v>
      </c>
      <c r="W25" s="99">
        <v>12</v>
      </c>
      <c r="X25" s="99">
        <v>3</v>
      </c>
      <c r="Y25" s="100">
        <f t="shared" si="7"/>
        <v>5.3398058252427179</v>
      </c>
      <c r="Z25" s="81">
        <v>7850.3</v>
      </c>
      <c r="AA25" s="100">
        <v>0</v>
      </c>
      <c r="AB25" s="100">
        <f t="shared" si="2"/>
        <v>0</v>
      </c>
      <c r="AC25" s="100">
        <v>0</v>
      </c>
      <c r="AD25" s="100">
        <f t="shared" si="3"/>
        <v>0</v>
      </c>
      <c r="AE25" s="100">
        <v>0</v>
      </c>
      <c r="AF25" s="100">
        <f t="shared" si="4"/>
        <v>0</v>
      </c>
      <c r="AG25" s="34"/>
      <c r="AH25" s="34"/>
      <c r="AI25" s="34"/>
      <c r="AJ25" s="34"/>
    </row>
    <row r="26" spans="1:36" s="9" customFormat="1" x14ac:dyDescent="0.2">
      <c r="A26" s="2">
        <v>20</v>
      </c>
      <c r="B26" s="11" t="s">
        <v>114</v>
      </c>
      <c r="C26" s="12"/>
      <c r="D26" s="12" t="s">
        <v>46</v>
      </c>
      <c r="E26" s="19" t="s">
        <v>138</v>
      </c>
      <c r="F26" s="101" t="s">
        <v>139</v>
      </c>
      <c r="G26" s="96">
        <v>30.45</v>
      </c>
      <c r="H26" s="99">
        <v>24</v>
      </c>
      <c r="I26" s="83">
        <v>1</v>
      </c>
      <c r="J26" s="83">
        <v>11</v>
      </c>
      <c r="K26" s="98">
        <v>14</v>
      </c>
      <c r="L26" s="99">
        <v>18</v>
      </c>
      <c r="M26" s="99">
        <v>7</v>
      </c>
      <c r="N26" s="100">
        <f t="shared" si="10"/>
        <v>58.333333333333336</v>
      </c>
      <c r="O26" s="100">
        <v>13200.15</v>
      </c>
      <c r="P26" s="100">
        <v>13200.15</v>
      </c>
      <c r="Q26" s="100">
        <f t="shared" si="5"/>
        <v>100</v>
      </c>
      <c r="R26" s="100">
        <f t="shared" si="8"/>
        <v>13200.15</v>
      </c>
      <c r="S26" s="100">
        <f t="shared" si="12"/>
        <v>100</v>
      </c>
      <c r="T26" s="100">
        <v>0</v>
      </c>
      <c r="U26" s="100">
        <f t="shared" si="6"/>
        <v>0</v>
      </c>
      <c r="V26" s="99">
        <v>4</v>
      </c>
      <c r="W26" s="99">
        <v>4</v>
      </c>
      <c r="X26" s="99">
        <v>0</v>
      </c>
      <c r="Y26" s="100">
        <f t="shared" si="7"/>
        <v>16.666666666666664</v>
      </c>
      <c r="Z26" s="81">
        <v>3650.74</v>
      </c>
      <c r="AA26" s="100">
        <v>0</v>
      </c>
      <c r="AB26" s="100">
        <f t="shared" si="2"/>
        <v>0</v>
      </c>
      <c r="AC26" s="100">
        <v>0</v>
      </c>
      <c r="AD26" s="100">
        <f t="shared" si="3"/>
        <v>0</v>
      </c>
      <c r="AE26" s="100">
        <v>0</v>
      </c>
      <c r="AF26" s="100">
        <f t="shared" si="4"/>
        <v>0</v>
      </c>
      <c r="AG26" s="34"/>
      <c r="AH26" s="34"/>
      <c r="AI26" s="34"/>
      <c r="AJ26" s="34"/>
    </row>
    <row r="27" spans="1:36" s="9" customFormat="1" x14ac:dyDescent="0.2">
      <c r="A27" s="2">
        <v>21</v>
      </c>
      <c r="B27" s="11" t="s">
        <v>114</v>
      </c>
      <c r="C27" s="12"/>
      <c r="D27" s="12" t="s">
        <v>47</v>
      </c>
      <c r="E27" s="19" t="s">
        <v>138</v>
      </c>
      <c r="F27" s="101" t="s">
        <v>140</v>
      </c>
      <c r="G27" s="96">
        <v>30.45</v>
      </c>
      <c r="H27" s="99">
        <v>16</v>
      </c>
      <c r="I27" s="83">
        <v>2</v>
      </c>
      <c r="J27" s="83">
        <v>8</v>
      </c>
      <c r="K27" s="98">
        <v>10</v>
      </c>
      <c r="L27" s="99">
        <v>13</v>
      </c>
      <c r="M27" s="99">
        <v>6</v>
      </c>
      <c r="N27" s="100">
        <f t="shared" si="10"/>
        <v>62.5</v>
      </c>
      <c r="O27" s="100">
        <v>12723.78</v>
      </c>
      <c r="P27" s="100">
        <v>12723.78</v>
      </c>
      <c r="Q27" s="100">
        <f t="shared" si="5"/>
        <v>100</v>
      </c>
      <c r="R27" s="100">
        <f t="shared" si="8"/>
        <v>12723.78</v>
      </c>
      <c r="S27" s="100">
        <f t="shared" si="12"/>
        <v>100</v>
      </c>
      <c r="T27" s="100">
        <v>0</v>
      </c>
      <c r="U27" s="100">
        <f t="shared" si="6"/>
        <v>0</v>
      </c>
      <c r="V27" s="99">
        <v>4</v>
      </c>
      <c r="W27" s="99">
        <v>6</v>
      </c>
      <c r="X27" s="99">
        <v>1</v>
      </c>
      <c r="Y27" s="100">
        <f t="shared" si="7"/>
        <v>25</v>
      </c>
      <c r="Z27" s="81">
        <v>3466.92</v>
      </c>
      <c r="AA27" s="100">
        <v>0</v>
      </c>
      <c r="AB27" s="100">
        <f t="shared" si="2"/>
        <v>0</v>
      </c>
      <c r="AC27" s="100">
        <v>0</v>
      </c>
      <c r="AD27" s="100">
        <f t="shared" si="3"/>
        <v>0</v>
      </c>
      <c r="AE27" s="100">
        <v>0</v>
      </c>
      <c r="AF27" s="100">
        <f t="shared" si="4"/>
        <v>0</v>
      </c>
      <c r="AG27" s="34"/>
      <c r="AH27" s="34"/>
      <c r="AI27" s="34"/>
      <c r="AJ27" s="34"/>
    </row>
    <row r="28" spans="1:36" s="9" customFormat="1" x14ac:dyDescent="0.2">
      <c r="A28" s="2">
        <v>22</v>
      </c>
      <c r="B28" s="11" t="s">
        <v>114</v>
      </c>
      <c r="C28" s="12"/>
      <c r="D28" s="12" t="s">
        <v>48</v>
      </c>
      <c r="E28" s="19" t="s">
        <v>137</v>
      </c>
      <c r="F28" s="101" t="s">
        <v>141</v>
      </c>
      <c r="G28" s="96">
        <v>30.45</v>
      </c>
      <c r="H28" s="99">
        <v>9</v>
      </c>
      <c r="I28" s="83">
        <v>4</v>
      </c>
      <c r="J28" s="83">
        <v>3</v>
      </c>
      <c r="K28" s="98">
        <v>0</v>
      </c>
      <c r="L28" s="99">
        <v>0</v>
      </c>
      <c r="M28" s="99">
        <v>0</v>
      </c>
      <c r="N28" s="100">
        <f t="shared" si="10"/>
        <v>0</v>
      </c>
      <c r="O28" s="100">
        <v>0</v>
      </c>
      <c r="P28" s="100">
        <v>0</v>
      </c>
      <c r="Q28" s="100">
        <v>0</v>
      </c>
      <c r="R28" s="100">
        <f t="shared" si="8"/>
        <v>0</v>
      </c>
      <c r="S28" s="100">
        <v>0</v>
      </c>
      <c r="T28" s="100">
        <v>0</v>
      </c>
      <c r="U28" s="100">
        <v>0</v>
      </c>
      <c r="V28" s="99">
        <v>0</v>
      </c>
      <c r="W28" s="99">
        <v>0</v>
      </c>
      <c r="X28" s="99">
        <v>0</v>
      </c>
      <c r="Y28" s="100">
        <f t="shared" si="7"/>
        <v>0</v>
      </c>
      <c r="Z28" s="81">
        <v>0</v>
      </c>
      <c r="AA28" s="100">
        <v>0</v>
      </c>
      <c r="AB28" s="100">
        <f t="shared" si="2"/>
        <v>0</v>
      </c>
      <c r="AC28" s="100">
        <v>0</v>
      </c>
      <c r="AD28" s="100">
        <f t="shared" si="3"/>
        <v>0</v>
      </c>
      <c r="AE28" s="100">
        <v>0</v>
      </c>
      <c r="AF28" s="100">
        <f t="shared" si="4"/>
        <v>0</v>
      </c>
      <c r="AG28" s="34"/>
      <c r="AH28" s="34"/>
      <c r="AI28" s="34"/>
      <c r="AJ28" s="34"/>
    </row>
    <row r="29" spans="1:36" s="9" customFormat="1" x14ac:dyDescent="0.2">
      <c r="A29" s="2">
        <v>23</v>
      </c>
      <c r="B29" s="11" t="s">
        <v>114</v>
      </c>
      <c r="C29" s="12"/>
      <c r="D29" s="12" t="s">
        <v>49</v>
      </c>
      <c r="E29" s="19" t="s">
        <v>118</v>
      </c>
      <c r="F29" s="101" t="s">
        <v>142</v>
      </c>
      <c r="G29" s="96">
        <v>30.45</v>
      </c>
      <c r="H29" s="99">
        <v>8</v>
      </c>
      <c r="I29" s="83">
        <v>0</v>
      </c>
      <c r="J29" s="83">
        <v>7</v>
      </c>
      <c r="K29" s="98">
        <v>6</v>
      </c>
      <c r="L29" s="99">
        <v>8</v>
      </c>
      <c r="M29" s="99">
        <v>1</v>
      </c>
      <c r="N29" s="100">
        <f t="shared" si="10"/>
        <v>75</v>
      </c>
      <c r="O29" s="100">
        <v>5460.41</v>
      </c>
      <c r="P29" s="100">
        <v>5460.41</v>
      </c>
      <c r="Q29" s="100">
        <f t="shared" si="5"/>
        <v>100</v>
      </c>
      <c r="R29" s="100">
        <f t="shared" si="8"/>
        <v>5460.41</v>
      </c>
      <c r="S29" s="100">
        <f>R29/P29*100</f>
        <v>100</v>
      </c>
      <c r="T29" s="100">
        <v>0</v>
      </c>
      <c r="U29" s="100">
        <f t="shared" si="6"/>
        <v>0</v>
      </c>
      <c r="V29" s="99">
        <v>0</v>
      </c>
      <c r="W29" s="99">
        <v>0</v>
      </c>
      <c r="X29" s="99">
        <v>0</v>
      </c>
      <c r="Y29" s="100">
        <f t="shared" si="7"/>
        <v>0</v>
      </c>
      <c r="Z29" s="81">
        <v>0</v>
      </c>
      <c r="AA29" s="100">
        <v>0</v>
      </c>
      <c r="AB29" s="100">
        <f t="shared" si="2"/>
        <v>0</v>
      </c>
      <c r="AC29" s="100">
        <v>0</v>
      </c>
      <c r="AD29" s="100">
        <f t="shared" si="3"/>
        <v>0</v>
      </c>
      <c r="AE29" s="100">
        <v>0</v>
      </c>
      <c r="AF29" s="100">
        <f t="shared" si="4"/>
        <v>0</v>
      </c>
      <c r="AG29" s="34"/>
      <c r="AH29" s="34"/>
      <c r="AI29" s="34"/>
      <c r="AJ29" s="34"/>
    </row>
    <row r="30" spans="1:36" s="9" customFormat="1" x14ac:dyDescent="0.2">
      <c r="A30" s="2">
        <v>24</v>
      </c>
      <c r="B30" s="11" t="s">
        <v>114</v>
      </c>
      <c r="C30" s="12"/>
      <c r="D30" s="12" t="s">
        <v>50</v>
      </c>
      <c r="E30" s="19" t="s">
        <v>118</v>
      </c>
      <c r="F30" s="101" t="s">
        <v>143</v>
      </c>
      <c r="G30" s="96">
        <v>30.45</v>
      </c>
      <c r="H30" s="99">
        <v>0</v>
      </c>
      <c r="I30" s="83">
        <v>0</v>
      </c>
      <c r="J30" s="83">
        <v>0</v>
      </c>
      <c r="K30" s="98">
        <v>0</v>
      </c>
      <c r="L30" s="99">
        <v>0</v>
      </c>
      <c r="M30" s="99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f t="shared" si="8"/>
        <v>0</v>
      </c>
      <c r="S30" s="100">
        <v>0</v>
      </c>
      <c r="T30" s="100">
        <v>0</v>
      </c>
      <c r="U30" s="100">
        <v>0</v>
      </c>
      <c r="V30" s="99">
        <v>0</v>
      </c>
      <c r="W30" s="99">
        <v>0</v>
      </c>
      <c r="X30" s="99">
        <v>0</v>
      </c>
      <c r="Y30" s="100">
        <f t="shared" si="7"/>
        <v>0</v>
      </c>
      <c r="Z30" s="81">
        <v>0</v>
      </c>
      <c r="AA30" s="100">
        <v>0</v>
      </c>
      <c r="AB30" s="100">
        <f t="shared" si="2"/>
        <v>0</v>
      </c>
      <c r="AC30" s="100">
        <v>0</v>
      </c>
      <c r="AD30" s="100">
        <f t="shared" si="3"/>
        <v>0</v>
      </c>
      <c r="AE30" s="100">
        <v>0</v>
      </c>
      <c r="AF30" s="100">
        <f t="shared" si="4"/>
        <v>0</v>
      </c>
      <c r="AG30" s="34"/>
      <c r="AH30" s="34"/>
      <c r="AI30" s="34"/>
      <c r="AJ30" s="34"/>
    </row>
    <row r="31" spans="1:36" s="9" customFormat="1" x14ac:dyDescent="0.2">
      <c r="A31" s="2">
        <v>25</v>
      </c>
      <c r="B31" s="11" t="s">
        <v>114</v>
      </c>
      <c r="C31" s="12"/>
      <c r="D31" s="12" t="s">
        <v>51</v>
      </c>
      <c r="E31" s="19" t="s">
        <v>120</v>
      </c>
      <c r="F31" s="101" t="s">
        <v>144</v>
      </c>
      <c r="G31" s="96">
        <v>30.45</v>
      </c>
      <c r="H31" s="99">
        <v>92</v>
      </c>
      <c r="I31" s="83">
        <v>22</v>
      </c>
      <c r="J31" s="83">
        <v>52</v>
      </c>
      <c r="K31" s="98">
        <v>81</v>
      </c>
      <c r="L31" s="99">
        <v>110</v>
      </c>
      <c r="M31" s="99">
        <v>37</v>
      </c>
      <c r="N31" s="100">
        <f t="shared" ref="N31:N61" si="13">K31/H31*100</f>
        <v>88.043478260869563</v>
      </c>
      <c r="O31" s="100">
        <v>84151.14</v>
      </c>
      <c r="P31" s="100">
        <v>84151.14</v>
      </c>
      <c r="Q31" s="100">
        <f t="shared" si="5"/>
        <v>100</v>
      </c>
      <c r="R31" s="100">
        <f t="shared" si="8"/>
        <v>84151.14</v>
      </c>
      <c r="S31" s="100">
        <f>R31/P31*100</f>
        <v>100</v>
      </c>
      <c r="T31" s="100">
        <v>0</v>
      </c>
      <c r="U31" s="100">
        <f t="shared" si="6"/>
        <v>0</v>
      </c>
      <c r="V31" s="99">
        <v>14</v>
      </c>
      <c r="W31" s="99">
        <v>17</v>
      </c>
      <c r="X31" s="99">
        <v>3</v>
      </c>
      <c r="Y31" s="100">
        <f t="shared" si="7"/>
        <v>15.217391304347828</v>
      </c>
      <c r="Z31" s="81">
        <v>19229.7</v>
      </c>
      <c r="AA31" s="100">
        <v>0</v>
      </c>
      <c r="AB31" s="100">
        <f t="shared" si="2"/>
        <v>0</v>
      </c>
      <c r="AC31" s="100">
        <v>0</v>
      </c>
      <c r="AD31" s="100">
        <f t="shared" si="3"/>
        <v>0</v>
      </c>
      <c r="AE31" s="100">
        <v>0</v>
      </c>
      <c r="AF31" s="100">
        <f t="shared" si="4"/>
        <v>0</v>
      </c>
      <c r="AG31" s="34"/>
      <c r="AH31" s="34"/>
      <c r="AI31" s="34"/>
      <c r="AJ31" s="34"/>
    </row>
    <row r="32" spans="1:36" s="9" customFormat="1" x14ac:dyDescent="0.2">
      <c r="A32" s="2">
        <v>26</v>
      </c>
      <c r="B32" s="11" t="s">
        <v>114</v>
      </c>
      <c r="C32" s="12"/>
      <c r="D32" s="12" t="s">
        <v>52</v>
      </c>
      <c r="E32" s="19" t="s">
        <v>118</v>
      </c>
      <c r="F32" s="101" t="s">
        <v>145</v>
      </c>
      <c r="G32" s="96">
        <v>30.45</v>
      </c>
      <c r="H32" s="99">
        <v>20</v>
      </c>
      <c r="I32" s="83">
        <v>12</v>
      </c>
      <c r="J32" s="83">
        <v>4</v>
      </c>
      <c r="K32" s="98">
        <v>9</v>
      </c>
      <c r="L32" s="99">
        <v>11</v>
      </c>
      <c r="M32" s="99">
        <v>7</v>
      </c>
      <c r="N32" s="100">
        <f t="shared" si="13"/>
        <v>45</v>
      </c>
      <c r="O32" s="100">
        <v>3061.7499999999995</v>
      </c>
      <c r="P32" s="100">
        <v>3061.7499999999995</v>
      </c>
      <c r="Q32" s="100">
        <f t="shared" si="5"/>
        <v>100</v>
      </c>
      <c r="R32" s="100">
        <f t="shared" si="8"/>
        <v>3061.7499999999995</v>
      </c>
      <c r="S32" s="100">
        <f t="shared" si="9"/>
        <v>100</v>
      </c>
      <c r="T32" s="100">
        <v>0</v>
      </c>
      <c r="U32" s="100">
        <f t="shared" si="6"/>
        <v>0</v>
      </c>
      <c r="V32" s="99">
        <v>0</v>
      </c>
      <c r="W32" s="99">
        <v>0</v>
      </c>
      <c r="X32" s="99">
        <v>0</v>
      </c>
      <c r="Y32" s="100">
        <f t="shared" si="7"/>
        <v>0</v>
      </c>
      <c r="Z32" s="81">
        <v>0</v>
      </c>
      <c r="AA32" s="100">
        <v>0</v>
      </c>
      <c r="AB32" s="100">
        <f t="shared" si="2"/>
        <v>0</v>
      </c>
      <c r="AC32" s="100">
        <v>0</v>
      </c>
      <c r="AD32" s="100">
        <f t="shared" si="3"/>
        <v>0</v>
      </c>
      <c r="AE32" s="100">
        <v>0</v>
      </c>
      <c r="AF32" s="100">
        <f t="shared" si="4"/>
        <v>0</v>
      </c>
      <c r="AG32" s="34"/>
      <c r="AH32" s="34"/>
      <c r="AI32" s="34"/>
      <c r="AJ32" s="34"/>
    </row>
    <row r="33" spans="1:36" s="9" customFormat="1" x14ac:dyDescent="0.2">
      <c r="A33" s="2">
        <v>27</v>
      </c>
      <c r="B33" s="11" t="s">
        <v>114</v>
      </c>
      <c r="C33" s="12"/>
      <c r="D33" s="12" t="s">
        <v>53</v>
      </c>
      <c r="E33" s="19" t="s">
        <v>118</v>
      </c>
      <c r="F33" s="101" t="s">
        <v>146</v>
      </c>
      <c r="G33" s="96">
        <v>30.45</v>
      </c>
      <c r="H33" s="99">
        <v>4</v>
      </c>
      <c r="I33" s="83">
        <v>0</v>
      </c>
      <c r="J33" s="83">
        <v>2</v>
      </c>
      <c r="K33" s="98">
        <v>2</v>
      </c>
      <c r="L33" s="99">
        <v>2</v>
      </c>
      <c r="M33" s="99">
        <v>2</v>
      </c>
      <c r="N33" s="100">
        <f t="shared" si="13"/>
        <v>50</v>
      </c>
      <c r="O33" s="100">
        <v>215.69</v>
      </c>
      <c r="P33" s="100">
        <v>215.69</v>
      </c>
      <c r="Q33" s="100">
        <f t="shared" si="5"/>
        <v>100</v>
      </c>
      <c r="R33" s="100">
        <f t="shared" si="8"/>
        <v>215.69</v>
      </c>
      <c r="S33" s="100">
        <f t="shared" si="9"/>
        <v>100</v>
      </c>
      <c r="T33" s="100">
        <v>0</v>
      </c>
      <c r="U33" s="100">
        <f t="shared" si="6"/>
        <v>0</v>
      </c>
      <c r="V33" s="99">
        <v>0</v>
      </c>
      <c r="W33" s="99">
        <v>0</v>
      </c>
      <c r="X33" s="99">
        <v>0</v>
      </c>
      <c r="Y33" s="100">
        <f t="shared" si="7"/>
        <v>0</v>
      </c>
      <c r="Z33" s="81">
        <v>0</v>
      </c>
      <c r="AA33" s="100">
        <v>0</v>
      </c>
      <c r="AB33" s="100">
        <f t="shared" si="2"/>
        <v>0</v>
      </c>
      <c r="AC33" s="100">
        <v>0</v>
      </c>
      <c r="AD33" s="100">
        <f t="shared" si="3"/>
        <v>0</v>
      </c>
      <c r="AE33" s="100">
        <v>0</v>
      </c>
      <c r="AF33" s="100">
        <f t="shared" si="4"/>
        <v>0</v>
      </c>
      <c r="AG33" s="34"/>
      <c r="AH33" s="34"/>
      <c r="AI33" s="34"/>
      <c r="AJ33" s="34"/>
    </row>
    <row r="34" spans="1:36" s="9" customFormat="1" x14ac:dyDescent="0.2">
      <c r="A34" s="2">
        <v>28</v>
      </c>
      <c r="B34" s="11" t="s">
        <v>114</v>
      </c>
      <c r="C34" s="12"/>
      <c r="D34" s="12" t="s">
        <v>218</v>
      </c>
      <c r="E34" s="19" t="s">
        <v>120</v>
      </c>
      <c r="F34" s="101" t="s">
        <v>147</v>
      </c>
      <c r="G34" s="96">
        <v>30.45</v>
      </c>
      <c r="H34" s="99">
        <v>52</v>
      </c>
      <c r="I34" s="83">
        <v>12</v>
      </c>
      <c r="J34" s="83">
        <v>20</v>
      </c>
      <c r="K34" s="98">
        <v>42</v>
      </c>
      <c r="L34" s="99">
        <v>47</v>
      </c>
      <c r="M34" s="99">
        <v>32</v>
      </c>
      <c r="N34" s="100">
        <f t="shared" si="13"/>
        <v>80.769230769230774</v>
      </c>
      <c r="O34" s="100">
        <v>17458.7</v>
      </c>
      <c r="P34" s="100">
        <v>17458.7</v>
      </c>
      <c r="Q34" s="100">
        <f t="shared" si="5"/>
        <v>100</v>
      </c>
      <c r="R34" s="100">
        <f t="shared" si="8"/>
        <v>17458.7</v>
      </c>
      <c r="S34" s="100">
        <f t="shared" si="9"/>
        <v>100</v>
      </c>
      <c r="T34" s="100">
        <v>0</v>
      </c>
      <c r="U34" s="100">
        <f t="shared" si="6"/>
        <v>0</v>
      </c>
      <c r="V34" s="99">
        <v>0</v>
      </c>
      <c r="W34" s="99">
        <v>0</v>
      </c>
      <c r="X34" s="99">
        <v>0</v>
      </c>
      <c r="Y34" s="100">
        <f t="shared" si="7"/>
        <v>0</v>
      </c>
      <c r="Z34" s="81">
        <v>0</v>
      </c>
      <c r="AA34" s="100">
        <v>0</v>
      </c>
      <c r="AB34" s="100">
        <f t="shared" si="2"/>
        <v>0</v>
      </c>
      <c r="AC34" s="100">
        <v>0</v>
      </c>
      <c r="AD34" s="100">
        <f t="shared" si="3"/>
        <v>0</v>
      </c>
      <c r="AE34" s="100">
        <v>0</v>
      </c>
      <c r="AF34" s="100">
        <f t="shared" si="4"/>
        <v>0</v>
      </c>
      <c r="AG34" s="34"/>
      <c r="AH34" s="34"/>
      <c r="AI34" s="34"/>
      <c r="AJ34" s="34"/>
    </row>
    <row r="35" spans="1:36" s="9" customFormat="1" x14ac:dyDescent="0.2">
      <c r="A35" s="2">
        <v>29</v>
      </c>
      <c r="B35" s="11" t="s">
        <v>114</v>
      </c>
      <c r="C35" s="12"/>
      <c r="D35" s="12" t="s">
        <v>54</v>
      </c>
      <c r="E35" s="19" t="s">
        <v>118</v>
      </c>
      <c r="F35" s="101" t="s">
        <v>148</v>
      </c>
      <c r="G35" s="96">
        <v>30.45</v>
      </c>
      <c r="H35" s="99">
        <v>58</v>
      </c>
      <c r="I35" s="83">
        <v>20</v>
      </c>
      <c r="J35" s="83">
        <v>27</v>
      </c>
      <c r="K35" s="98">
        <v>44</v>
      </c>
      <c r="L35" s="99">
        <v>55</v>
      </c>
      <c r="M35" s="99">
        <v>29</v>
      </c>
      <c r="N35" s="100">
        <f t="shared" si="13"/>
        <v>75.862068965517238</v>
      </c>
      <c r="O35" s="100">
        <v>31182.29</v>
      </c>
      <c r="P35" s="100">
        <v>31182.29</v>
      </c>
      <c r="Q35" s="100">
        <f t="shared" si="5"/>
        <v>100</v>
      </c>
      <c r="R35" s="100">
        <f t="shared" si="8"/>
        <v>31182.29</v>
      </c>
      <c r="S35" s="100">
        <f t="shared" si="9"/>
        <v>100</v>
      </c>
      <c r="T35" s="100">
        <v>0</v>
      </c>
      <c r="U35" s="100">
        <f t="shared" si="6"/>
        <v>0</v>
      </c>
      <c r="V35" s="99">
        <v>9</v>
      </c>
      <c r="W35" s="99">
        <v>9</v>
      </c>
      <c r="X35" s="99">
        <v>1</v>
      </c>
      <c r="Y35" s="100">
        <f t="shared" si="7"/>
        <v>15.517241379310345</v>
      </c>
      <c r="Z35" s="81">
        <v>8011.47</v>
      </c>
      <c r="AA35" s="100">
        <v>0</v>
      </c>
      <c r="AB35" s="100">
        <f t="shared" si="2"/>
        <v>0</v>
      </c>
      <c r="AC35" s="100">
        <v>0</v>
      </c>
      <c r="AD35" s="100">
        <f t="shared" si="3"/>
        <v>0</v>
      </c>
      <c r="AE35" s="100">
        <v>0</v>
      </c>
      <c r="AF35" s="100">
        <f t="shared" si="4"/>
        <v>0</v>
      </c>
      <c r="AG35" s="34"/>
      <c r="AH35" s="34"/>
      <c r="AI35" s="34"/>
      <c r="AJ35" s="34"/>
    </row>
    <row r="36" spans="1:36" s="9" customFormat="1" x14ac:dyDescent="0.2">
      <c r="A36" s="2">
        <v>30</v>
      </c>
      <c r="B36" s="11" t="s">
        <v>114</v>
      </c>
      <c r="C36" s="12"/>
      <c r="D36" s="12" t="s">
        <v>55</v>
      </c>
      <c r="E36" s="19" t="s">
        <v>149</v>
      </c>
      <c r="F36" s="101" t="s">
        <v>150</v>
      </c>
      <c r="G36" s="96">
        <v>30.45</v>
      </c>
      <c r="H36" s="99">
        <v>11</v>
      </c>
      <c r="I36" s="83">
        <v>2</v>
      </c>
      <c r="J36" s="83">
        <v>3</v>
      </c>
      <c r="K36" s="98">
        <v>7</v>
      </c>
      <c r="L36" s="99">
        <v>7</v>
      </c>
      <c r="M36" s="99">
        <v>6</v>
      </c>
      <c r="N36" s="100">
        <f t="shared" si="13"/>
        <v>63.636363636363633</v>
      </c>
      <c r="O36" s="100">
        <v>837.48</v>
      </c>
      <c r="P36" s="100">
        <v>837.48</v>
      </c>
      <c r="Q36" s="100">
        <f t="shared" si="5"/>
        <v>100</v>
      </c>
      <c r="R36" s="100">
        <f t="shared" si="8"/>
        <v>837.48</v>
      </c>
      <c r="S36" s="100">
        <f t="shared" si="9"/>
        <v>100</v>
      </c>
      <c r="T36" s="100">
        <v>0</v>
      </c>
      <c r="U36" s="100">
        <f t="shared" si="6"/>
        <v>0</v>
      </c>
      <c r="V36" s="99">
        <v>0</v>
      </c>
      <c r="W36" s="99">
        <v>0</v>
      </c>
      <c r="X36" s="99">
        <v>0</v>
      </c>
      <c r="Y36" s="100">
        <f t="shared" si="7"/>
        <v>0</v>
      </c>
      <c r="Z36" s="81">
        <v>0</v>
      </c>
      <c r="AA36" s="100">
        <v>0</v>
      </c>
      <c r="AB36" s="100">
        <f t="shared" si="2"/>
        <v>0</v>
      </c>
      <c r="AC36" s="100">
        <v>0</v>
      </c>
      <c r="AD36" s="100">
        <f t="shared" si="3"/>
        <v>0</v>
      </c>
      <c r="AE36" s="100">
        <v>0</v>
      </c>
      <c r="AF36" s="100">
        <f t="shared" si="4"/>
        <v>0</v>
      </c>
      <c r="AG36" s="34"/>
      <c r="AH36" s="34"/>
      <c r="AI36" s="34"/>
      <c r="AJ36" s="34"/>
    </row>
    <row r="37" spans="1:36" s="9" customFormat="1" x14ac:dyDescent="0.2">
      <c r="A37" s="2">
        <v>31</v>
      </c>
      <c r="B37" s="11" t="s">
        <v>114</v>
      </c>
      <c r="C37" s="12"/>
      <c r="D37" s="12" t="s">
        <v>56</v>
      </c>
      <c r="E37" s="19" t="s">
        <v>118</v>
      </c>
      <c r="F37" s="101" t="s">
        <v>151</v>
      </c>
      <c r="G37" s="96">
        <v>30.45</v>
      </c>
      <c r="H37" s="99">
        <v>15</v>
      </c>
      <c r="I37" s="83">
        <v>4</v>
      </c>
      <c r="J37" s="83">
        <v>8</v>
      </c>
      <c r="K37" s="98">
        <v>14</v>
      </c>
      <c r="L37" s="99">
        <v>14</v>
      </c>
      <c r="M37" s="99">
        <v>7</v>
      </c>
      <c r="N37" s="100">
        <f t="shared" si="13"/>
        <v>93.333333333333329</v>
      </c>
      <c r="O37" s="100">
        <v>8820.61</v>
      </c>
      <c r="P37" s="100">
        <v>8820.61</v>
      </c>
      <c r="Q37" s="100">
        <f t="shared" si="5"/>
        <v>100</v>
      </c>
      <c r="R37" s="100">
        <f t="shared" si="8"/>
        <v>8820.61</v>
      </c>
      <c r="S37" s="100">
        <f>R37/P37*100</f>
        <v>100</v>
      </c>
      <c r="T37" s="100">
        <v>0</v>
      </c>
      <c r="U37" s="100">
        <f t="shared" si="6"/>
        <v>0</v>
      </c>
      <c r="V37" s="99">
        <v>0</v>
      </c>
      <c r="W37" s="99">
        <v>0</v>
      </c>
      <c r="X37" s="99">
        <v>0</v>
      </c>
      <c r="Y37" s="100">
        <f t="shared" si="7"/>
        <v>0</v>
      </c>
      <c r="Z37" s="81">
        <v>0</v>
      </c>
      <c r="AA37" s="100">
        <v>0</v>
      </c>
      <c r="AB37" s="100">
        <f t="shared" si="2"/>
        <v>0</v>
      </c>
      <c r="AC37" s="100">
        <v>0</v>
      </c>
      <c r="AD37" s="100">
        <f t="shared" si="3"/>
        <v>0</v>
      </c>
      <c r="AE37" s="100">
        <v>0</v>
      </c>
      <c r="AF37" s="100">
        <f t="shared" si="4"/>
        <v>0</v>
      </c>
      <c r="AG37" s="34"/>
      <c r="AH37" s="34"/>
      <c r="AI37" s="34"/>
      <c r="AJ37" s="34"/>
    </row>
    <row r="38" spans="1:36" s="9" customFormat="1" x14ac:dyDescent="0.2">
      <c r="A38" s="2">
        <v>32</v>
      </c>
      <c r="B38" s="11" t="s">
        <v>114</v>
      </c>
      <c r="C38" s="12"/>
      <c r="D38" s="12" t="s">
        <v>57</v>
      </c>
      <c r="E38" s="19" t="s">
        <v>118</v>
      </c>
      <c r="F38" s="101" t="s">
        <v>152</v>
      </c>
      <c r="G38" s="96">
        <v>30.45</v>
      </c>
      <c r="H38" s="99">
        <v>29</v>
      </c>
      <c r="I38" s="83">
        <v>4</v>
      </c>
      <c r="J38" s="83">
        <v>24</v>
      </c>
      <c r="K38" s="98">
        <v>13</v>
      </c>
      <c r="L38" s="99">
        <v>18</v>
      </c>
      <c r="M38" s="99">
        <v>0</v>
      </c>
      <c r="N38" s="100">
        <f t="shared" si="13"/>
        <v>44.827586206896555</v>
      </c>
      <c r="O38" s="100">
        <v>17539.870000000003</v>
      </c>
      <c r="P38" s="100">
        <v>17539.870000000003</v>
      </c>
      <c r="Q38" s="100">
        <f t="shared" si="5"/>
        <v>100</v>
      </c>
      <c r="R38" s="100">
        <f t="shared" si="8"/>
        <v>17539.870000000003</v>
      </c>
      <c r="S38" s="100">
        <f t="shared" si="9"/>
        <v>100</v>
      </c>
      <c r="T38" s="100">
        <v>0</v>
      </c>
      <c r="U38" s="100">
        <f t="shared" si="6"/>
        <v>0</v>
      </c>
      <c r="V38" s="99">
        <v>0</v>
      </c>
      <c r="W38" s="99">
        <v>0</v>
      </c>
      <c r="X38" s="99">
        <v>0</v>
      </c>
      <c r="Y38" s="100">
        <f t="shared" si="7"/>
        <v>0</v>
      </c>
      <c r="Z38" s="81">
        <v>0</v>
      </c>
      <c r="AA38" s="100">
        <v>0</v>
      </c>
      <c r="AB38" s="100">
        <f t="shared" si="2"/>
        <v>0</v>
      </c>
      <c r="AC38" s="100">
        <v>0</v>
      </c>
      <c r="AD38" s="100">
        <f t="shared" si="3"/>
        <v>0</v>
      </c>
      <c r="AE38" s="100">
        <v>0</v>
      </c>
      <c r="AF38" s="100">
        <f t="shared" si="4"/>
        <v>0</v>
      </c>
      <c r="AG38" s="34"/>
      <c r="AH38" s="34"/>
      <c r="AI38" s="34"/>
      <c r="AJ38" s="34"/>
    </row>
    <row r="39" spans="1:36" s="9" customFormat="1" x14ac:dyDescent="0.2">
      <c r="A39" s="2">
        <v>33</v>
      </c>
      <c r="B39" s="11" t="s">
        <v>114</v>
      </c>
      <c r="C39" s="12"/>
      <c r="D39" s="12" t="s">
        <v>58</v>
      </c>
      <c r="E39" s="19" t="s">
        <v>153</v>
      </c>
      <c r="F39" s="101" t="s">
        <v>154</v>
      </c>
      <c r="G39" s="96">
        <v>30.45</v>
      </c>
      <c r="H39" s="99">
        <v>12</v>
      </c>
      <c r="I39" s="83">
        <v>4</v>
      </c>
      <c r="J39" s="83">
        <v>3</v>
      </c>
      <c r="K39" s="98">
        <v>0</v>
      </c>
      <c r="L39" s="99">
        <v>0</v>
      </c>
      <c r="M39" s="99">
        <v>0</v>
      </c>
      <c r="N39" s="100">
        <f t="shared" si="13"/>
        <v>0</v>
      </c>
      <c r="O39" s="100">
        <v>0</v>
      </c>
      <c r="P39" s="100">
        <v>0</v>
      </c>
      <c r="Q39" s="100">
        <v>0</v>
      </c>
      <c r="R39" s="100">
        <f t="shared" si="8"/>
        <v>0</v>
      </c>
      <c r="S39" s="100">
        <v>0</v>
      </c>
      <c r="T39" s="100">
        <v>0</v>
      </c>
      <c r="U39" s="100">
        <v>0</v>
      </c>
      <c r="V39" s="99">
        <v>0</v>
      </c>
      <c r="W39" s="99">
        <v>0</v>
      </c>
      <c r="X39" s="99">
        <v>0</v>
      </c>
      <c r="Y39" s="100">
        <f t="shared" si="7"/>
        <v>0</v>
      </c>
      <c r="Z39" s="81">
        <v>0</v>
      </c>
      <c r="AA39" s="100">
        <v>0</v>
      </c>
      <c r="AB39" s="100">
        <f t="shared" si="2"/>
        <v>0</v>
      </c>
      <c r="AC39" s="100">
        <v>0</v>
      </c>
      <c r="AD39" s="100">
        <f t="shared" si="3"/>
        <v>0</v>
      </c>
      <c r="AE39" s="100">
        <v>0</v>
      </c>
      <c r="AF39" s="100">
        <f t="shared" si="4"/>
        <v>0</v>
      </c>
      <c r="AG39" s="34"/>
      <c r="AH39" s="34"/>
      <c r="AI39" s="34"/>
      <c r="AJ39" s="34"/>
    </row>
    <row r="40" spans="1:36" s="9" customFormat="1" x14ac:dyDescent="0.2">
      <c r="A40" s="2">
        <v>34</v>
      </c>
      <c r="B40" s="11" t="s">
        <v>114</v>
      </c>
      <c r="C40" s="12"/>
      <c r="D40" s="12" t="s">
        <v>59</v>
      </c>
      <c r="E40" s="19" t="s">
        <v>118</v>
      </c>
      <c r="F40" s="101" t="s">
        <v>155</v>
      </c>
      <c r="G40" s="96">
        <v>30.45</v>
      </c>
      <c r="H40" s="99">
        <v>11</v>
      </c>
      <c r="I40" s="83">
        <v>4</v>
      </c>
      <c r="J40" s="83">
        <v>5</v>
      </c>
      <c r="K40" s="98">
        <v>1</v>
      </c>
      <c r="L40" s="99">
        <v>1</v>
      </c>
      <c r="M40" s="99">
        <v>1</v>
      </c>
      <c r="N40" s="100">
        <f t="shared" si="13"/>
        <v>9.0909090909090917</v>
      </c>
      <c r="O40" s="100">
        <v>81.2</v>
      </c>
      <c r="P40" s="100">
        <v>81.2</v>
      </c>
      <c r="Q40" s="100">
        <f t="shared" si="5"/>
        <v>100</v>
      </c>
      <c r="R40" s="100">
        <f t="shared" si="8"/>
        <v>81.2</v>
      </c>
      <c r="S40" s="100">
        <f t="shared" si="9"/>
        <v>100</v>
      </c>
      <c r="T40" s="100">
        <v>0</v>
      </c>
      <c r="U40" s="100">
        <f t="shared" si="6"/>
        <v>0</v>
      </c>
      <c r="V40" s="99">
        <v>0</v>
      </c>
      <c r="W40" s="99">
        <v>0</v>
      </c>
      <c r="X40" s="99">
        <v>0</v>
      </c>
      <c r="Y40" s="100">
        <f t="shared" si="7"/>
        <v>0</v>
      </c>
      <c r="Z40" s="81">
        <v>0</v>
      </c>
      <c r="AA40" s="100">
        <v>0</v>
      </c>
      <c r="AB40" s="100">
        <f t="shared" si="2"/>
        <v>0</v>
      </c>
      <c r="AC40" s="100">
        <v>0</v>
      </c>
      <c r="AD40" s="100">
        <f t="shared" si="3"/>
        <v>0</v>
      </c>
      <c r="AE40" s="100">
        <v>0</v>
      </c>
      <c r="AF40" s="100">
        <f t="shared" si="4"/>
        <v>0</v>
      </c>
      <c r="AG40" s="34"/>
      <c r="AH40" s="34"/>
      <c r="AI40" s="34"/>
      <c r="AJ40" s="34"/>
    </row>
    <row r="41" spans="1:36" s="9" customFormat="1" x14ac:dyDescent="0.2">
      <c r="A41" s="2">
        <v>35</v>
      </c>
      <c r="B41" s="11" t="s">
        <v>114</v>
      </c>
      <c r="C41" s="12"/>
      <c r="D41" s="12" t="s">
        <v>60</v>
      </c>
      <c r="E41" s="19" t="s">
        <v>118</v>
      </c>
      <c r="F41" s="101" t="s">
        <v>156</v>
      </c>
      <c r="G41" s="96">
        <v>30.45</v>
      </c>
      <c r="H41" s="99">
        <v>2</v>
      </c>
      <c r="I41" s="83">
        <v>1</v>
      </c>
      <c r="J41" s="83">
        <v>1</v>
      </c>
      <c r="K41" s="98">
        <v>0</v>
      </c>
      <c r="L41" s="99">
        <v>0</v>
      </c>
      <c r="M41" s="99">
        <v>0</v>
      </c>
      <c r="N41" s="100">
        <f t="shared" si="13"/>
        <v>0</v>
      </c>
      <c r="O41" s="100">
        <v>0</v>
      </c>
      <c r="P41" s="100">
        <v>0</v>
      </c>
      <c r="Q41" s="100">
        <v>0</v>
      </c>
      <c r="R41" s="100">
        <f t="shared" si="8"/>
        <v>0</v>
      </c>
      <c r="S41" s="100">
        <v>0</v>
      </c>
      <c r="T41" s="100">
        <v>0</v>
      </c>
      <c r="U41" s="100">
        <v>0</v>
      </c>
      <c r="V41" s="99">
        <v>1</v>
      </c>
      <c r="W41" s="99">
        <v>1</v>
      </c>
      <c r="X41" s="99">
        <v>1</v>
      </c>
      <c r="Y41" s="100">
        <f t="shared" si="7"/>
        <v>50</v>
      </c>
      <c r="Z41" s="81">
        <v>570.94000000000005</v>
      </c>
      <c r="AA41" s="100">
        <v>0</v>
      </c>
      <c r="AB41" s="100">
        <f t="shared" si="2"/>
        <v>0</v>
      </c>
      <c r="AC41" s="100">
        <v>0</v>
      </c>
      <c r="AD41" s="100">
        <f t="shared" si="3"/>
        <v>0</v>
      </c>
      <c r="AE41" s="100">
        <v>0</v>
      </c>
      <c r="AF41" s="100">
        <f t="shared" si="4"/>
        <v>0</v>
      </c>
      <c r="AG41" s="34"/>
      <c r="AH41" s="34"/>
      <c r="AI41" s="34"/>
      <c r="AJ41" s="34"/>
    </row>
    <row r="42" spans="1:36" s="9" customFormat="1" x14ac:dyDescent="0.2">
      <c r="A42" s="2">
        <v>36</v>
      </c>
      <c r="B42" s="11" t="s">
        <v>114</v>
      </c>
      <c r="C42" s="12"/>
      <c r="D42" s="12" t="s">
        <v>61</v>
      </c>
      <c r="E42" s="19" t="s">
        <v>118</v>
      </c>
      <c r="F42" s="101" t="s">
        <v>157</v>
      </c>
      <c r="G42" s="96">
        <v>30.45</v>
      </c>
      <c r="H42" s="99">
        <v>53</v>
      </c>
      <c r="I42" s="83">
        <v>6</v>
      </c>
      <c r="J42" s="83">
        <v>39</v>
      </c>
      <c r="K42" s="98">
        <v>37</v>
      </c>
      <c r="L42" s="99">
        <v>46</v>
      </c>
      <c r="M42" s="99">
        <v>13</v>
      </c>
      <c r="N42" s="100">
        <f t="shared" si="13"/>
        <v>69.811320754716974</v>
      </c>
      <c r="O42" s="100">
        <v>51486.1</v>
      </c>
      <c r="P42" s="100">
        <v>51486.1</v>
      </c>
      <c r="Q42" s="100">
        <f t="shared" si="5"/>
        <v>100</v>
      </c>
      <c r="R42" s="100">
        <f t="shared" si="8"/>
        <v>34172.07</v>
      </c>
      <c r="S42" s="100">
        <f t="shared" ref="S42:S43" si="14">R42/P42*100</f>
        <v>66.371447827666103</v>
      </c>
      <c r="T42" s="100">
        <v>17314.03</v>
      </c>
      <c r="U42" s="100">
        <f t="shared" si="6"/>
        <v>33.62855217233389</v>
      </c>
      <c r="V42" s="99">
        <v>19</v>
      </c>
      <c r="W42" s="99">
        <v>18</v>
      </c>
      <c r="X42" s="99">
        <v>4</v>
      </c>
      <c r="Y42" s="100">
        <f t="shared" si="7"/>
        <v>35.849056603773583</v>
      </c>
      <c r="Z42" s="81">
        <v>22321.54</v>
      </c>
      <c r="AA42" s="100">
        <v>0</v>
      </c>
      <c r="AB42" s="100">
        <f t="shared" si="2"/>
        <v>0</v>
      </c>
      <c r="AC42" s="100">
        <v>0</v>
      </c>
      <c r="AD42" s="100">
        <f t="shared" si="3"/>
        <v>0</v>
      </c>
      <c r="AE42" s="100">
        <v>0</v>
      </c>
      <c r="AF42" s="100">
        <f t="shared" si="4"/>
        <v>0</v>
      </c>
      <c r="AG42" s="34"/>
      <c r="AH42" s="34"/>
      <c r="AI42" s="34"/>
      <c r="AJ42" s="34"/>
    </row>
    <row r="43" spans="1:36" s="9" customFormat="1" x14ac:dyDescent="0.2">
      <c r="A43" s="2">
        <v>37</v>
      </c>
      <c r="B43" s="11" t="s">
        <v>114</v>
      </c>
      <c r="C43" s="12"/>
      <c r="D43" s="12" t="s">
        <v>62</v>
      </c>
      <c r="E43" s="19" t="s">
        <v>118</v>
      </c>
      <c r="F43" s="101" t="s">
        <v>158</v>
      </c>
      <c r="G43" s="96">
        <v>30.45</v>
      </c>
      <c r="H43" s="99">
        <v>28</v>
      </c>
      <c r="I43" s="83">
        <v>6</v>
      </c>
      <c r="J43" s="83">
        <v>11</v>
      </c>
      <c r="K43" s="98">
        <v>22</v>
      </c>
      <c r="L43" s="99">
        <v>26</v>
      </c>
      <c r="M43" s="99">
        <v>14</v>
      </c>
      <c r="N43" s="100">
        <f t="shared" si="13"/>
        <v>78.571428571428569</v>
      </c>
      <c r="O43" s="100">
        <v>16141.45</v>
      </c>
      <c r="P43" s="100">
        <v>16141.45</v>
      </c>
      <c r="Q43" s="100">
        <f t="shared" si="5"/>
        <v>100</v>
      </c>
      <c r="R43" s="100">
        <f t="shared" si="8"/>
        <v>16141.45</v>
      </c>
      <c r="S43" s="100">
        <f t="shared" si="14"/>
        <v>100</v>
      </c>
      <c r="T43" s="100">
        <v>0</v>
      </c>
      <c r="U43" s="100">
        <f t="shared" si="6"/>
        <v>0</v>
      </c>
      <c r="V43" s="99">
        <v>4</v>
      </c>
      <c r="W43" s="99">
        <v>4</v>
      </c>
      <c r="X43" s="99">
        <v>3</v>
      </c>
      <c r="Y43" s="100">
        <f t="shared" si="7"/>
        <v>14.285714285714285</v>
      </c>
      <c r="Z43" s="81">
        <v>1587.67</v>
      </c>
      <c r="AA43" s="100">
        <v>0</v>
      </c>
      <c r="AB43" s="100">
        <f t="shared" si="2"/>
        <v>0</v>
      </c>
      <c r="AC43" s="100">
        <v>0</v>
      </c>
      <c r="AD43" s="100">
        <f t="shared" si="3"/>
        <v>0</v>
      </c>
      <c r="AE43" s="100">
        <v>0</v>
      </c>
      <c r="AF43" s="100">
        <f t="shared" si="4"/>
        <v>0</v>
      </c>
      <c r="AG43" s="34"/>
      <c r="AH43" s="34"/>
      <c r="AI43" s="34"/>
      <c r="AJ43" s="34"/>
    </row>
    <row r="44" spans="1:36" s="9" customFormat="1" x14ac:dyDescent="0.2">
      <c r="A44" s="2">
        <v>38</v>
      </c>
      <c r="B44" s="11" t="s">
        <v>114</v>
      </c>
      <c r="C44" s="12"/>
      <c r="D44" s="12" t="s">
        <v>63</v>
      </c>
      <c r="E44" s="19" t="s">
        <v>118</v>
      </c>
      <c r="F44" s="101" t="s">
        <v>159</v>
      </c>
      <c r="G44" s="96">
        <v>30.45</v>
      </c>
      <c r="H44" s="99">
        <v>7</v>
      </c>
      <c r="I44" s="83">
        <v>3</v>
      </c>
      <c r="J44" s="83">
        <v>4</v>
      </c>
      <c r="K44" s="98">
        <v>0</v>
      </c>
      <c r="L44" s="99">
        <v>0</v>
      </c>
      <c r="M44" s="99">
        <v>0</v>
      </c>
      <c r="N44" s="100">
        <f t="shared" si="13"/>
        <v>0</v>
      </c>
      <c r="O44" s="100">
        <v>0</v>
      </c>
      <c r="P44" s="100">
        <v>0</v>
      </c>
      <c r="Q44" s="100">
        <v>0</v>
      </c>
      <c r="R44" s="100">
        <f t="shared" si="8"/>
        <v>0</v>
      </c>
      <c r="S44" s="100">
        <v>0</v>
      </c>
      <c r="T44" s="100">
        <v>0</v>
      </c>
      <c r="U44" s="100">
        <v>0</v>
      </c>
      <c r="V44" s="99">
        <v>0</v>
      </c>
      <c r="W44" s="99">
        <v>0</v>
      </c>
      <c r="X44" s="99">
        <v>0</v>
      </c>
      <c r="Y44" s="100">
        <f t="shared" si="7"/>
        <v>0</v>
      </c>
      <c r="Z44" s="81">
        <v>0</v>
      </c>
      <c r="AA44" s="100">
        <v>0</v>
      </c>
      <c r="AB44" s="100">
        <f t="shared" si="2"/>
        <v>0</v>
      </c>
      <c r="AC44" s="100">
        <v>0</v>
      </c>
      <c r="AD44" s="100">
        <f t="shared" si="3"/>
        <v>0</v>
      </c>
      <c r="AE44" s="100">
        <v>0</v>
      </c>
      <c r="AF44" s="100">
        <f t="shared" si="4"/>
        <v>0</v>
      </c>
      <c r="AG44" s="34"/>
      <c r="AH44" s="34"/>
      <c r="AI44" s="34"/>
      <c r="AJ44" s="34"/>
    </row>
    <row r="45" spans="1:36" s="9" customFormat="1" x14ac:dyDescent="0.2">
      <c r="A45" s="2">
        <v>39</v>
      </c>
      <c r="B45" s="11" t="s">
        <v>114</v>
      </c>
      <c r="C45" s="12"/>
      <c r="D45" s="12" t="s">
        <v>64</v>
      </c>
      <c r="E45" s="19" t="s">
        <v>118</v>
      </c>
      <c r="F45" s="101" t="s">
        <v>160</v>
      </c>
      <c r="G45" s="96">
        <v>30.45</v>
      </c>
      <c r="H45" s="99">
        <v>21</v>
      </c>
      <c r="I45" s="83">
        <v>3</v>
      </c>
      <c r="J45" s="83">
        <v>14</v>
      </c>
      <c r="K45" s="98">
        <v>15</v>
      </c>
      <c r="L45" s="99">
        <v>18</v>
      </c>
      <c r="M45" s="99">
        <v>7</v>
      </c>
      <c r="N45" s="100">
        <f t="shared" si="13"/>
        <v>71.428571428571431</v>
      </c>
      <c r="O45" s="100">
        <v>18630.71</v>
      </c>
      <c r="P45" s="100">
        <v>18630.71</v>
      </c>
      <c r="Q45" s="100">
        <f t="shared" si="5"/>
        <v>100</v>
      </c>
      <c r="R45" s="100">
        <f t="shared" si="8"/>
        <v>18630.71</v>
      </c>
      <c r="S45" s="100">
        <f>R45/P45*100</f>
        <v>100</v>
      </c>
      <c r="T45" s="100">
        <v>0</v>
      </c>
      <c r="U45" s="100">
        <f t="shared" si="6"/>
        <v>0</v>
      </c>
      <c r="V45" s="99">
        <v>8</v>
      </c>
      <c r="W45" s="99">
        <v>8</v>
      </c>
      <c r="X45" s="99">
        <v>8</v>
      </c>
      <c r="Y45" s="100">
        <f>IF(H45=0,0,V45/H45)*100</f>
        <v>38.095238095238095</v>
      </c>
      <c r="Z45" s="81">
        <v>9510.4500000000007</v>
      </c>
      <c r="AA45" s="100">
        <v>0</v>
      </c>
      <c r="AB45" s="100">
        <f t="shared" si="2"/>
        <v>0</v>
      </c>
      <c r="AC45" s="100">
        <v>0</v>
      </c>
      <c r="AD45" s="100">
        <f t="shared" si="3"/>
        <v>0</v>
      </c>
      <c r="AE45" s="100">
        <v>0</v>
      </c>
      <c r="AF45" s="100">
        <f t="shared" si="4"/>
        <v>0</v>
      </c>
      <c r="AG45" s="34"/>
      <c r="AH45" s="34"/>
      <c r="AI45" s="34"/>
      <c r="AJ45" s="34"/>
    </row>
    <row r="46" spans="1:36" s="9" customFormat="1" x14ac:dyDescent="0.2">
      <c r="A46" s="2">
        <v>40</v>
      </c>
      <c r="B46" s="11" t="s">
        <v>114</v>
      </c>
      <c r="C46" s="102"/>
      <c r="D46" s="102" t="s">
        <v>219</v>
      </c>
      <c r="E46" s="103" t="s">
        <v>118</v>
      </c>
      <c r="F46" s="101" t="s">
        <v>230</v>
      </c>
      <c r="G46" s="96">
        <v>30.45</v>
      </c>
      <c r="H46" s="99">
        <v>1</v>
      </c>
      <c r="I46" s="83">
        <v>0</v>
      </c>
      <c r="J46" s="83">
        <v>0</v>
      </c>
      <c r="K46" s="98">
        <v>0</v>
      </c>
      <c r="L46" s="99">
        <v>0</v>
      </c>
      <c r="M46" s="99">
        <v>0</v>
      </c>
      <c r="N46" s="100">
        <f t="shared" si="13"/>
        <v>0</v>
      </c>
      <c r="O46" s="100">
        <v>0</v>
      </c>
      <c r="P46" s="100">
        <v>0</v>
      </c>
      <c r="Q46" s="100">
        <v>0</v>
      </c>
      <c r="R46" s="100">
        <f t="shared" si="8"/>
        <v>0</v>
      </c>
      <c r="S46" s="100">
        <v>0</v>
      </c>
      <c r="T46" s="100">
        <v>0</v>
      </c>
      <c r="U46" s="100">
        <v>0</v>
      </c>
      <c r="V46" s="99">
        <v>1</v>
      </c>
      <c r="W46" s="99">
        <v>1</v>
      </c>
      <c r="X46" s="99">
        <v>1</v>
      </c>
      <c r="Y46" s="100">
        <f>IF(H46=0,0,V46/H46)*100</f>
        <v>100</v>
      </c>
      <c r="Z46" s="81">
        <v>121.8</v>
      </c>
      <c r="AA46" s="100">
        <v>0</v>
      </c>
      <c r="AB46" s="100">
        <f t="shared" si="2"/>
        <v>0</v>
      </c>
      <c r="AC46" s="100">
        <v>0</v>
      </c>
      <c r="AD46" s="100">
        <f t="shared" si="3"/>
        <v>0</v>
      </c>
      <c r="AE46" s="100">
        <v>0</v>
      </c>
      <c r="AF46" s="100">
        <f t="shared" si="4"/>
        <v>0</v>
      </c>
      <c r="AG46" s="34"/>
      <c r="AH46" s="34"/>
      <c r="AI46" s="34"/>
      <c r="AJ46" s="34"/>
    </row>
    <row r="47" spans="1:36" s="9" customFormat="1" x14ac:dyDescent="0.2">
      <c r="A47" s="2">
        <v>41</v>
      </c>
      <c r="B47" s="11" t="s">
        <v>114</v>
      </c>
      <c r="C47" s="12"/>
      <c r="D47" s="12" t="s">
        <v>65</v>
      </c>
      <c r="E47" s="19" t="s">
        <v>118</v>
      </c>
      <c r="F47" s="101" t="s">
        <v>161</v>
      </c>
      <c r="G47" s="96">
        <v>30.45</v>
      </c>
      <c r="H47" s="99">
        <v>37</v>
      </c>
      <c r="I47" s="83">
        <v>12</v>
      </c>
      <c r="J47" s="83">
        <v>15</v>
      </c>
      <c r="K47" s="98">
        <v>27</v>
      </c>
      <c r="L47" s="99">
        <v>32</v>
      </c>
      <c r="M47" s="99">
        <v>15</v>
      </c>
      <c r="N47" s="100">
        <f t="shared" si="13"/>
        <v>72.972972972972968</v>
      </c>
      <c r="O47" s="100">
        <v>29395.079999999998</v>
      </c>
      <c r="P47" s="100">
        <v>29395.079999999998</v>
      </c>
      <c r="Q47" s="100">
        <f t="shared" si="5"/>
        <v>100</v>
      </c>
      <c r="R47" s="100">
        <f t="shared" si="8"/>
        <v>29395.079999999998</v>
      </c>
      <c r="S47" s="100">
        <f t="shared" ref="S47:S48" si="15">R47/P47*100</f>
        <v>100</v>
      </c>
      <c r="T47" s="100">
        <v>0</v>
      </c>
      <c r="U47" s="100">
        <f t="shared" si="6"/>
        <v>0</v>
      </c>
      <c r="V47" s="99">
        <v>6</v>
      </c>
      <c r="W47" s="99">
        <v>6</v>
      </c>
      <c r="X47" s="99">
        <v>5</v>
      </c>
      <c r="Y47" s="100">
        <f t="shared" si="7"/>
        <v>16.216216216216218</v>
      </c>
      <c r="Z47" s="81">
        <v>2766.88</v>
      </c>
      <c r="AA47" s="100">
        <v>0</v>
      </c>
      <c r="AB47" s="100">
        <f t="shared" si="2"/>
        <v>0</v>
      </c>
      <c r="AC47" s="100">
        <v>0</v>
      </c>
      <c r="AD47" s="100">
        <f t="shared" si="3"/>
        <v>0</v>
      </c>
      <c r="AE47" s="100">
        <v>0</v>
      </c>
      <c r="AF47" s="100">
        <f t="shared" si="4"/>
        <v>0</v>
      </c>
      <c r="AG47" s="34"/>
      <c r="AH47" s="34"/>
      <c r="AI47" s="34"/>
      <c r="AJ47" s="34"/>
    </row>
    <row r="48" spans="1:36" s="9" customFormat="1" x14ac:dyDescent="0.2">
      <c r="A48" s="2">
        <v>42</v>
      </c>
      <c r="B48" s="11" t="s">
        <v>114</v>
      </c>
      <c r="C48" s="12"/>
      <c r="D48" s="12" t="s">
        <v>66</v>
      </c>
      <c r="E48" s="19" t="s">
        <v>120</v>
      </c>
      <c r="F48" s="101" t="s">
        <v>162</v>
      </c>
      <c r="G48" s="96">
        <v>30.45</v>
      </c>
      <c r="H48" s="99">
        <v>64</v>
      </c>
      <c r="I48" s="83">
        <v>16</v>
      </c>
      <c r="J48" s="83">
        <v>27</v>
      </c>
      <c r="K48" s="98">
        <v>32</v>
      </c>
      <c r="L48" s="99">
        <v>34</v>
      </c>
      <c r="M48" s="99">
        <v>27</v>
      </c>
      <c r="N48" s="100">
        <f t="shared" si="13"/>
        <v>50</v>
      </c>
      <c r="O48" s="100">
        <v>13283.6</v>
      </c>
      <c r="P48" s="100">
        <v>13283.6</v>
      </c>
      <c r="Q48" s="100">
        <f t="shared" si="5"/>
        <v>100</v>
      </c>
      <c r="R48" s="100">
        <f t="shared" si="8"/>
        <v>13283.6</v>
      </c>
      <c r="S48" s="100">
        <f t="shared" si="15"/>
        <v>100</v>
      </c>
      <c r="T48" s="100">
        <v>0</v>
      </c>
      <c r="U48" s="100">
        <f t="shared" si="6"/>
        <v>0</v>
      </c>
      <c r="V48" s="99">
        <v>0</v>
      </c>
      <c r="W48" s="99">
        <v>0</v>
      </c>
      <c r="X48" s="99">
        <v>0</v>
      </c>
      <c r="Y48" s="100">
        <f t="shared" si="7"/>
        <v>0</v>
      </c>
      <c r="Z48" s="81">
        <v>0</v>
      </c>
      <c r="AA48" s="100">
        <v>0</v>
      </c>
      <c r="AB48" s="100">
        <f t="shared" si="2"/>
        <v>0</v>
      </c>
      <c r="AC48" s="100">
        <v>0</v>
      </c>
      <c r="AD48" s="100">
        <f t="shared" si="3"/>
        <v>0</v>
      </c>
      <c r="AE48" s="100">
        <v>0</v>
      </c>
      <c r="AF48" s="100">
        <f t="shared" si="4"/>
        <v>0</v>
      </c>
      <c r="AG48" s="34"/>
      <c r="AH48" s="34"/>
      <c r="AI48" s="34"/>
      <c r="AJ48" s="34"/>
    </row>
    <row r="49" spans="1:36" s="9" customFormat="1" x14ac:dyDescent="0.2">
      <c r="A49" s="2">
        <v>43</v>
      </c>
      <c r="B49" s="11" t="s">
        <v>114</v>
      </c>
      <c r="C49" s="12"/>
      <c r="D49" s="12" t="s">
        <v>67</v>
      </c>
      <c r="E49" s="19" t="s">
        <v>118</v>
      </c>
      <c r="F49" s="101" t="s">
        <v>163</v>
      </c>
      <c r="G49" s="96">
        <v>30.45</v>
      </c>
      <c r="H49" s="99">
        <v>3</v>
      </c>
      <c r="I49" s="83">
        <v>0</v>
      </c>
      <c r="J49" s="83">
        <v>1</v>
      </c>
      <c r="K49" s="98">
        <v>0</v>
      </c>
      <c r="L49" s="99">
        <v>0</v>
      </c>
      <c r="M49" s="99">
        <v>0</v>
      </c>
      <c r="N49" s="100">
        <f t="shared" si="13"/>
        <v>0</v>
      </c>
      <c r="O49" s="100">
        <v>0</v>
      </c>
      <c r="P49" s="100">
        <v>0</v>
      </c>
      <c r="Q49" s="100">
        <v>0</v>
      </c>
      <c r="R49" s="100">
        <f t="shared" si="8"/>
        <v>0</v>
      </c>
      <c r="S49" s="100">
        <v>0</v>
      </c>
      <c r="T49" s="100">
        <v>0</v>
      </c>
      <c r="U49" s="100">
        <v>0</v>
      </c>
      <c r="V49" s="99">
        <v>0</v>
      </c>
      <c r="W49" s="99">
        <v>0</v>
      </c>
      <c r="X49" s="99">
        <v>0</v>
      </c>
      <c r="Y49" s="100">
        <f t="shared" si="7"/>
        <v>0</v>
      </c>
      <c r="Z49" s="81">
        <v>0</v>
      </c>
      <c r="AA49" s="100">
        <v>0</v>
      </c>
      <c r="AB49" s="100">
        <f t="shared" si="2"/>
        <v>0</v>
      </c>
      <c r="AC49" s="100">
        <v>0</v>
      </c>
      <c r="AD49" s="100">
        <f t="shared" si="3"/>
        <v>0</v>
      </c>
      <c r="AE49" s="100">
        <v>0</v>
      </c>
      <c r="AF49" s="100">
        <f t="shared" si="4"/>
        <v>0</v>
      </c>
      <c r="AG49" s="34"/>
      <c r="AH49" s="34"/>
      <c r="AI49" s="34"/>
      <c r="AJ49" s="34"/>
    </row>
    <row r="50" spans="1:36" s="9" customFormat="1" x14ac:dyDescent="0.2">
      <c r="A50" s="2">
        <v>44</v>
      </c>
      <c r="B50" s="11" t="s">
        <v>114</v>
      </c>
      <c r="C50" s="12"/>
      <c r="D50" s="12" t="s">
        <v>68</v>
      </c>
      <c r="E50" s="19" t="s">
        <v>118</v>
      </c>
      <c r="F50" s="101" t="s">
        <v>164</v>
      </c>
      <c r="G50" s="96">
        <v>30.45</v>
      </c>
      <c r="H50" s="99">
        <v>45</v>
      </c>
      <c r="I50" s="83">
        <v>8</v>
      </c>
      <c r="J50" s="83">
        <v>18</v>
      </c>
      <c r="K50" s="98">
        <v>42</v>
      </c>
      <c r="L50" s="99">
        <v>49</v>
      </c>
      <c r="M50" s="99">
        <v>27</v>
      </c>
      <c r="N50" s="100">
        <f t="shared" si="13"/>
        <v>93.333333333333329</v>
      </c>
      <c r="O50" s="100">
        <v>28019.85</v>
      </c>
      <c r="P50" s="100">
        <v>28019.85</v>
      </c>
      <c r="Q50" s="100">
        <f t="shared" si="5"/>
        <v>100</v>
      </c>
      <c r="R50" s="100">
        <f t="shared" si="8"/>
        <v>28019.85</v>
      </c>
      <c r="S50" s="100">
        <f t="shared" ref="S50:S59" si="16">R50/P50*100</f>
        <v>100</v>
      </c>
      <c r="T50" s="100">
        <v>0</v>
      </c>
      <c r="U50" s="100">
        <f t="shared" si="6"/>
        <v>0</v>
      </c>
      <c r="V50" s="99">
        <v>3</v>
      </c>
      <c r="W50" s="99">
        <v>3</v>
      </c>
      <c r="X50" s="99">
        <v>0</v>
      </c>
      <c r="Y50" s="100">
        <f t="shared" si="7"/>
        <v>6.666666666666667</v>
      </c>
      <c r="Z50" s="81">
        <v>4948.57</v>
      </c>
      <c r="AA50" s="100">
        <v>0</v>
      </c>
      <c r="AB50" s="100">
        <f t="shared" si="2"/>
        <v>0</v>
      </c>
      <c r="AC50" s="100">
        <v>0</v>
      </c>
      <c r="AD50" s="100">
        <f t="shared" si="3"/>
        <v>0</v>
      </c>
      <c r="AE50" s="100">
        <v>0</v>
      </c>
      <c r="AF50" s="100">
        <f t="shared" si="4"/>
        <v>0</v>
      </c>
      <c r="AG50" s="34"/>
      <c r="AH50" s="34"/>
      <c r="AI50" s="34"/>
      <c r="AJ50" s="34"/>
    </row>
    <row r="51" spans="1:36" s="9" customFormat="1" x14ac:dyDescent="0.2">
      <c r="A51" s="2">
        <v>45</v>
      </c>
      <c r="B51" s="11" t="s">
        <v>114</v>
      </c>
      <c r="C51" s="12"/>
      <c r="D51" s="12" t="s">
        <v>69</v>
      </c>
      <c r="E51" s="19" t="s">
        <v>165</v>
      </c>
      <c r="F51" s="101" t="s">
        <v>166</v>
      </c>
      <c r="G51" s="96">
        <v>30.45</v>
      </c>
      <c r="H51" s="99">
        <v>35</v>
      </c>
      <c r="I51" s="83">
        <v>7</v>
      </c>
      <c r="J51" s="83">
        <v>20</v>
      </c>
      <c r="K51" s="98">
        <v>26</v>
      </c>
      <c r="L51" s="99">
        <v>38</v>
      </c>
      <c r="M51" s="99">
        <v>10</v>
      </c>
      <c r="N51" s="100">
        <f t="shared" si="13"/>
        <v>74.285714285714292</v>
      </c>
      <c r="O51" s="100">
        <v>24374.81</v>
      </c>
      <c r="P51" s="100">
        <v>24374.81</v>
      </c>
      <c r="Q51" s="100">
        <f t="shared" si="5"/>
        <v>100</v>
      </c>
      <c r="R51" s="100">
        <f t="shared" si="8"/>
        <v>24374.81</v>
      </c>
      <c r="S51" s="100">
        <f t="shared" si="16"/>
        <v>100</v>
      </c>
      <c r="T51" s="100">
        <v>0</v>
      </c>
      <c r="U51" s="100">
        <f t="shared" si="6"/>
        <v>0</v>
      </c>
      <c r="V51" s="99">
        <v>5</v>
      </c>
      <c r="W51" s="99">
        <v>6</v>
      </c>
      <c r="X51" s="99">
        <v>3</v>
      </c>
      <c r="Y51" s="100">
        <f t="shared" si="7"/>
        <v>14.285714285714285</v>
      </c>
      <c r="Z51" s="81">
        <v>1853.19</v>
      </c>
      <c r="AA51" s="100">
        <v>0</v>
      </c>
      <c r="AB51" s="100">
        <f t="shared" si="2"/>
        <v>0</v>
      </c>
      <c r="AC51" s="100">
        <v>0</v>
      </c>
      <c r="AD51" s="100">
        <f t="shared" si="3"/>
        <v>0</v>
      </c>
      <c r="AE51" s="100">
        <v>0</v>
      </c>
      <c r="AF51" s="100">
        <f t="shared" si="4"/>
        <v>0</v>
      </c>
      <c r="AG51" s="34"/>
      <c r="AH51" s="34"/>
      <c r="AI51" s="34"/>
      <c r="AJ51" s="34"/>
    </row>
    <row r="52" spans="1:36" s="9" customFormat="1" x14ac:dyDescent="0.2">
      <c r="A52" s="2">
        <v>46</v>
      </c>
      <c r="B52" s="11" t="s">
        <v>114</v>
      </c>
      <c r="C52" s="12"/>
      <c r="D52" s="12" t="s">
        <v>70</v>
      </c>
      <c r="E52" s="19" t="s">
        <v>120</v>
      </c>
      <c r="F52" s="101" t="s">
        <v>167</v>
      </c>
      <c r="G52" s="96">
        <v>30.45</v>
      </c>
      <c r="H52" s="99">
        <v>21</v>
      </c>
      <c r="I52" s="83">
        <v>8</v>
      </c>
      <c r="J52" s="83">
        <v>11</v>
      </c>
      <c r="K52" s="98">
        <v>17</v>
      </c>
      <c r="L52" s="99">
        <v>22</v>
      </c>
      <c r="M52" s="99">
        <v>9</v>
      </c>
      <c r="N52" s="100">
        <f t="shared" si="13"/>
        <v>80.952380952380949</v>
      </c>
      <c r="O52" s="100">
        <v>15413.759999999998</v>
      </c>
      <c r="P52" s="100">
        <v>15413.759999999998</v>
      </c>
      <c r="Q52" s="100">
        <f t="shared" si="5"/>
        <v>100</v>
      </c>
      <c r="R52" s="100">
        <f t="shared" si="8"/>
        <v>15413.759999999998</v>
      </c>
      <c r="S52" s="100">
        <f t="shared" si="16"/>
        <v>100</v>
      </c>
      <c r="T52" s="100">
        <v>0</v>
      </c>
      <c r="U52" s="100">
        <f t="shared" si="6"/>
        <v>0</v>
      </c>
      <c r="V52" s="99">
        <v>2</v>
      </c>
      <c r="W52" s="99">
        <v>2</v>
      </c>
      <c r="X52" s="99">
        <v>0</v>
      </c>
      <c r="Y52" s="100">
        <f t="shared" si="7"/>
        <v>9.5238095238095237</v>
      </c>
      <c r="Z52" s="81">
        <v>1649.35</v>
      </c>
      <c r="AA52" s="100">
        <v>0</v>
      </c>
      <c r="AB52" s="100">
        <f t="shared" si="2"/>
        <v>0</v>
      </c>
      <c r="AC52" s="100">
        <v>0</v>
      </c>
      <c r="AD52" s="100">
        <f t="shared" si="3"/>
        <v>0</v>
      </c>
      <c r="AE52" s="100">
        <v>0</v>
      </c>
      <c r="AF52" s="100">
        <f t="shared" si="4"/>
        <v>0</v>
      </c>
      <c r="AG52" s="34"/>
      <c r="AH52" s="34"/>
      <c r="AI52" s="34"/>
      <c r="AJ52" s="34"/>
    </row>
    <row r="53" spans="1:36" s="9" customFormat="1" x14ac:dyDescent="0.2">
      <c r="A53" s="2">
        <v>47</v>
      </c>
      <c r="B53" s="11" t="s">
        <v>114</v>
      </c>
      <c r="C53" s="12"/>
      <c r="D53" s="12" t="s">
        <v>71</v>
      </c>
      <c r="E53" s="19" t="s">
        <v>168</v>
      </c>
      <c r="F53" s="101">
        <v>101</v>
      </c>
      <c r="G53" s="96">
        <v>30.45</v>
      </c>
      <c r="H53" s="99">
        <v>47</v>
      </c>
      <c r="I53" s="83">
        <v>7</v>
      </c>
      <c r="J53" s="83">
        <v>31</v>
      </c>
      <c r="K53" s="98">
        <v>35</v>
      </c>
      <c r="L53" s="99">
        <v>48</v>
      </c>
      <c r="M53" s="99">
        <v>2</v>
      </c>
      <c r="N53" s="100">
        <f t="shared" si="13"/>
        <v>74.468085106382972</v>
      </c>
      <c r="O53" s="100">
        <v>42972.38</v>
      </c>
      <c r="P53" s="100">
        <v>42972.38</v>
      </c>
      <c r="Q53" s="100">
        <f t="shared" si="5"/>
        <v>100</v>
      </c>
      <c r="R53" s="100">
        <f t="shared" si="8"/>
        <v>42972.38</v>
      </c>
      <c r="S53" s="100">
        <f t="shared" si="16"/>
        <v>100</v>
      </c>
      <c r="T53" s="100">
        <v>0</v>
      </c>
      <c r="U53" s="100">
        <f t="shared" si="6"/>
        <v>0</v>
      </c>
      <c r="V53" s="99">
        <v>6</v>
      </c>
      <c r="W53" s="99">
        <v>9</v>
      </c>
      <c r="X53" s="99">
        <v>0</v>
      </c>
      <c r="Y53" s="100">
        <f t="shared" si="7"/>
        <v>12.76595744680851</v>
      </c>
      <c r="Z53" s="81">
        <v>20196.759999999998</v>
      </c>
      <c r="AA53" s="100">
        <v>0</v>
      </c>
      <c r="AB53" s="100">
        <f t="shared" si="2"/>
        <v>0</v>
      </c>
      <c r="AC53" s="100">
        <v>0</v>
      </c>
      <c r="AD53" s="100">
        <f t="shared" si="3"/>
        <v>0</v>
      </c>
      <c r="AE53" s="100">
        <v>0</v>
      </c>
      <c r="AF53" s="100">
        <f t="shared" si="4"/>
        <v>0</v>
      </c>
      <c r="AG53" s="34"/>
      <c r="AH53" s="34"/>
      <c r="AI53" s="34"/>
      <c r="AJ53" s="34"/>
    </row>
    <row r="54" spans="1:36" s="9" customFormat="1" x14ac:dyDescent="0.2">
      <c r="A54" s="2">
        <v>48</v>
      </c>
      <c r="B54" s="11" t="s">
        <v>114</v>
      </c>
      <c r="C54" s="12"/>
      <c r="D54" s="12" t="s">
        <v>72</v>
      </c>
      <c r="E54" s="19" t="s">
        <v>118</v>
      </c>
      <c r="F54" s="101" t="s">
        <v>169</v>
      </c>
      <c r="G54" s="96">
        <v>30.45</v>
      </c>
      <c r="H54" s="99">
        <v>16</v>
      </c>
      <c r="I54" s="83">
        <v>4</v>
      </c>
      <c r="J54" s="83">
        <v>10</v>
      </c>
      <c r="K54" s="98">
        <v>14</v>
      </c>
      <c r="L54" s="99">
        <v>16</v>
      </c>
      <c r="M54" s="99">
        <v>8</v>
      </c>
      <c r="N54" s="100">
        <f t="shared" si="13"/>
        <v>87.5</v>
      </c>
      <c r="O54" s="100">
        <v>11942.29</v>
      </c>
      <c r="P54" s="100">
        <v>11942.29</v>
      </c>
      <c r="Q54" s="100">
        <f t="shared" si="5"/>
        <v>100</v>
      </c>
      <c r="R54" s="100">
        <f t="shared" si="8"/>
        <v>11942.29</v>
      </c>
      <c r="S54" s="100">
        <f t="shared" si="16"/>
        <v>100</v>
      </c>
      <c r="T54" s="100">
        <v>0</v>
      </c>
      <c r="U54" s="100">
        <f t="shared" si="6"/>
        <v>0</v>
      </c>
      <c r="V54" s="99">
        <v>3</v>
      </c>
      <c r="W54" s="99">
        <v>3</v>
      </c>
      <c r="X54" s="99">
        <v>0</v>
      </c>
      <c r="Y54" s="100">
        <f t="shared" si="7"/>
        <v>18.75</v>
      </c>
      <c r="Z54" s="81">
        <v>1942.71</v>
      </c>
      <c r="AA54" s="100">
        <v>0</v>
      </c>
      <c r="AB54" s="100">
        <f t="shared" si="2"/>
        <v>0</v>
      </c>
      <c r="AC54" s="100">
        <v>0</v>
      </c>
      <c r="AD54" s="100">
        <f t="shared" si="3"/>
        <v>0</v>
      </c>
      <c r="AE54" s="100">
        <v>0</v>
      </c>
      <c r="AF54" s="100">
        <f t="shared" si="4"/>
        <v>0</v>
      </c>
      <c r="AG54" s="34"/>
      <c r="AH54" s="34"/>
      <c r="AI54" s="34"/>
      <c r="AJ54" s="34"/>
    </row>
    <row r="55" spans="1:36" s="9" customFormat="1" x14ac:dyDescent="0.2">
      <c r="A55" s="2">
        <v>49</v>
      </c>
      <c r="B55" s="11" t="s">
        <v>114</v>
      </c>
      <c r="C55" s="12"/>
      <c r="D55" s="12" t="s">
        <v>73</v>
      </c>
      <c r="E55" s="19" t="s">
        <v>118</v>
      </c>
      <c r="F55" s="101" t="s">
        <v>170</v>
      </c>
      <c r="G55" s="96">
        <v>30.45</v>
      </c>
      <c r="H55" s="99">
        <v>14</v>
      </c>
      <c r="I55" s="83">
        <v>3</v>
      </c>
      <c r="J55" s="83">
        <v>5</v>
      </c>
      <c r="K55" s="98">
        <v>7</v>
      </c>
      <c r="L55" s="99">
        <v>7</v>
      </c>
      <c r="M55" s="99">
        <v>6</v>
      </c>
      <c r="N55" s="100">
        <f t="shared" si="13"/>
        <v>50</v>
      </c>
      <c r="O55" s="100">
        <v>2319.79</v>
      </c>
      <c r="P55" s="100">
        <v>2319.79</v>
      </c>
      <c r="Q55" s="100">
        <f t="shared" si="5"/>
        <v>100</v>
      </c>
      <c r="R55" s="100">
        <f t="shared" si="8"/>
        <v>2319.79</v>
      </c>
      <c r="S55" s="100">
        <f t="shared" si="16"/>
        <v>100</v>
      </c>
      <c r="T55" s="100">
        <v>0</v>
      </c>
      <c r="U55" s="100">
        <f t="shared" si="6"/>
        <v>0</v>
      </c>
      <c r="V55" s="99">
        <v>0</v>
      </c>
      <c r="W55" s="99">
        <v>0</v>
      </c>
      <c r="X55" s="99">
        <v>0</v>
      </c>
      <c r="Y55" s="100">
        <f t="shared" si="7"/>
        <v>0</v>
      </c>
      <c r="Z55" s="81">
        <v>0</v>
      </c>
      <c r="AA55" s="100">
        <v>0</v>
      </c>
      <c r="AB55" s="100">
        <f t="shared" si="2"/>
        <v>0</v>
      </c>
      <c r="AC55" s="100">
        <v>0</v>
      </c>
      <c r="AD55" s="100">
        <f t="shared" si="3"/>
        <v>0</v>
      </c>
      <c r="AE55" s="100">
        <v>0</v>
      </c>
      <c r="AF55" s="100">
        <f t="shared" si="4"/>
        <v>0</v>
      </c>
      <c r="AG55" s="34"/>
      <c r="AH55" s="34"/>
      <c r="AI55" s="34"/>
      <c r="AJ55" s="34"/>
    </row>
    <row r="56" spans="1:36" s="9" customFormat="1" x14ac:dyDescent="0.2">
      <c r="A56" s="2">
        <v>50</v>
      </c>
      <c r="B56" s="11" t="s">
        <v>114</v>
      </c>
      <c r="C56" s="12"/>
      <c r="D56" s="12" t="s">
        <v>74</v>
      </c>
      <c r="E56" s="19" t="s">
        <v>171</v>
      </c>
      <c r="F56" s="101" t="s">
        <v>172</v>
      </c>
      <c r="G56" s="96">
        <v>30.45</v>
      </c>
      <c r="H56" s="99">
        <v>56</v>
      </c>
      <c r="I56" s="83">
        <v>17</v>
      </c>
      <c r="J56" s="83">
        <v>34</v>
      </c>
      <c r="K56" s="98">
        <v>39</v>
      </c>
      <c r="L56" s="99">
        <v>51</v>
      </c>
      <c r="M56" s="99">
        <v>18</v>
      </c>
      <c r="N56" s="100">
        <f t="shared" si="13"/>
        <v>69.642857142857139</v>
      </c>
      <c r="O56" s="100">
        <v>33646.5</v>
      </c>
      <c r="P56" s="100">
        <v>33646.5</v>
      </c>
      <c r="Q56" s="100">
        <f t="shared" si="5"/>
        <v>100</v>
      </c>
      <c r="R56" s="100">
        <f t="shared" si="8"/>
        <v>33646.5</v>
      </c>
      <c r="S56" s="100">
        <f t="shared" si="16"/>
        <v>100</v>
      </c>
      <c r="T56" s="100">
        <v>0</v>
      </c>
      <c r="U56" s="100">
        <f t="shared" si="6"/>
        <v>0</v>
      </c>
      <c r="V56" s="99">
        <v>2</v>
      </c>
      <c r="W56" s="99">
        <v>2</v>
      </c>
      <c r="X56" s="99">
        <v>0</v>
      </c>
      <c r="Y56" s="100">
        <f t="shared" si="7"/>
        <v>3.5714285714285712</v>
      </c>
      <c r="Z56" s="81">
        <v>576.11</v>
      </c>
      <c r="AA56" s="100">
        <v>0</v>
      </c>
      <c r="AB56" s="100">
        <f t="shared" si="2"/>
        <v>0</v>
      </c>
      <c r="AC56" s="100">
        <v>0</v>
      </c>
      <c r="AD56" s="100">
        <f t="shared" si="3"/>
        <v>0</v>
      </c>
      <c r="AE56" s="100">
        <v>0</v>
      </c>
      <c r="AF56" s="100">
        <f t="shared" si="4"/>
        <v>0</v>
      </c>
      <c r="AG56" s="34"/>
      <c r="AH56" s="34"/>
      <c r="AI56" s="34"/>
      <c r="AJ56" s="34"/>
    </row>
    <row r="57" spans="1:36" s="9" customFormat="1" x14ac:dyDescent="0.2">
      <c r="A57" s="2">
        <v>51</v>
      </c>
      <c r="B57" s="11" t="s">
        <v>114</v>
      </c>
      <c r="C57" s="12"/>
      <c r="D57" s="12" t="s">
        <v>75</v>
      </c>
      <c r="E57" s="19" t="s">
        <v>118</v>
      </c>
      <c r="F57" s="101" t="s">
        <v>173</v>
      </c>
      <c r="G57" s="96">
        <v>30.45</v>
      </c>
      <c r="H57" s="99">
        <v>17</v>
      </c>
      <c r="I57" s="83">
        <v>4</v>
      </c>
      <c r="J57" s="83">
        <v>6</v>
      </c>
      <c r="K57" s="98">
        <v>16</v>
      </c>
      <c r="L57" s="99">
        <v>17</v>
      </c>
      <c r="M57" s="99">
        <v>11</v>
      </c>
      <c r="N57" s="100">
        <f t="shared" si="13"/>
        <v>94.117647058823522</v>
      </c>
      <c r="O57" s="100">
        <v>5389.26</v>
      </c>
      <c r="P57" s="100">
        <v>5389.26</v>
      </c>
      <c r="Q57" s="100">
        <f t="shared" si="5"/>
        <v>100</v>
      </c>
      <c r="R57" s="100">
        <f t="shared" si="8"/>
        <v>5389.26</v>
      </c>
      <c r="S57" s="100">
        <f t="shared" si="16"/>
        <v>100</v>
      </c>
      <c r="T57" s="100">
        <v>0</v>
      </c>
      <c r="U57" s="100">
        <f t="shared" si="6"/>
        <v>0</v>
      </c>
      <c r="V57" s="99">
        <v>2</v>
      </c>
      <c r="W57" s="99">
        <v>2</v>
      </c>
      <c r="X57" s="99">
        <v>0</v>
      </c>
      <c r="Y57" s="100">
        <f t="shared" si="7"/>
        <v>11.76470588235294</v>
      </c>
      <c r="Z57" s="81">
        <v>1403.51</v>
      </c>
      <c r="AA57" s="100">
        <v>0</v>
      </c>
      <c r="AB57" s="100">
        <f t="shared" si="2"/>
        <v>0</v>
      </c>
      <c r="AC57" s="100">
        <v>0</v>
      </c>
      <c r="AD57" s="100">
        <f t="shared" si="3"/>
        <v>0</v>
      </c>
      <c r="AE57" s="100">
        <v>0</v>
      </c>
      <c r="AF57" s="100">
        <f t="shared" si="4"/>
        <v>0</v>
      </c>
      <c r="AG57" s="34"/>
      <c r="AH57" s="34"/>
      <c r="AI57" s="34"/>
      <c r="AJ57" s="34"/>
    </row>
    <row r="58" spans="1:36" s="9" customFormat="1" x14ac:dyDescent="0.2">
      <c r="A58" s="2">
        <v>52</v>
      </c>
      <c r="B58" s="11" t="s">
        <v>114</v>
      </c>
      <c r="C58" s="12"/>
      <c r="D58" s="12" t="s">
        <v>76</v>
      </c>
      <c r="E58" s="19" t="s">
        <v>174</v>
      </c>
      <c r="F58" s="101" t="s">
        <v>175</v>
      </c>
      <c r="G58" s="96">
        <v>30.45</v>
      </c>
      <c r="H58" s="99">
        <v>59</v>
      </c>
      <c r="I58" s="83">
        <v>10</v>
      </c>
      <c r="J58" s="83">
        <v>38</v>
      </c>
      <c r="K58" s="98">
        <v>45</v>
      </c>
      <c r="L58" s="99">
        <v>66</v>
      </c>
      <c r="M58" s="99">
        <v>11</v>
      </c>
      <c r="N58" s="100">
        <f t="shared" si="13"/>
        <v>76.271186440677965</v>
      </c>
      <c r="O58" s="100">
        <v>51157.919999999998</v>
      </c>
      <c r="P58" s="100">
        <v>51157.919999999998</v>
      </c>
      <c r="Q58" s="100">
        <f t="shared" si="5"/>
        <v>100</v>
      </c>
      <c r="R58" s="100">
        <f t="shared" si="8"/>
        <v>32261.390000000003</v>
      </c>
      <c r="S58" s="100">
        <f t="shared" si="16"/>
        <v>63.06235671817776</v>
      </c>
      <c r="T58" s="100">
        <v>18896.529999999995</v>
      </c>
      <c r="U58" s="100">
        <f t="shared" si="6"/>
        <v>36.93764328182224</v>
      </c>
      <c r="V58" s="99">
        <v>5</v>
      </c>
      <c r="W58" s="99">
        <v>5</v>
      </c>
      <c r="X58" s="99">
        <v>3</v>
      </c>
      <c r="Y58" s="100">
        <f t="shared" si="7"/>
        <v>8.4745762711864394</v>
      </c>
      <c r="Z58" s="81">
        <v>2969.49</v>
      </c>
      <c r="AA58" s="100">
        <v>0</v>
      </c>
      <c r="AB58" s="100">
        <f t="shared" si="2"/>
        <v>0</v>
      </c>
      <c r="AC58" s="100">
        <v>0</v>
      </c>
      <c r="AD58" s="100">
        <f t="shared" si="3"/>
        <v>0</v>
      </c>
      <c r="AE58" s="100">
        <v>0</v>
      </c>
      <c r="AF58" s="100">
        <f t="shared" si="4"/>
        <v>0</v>
      </c>
      <c r="AG58" s="34"/>
      <c r="AH58" s="34"/>
      <c r="AI58" s="34"/>
      <c r="AJ58" s="34"/>
    </row>
    <row r="59" spans="1:36" s="9" customFormat="1" x14ac:dyDescent="0.2">
      <c r="A59" s="2">
        <v>53</v>
      </c>
      <c r="B59" s="11" t="s">
        <v>114</v>
      </c>
      <c r="C59" s="12"/>
      <c r="D59" s="12" t="s">
        <v>77</v>
      </c>
      <c r="E59" s="19" t="s">
        <v>118</v>
      </c>
      <c r="F59" s="101" t="s">
        <v>176</v>
      </c>
      <c r="G59" s="96">
        <v>30.45</v>
      </c>
      <c r="H59" s="99">
        <v>29</v>
      </c>
      <c r="I59" s="83">
        <v>9</v>
      </c>
      <c r="J59" s="83">
        <v>10</v>
      </c>
      <c r="K59" s="98">
        <v>15</v>
      </c>
      <c r="L59" s="99">
        <v>16</v>
      </c>
      <c r="M59" s="99">
        <v>12</v>
      </c>
      <c r="N59" s="100">
        <f t="shared" si="13"/>
        <v>51.724137931034484</v>
      </c>
      <c r="O59" s="100">
        <v>2869.51</v>
      </c>
      <c r="P59" s="100">
        <v>2869.51</v>
      </c>
      <c r="Q59" s="100">
        <f t="shared" si="5"/>
        <v>100</v>
      </c>
      <c r="R59" s="100">
        <f t="shared" si="8"/>
        <v>2869.51</v>
      </c>
      <c r="S59" s="100">
        <f t="shared" si="16"/>
        <v>100</v>
      </c>
      <c r="T59" s="100">
        <v>0</v>
      </c>
      <c r="U59" s="100">
        <f t="shared" si="6"/>
        <v>0</v>
      </c>
      <c r="V59" s="99">
        <v>0</v>
      </c>
      <c r="W59" s="99">
        <v>0</v>
      </c>
      <c r="X59" s="99">
        <v>0</v>
      </c>
      <c r="Y59" s="100">
        <f t="shared" si="7"/>
        <v>0</v>
      </c>
      <c r="Z59" s="81">
        <v>0</v>
      </c>
      <c r="AA59" s="100">
        <v>0</v>
      </c>
      <c r="AB59" s="100">
        <f t="shared" si="2"/>
        <v>0</v>
      </c>
      <c r="AC59" s="100">
        <v>0</v>
      </c>
      <c r="AD59" s="100">
        <f t="shared" si="3"/>
        <v>0</v>
      </c>
      <c r="AE59" s="100">
        <v>0</v>
      </c>
      <c r="AF59" s="100">
        <f t="shared" si="4"/>
        <v>0</v>
      </c>
      <c r="AG59" s="34"/>
      <c r="AH59" s="34"/>
      <c r="AI59" s="34"/>
      <c r="AJ59" s="34"/>
    </row>
    <row r="60" spans="1:36" s="9" customFormat="1" x14ac:dyDescent="0.2">
      <c r="A60" s="2">
        <v>54</v>
      </c>
      <c r="B60" s="11" t="s">
        <v>114</v>
      </c>
      <c r="C60" s="12"/>
      <c r="D60" s="12" t="s">
        <v>78</v>
      </c>
      <c r="E60" s="19" t="s">
        <v>177</v>
      </c>
      <c r="F60" s="101" t="s">
        <v>178</v>
      </c>
      <c r="G60" s="96">
        <v>30.45</v>
      </c>
      <c r="H60" s="99">
        <v>59</v>
      </c>
      <c r="I60" s="83">
        <v>5</v>
      </c>
      <c r="J60" s="83">
        <v>8</v>
      </c>
      <c r="K60" s="98">
        <v>54</v>
      </c>
      <c r="L60" s="99">
        <v>58</v>
      </c>
      <c r="M60" s="99">
        <v>46</v>
      </c>
      <c r="N60" s="100">
        <f t="shared" si="13"/>
        <v>91.525423728813564</v>
      </c>
      <c r="O60" s="100">
        <v>15158.790000000003</v>
      </c>
      <c r="P60" s="100">
        <v>15158.790000000003</v>
      </c>
      <c r="Q60" s="100">
        <f t="shared" si="5"/>
        <v>100</v>
      </c>
      <c r="R60" s="100">
        <f t="shared" si="8"/>
        <v>15158.790000000003</v>
      </c>
      <c r="S60" s="100">
        <f t="shared" si="9"/>
        <v>100</v>
      </c>
      <c r="T60" s="100">
        <v>0</v>
      </c>
      <c r="U60" s="100">
        <f t="shared" si="6"/>
        <v>0</v>
      </c>
      <c r="V60" s="99">
        <v>0</v>
      </c>
      <c r="W60" s="99">
        <v>0</v>
      </c>
      <c r="X60" s="99">
        <v>0</v>
      </c>
      <c r="Y60" s="100">
        <f t="shared" si="7"/>
        <v>0</v>
      </c>
      <c r="Z60" s="81">
        <v>0</v>
      </c>
      <c r="AA60" s="100">
        <v>0</v>
      </c>
      <c r="AB60" s="100">
        <f t="shared" si="2"/>
        <v>0</v>
      </c>
      <c r="AC60" s="100">
        <v>0</v>
      </c>
      <c r="AD60" s="100">
        <f t="shared" si="3"/>
        <v>0</v>
      </c>
      <c r="AE60" s="100">
        <v>0</v>
      </c>
      <c r="AF60" s="100">
        <f t="shared" si="4"/>
        <v>0</v>
      </c>
      <c r="AG60" s="34"/>
      <c r="AH60" s="34"/>
      <c r="AI60" s="34"/>
      <c r="AJ60" s="34"/>
    </row>
    <row r="61" spans="1:36" s="9" customFormat="1" x14ac:dyDescent="0.2">
      <c r="A61" s="2">
        <v>55</v>
      </c>
      <c r="B61" s="11" t="s">
        <v>114</v>
      </c>
      <c r="C61" s="12"/>
      <c r="D61" s="12" t="s">
        <v>79</v>
      </c>
      <c r="E61" s="19" t="s">
        <v>177</v>
      </c>
      <c r="F61" s="101" t="s">
        <v>179</v>
      </c>
      <c r="G61" s="96">
        <v>30.45</v>
      </c>
      <c r="H61" s="99">
        <v>162</v>
      </c>
      <c r="I61" s="83">
        <v>10</v>
      </c>
      <c r="J61" s="83">
        <v>60</v>
      </c>
      <c r="K61" s="98">
        <v>110</v>
      </c>
      <c r="L61" s="99">
        <v>135</v>
      </c>
      <c r="M61" s="99">
        <v>66</v>
      </c>
      <c r="N61" s="100">
        <f t="shared" si="13"/>
        <v>67.901234567901241</v>
      </c>
      <c r="O61" s="100">
        <v>71249.460000000036</v>
      </c>
      <c r="P61" s="100">
        <v>71249.460000000036</v>
      </c>
      <c r="Q61" s="100">
        <f t="shared" si="5"/>
        <v>100</v>
      </c>
      <c r="R61" s="100">
        <f t="shared" si="8"/>
        <v>58069.500000000044</v>
      </c>
      <c r="S61" s="100">
        <f>R61/P61*100</f>
        <v>81.501670328448824</v>
      </c>
      <c r="T61" s="100">
        <v>13179.959999999992</v>
      </c>
      <c r="U61" s="100">
        <f t="shared" si="6"/>
        <v>18.498329671551176</v>
      </c>
      <c r="V61" s="99">
        <v>26</v>
      </c>
      <c r="W61" s="99">
        <v>34</v>
      </c>
      <c r="X61" s="99">
        <v>17</v>
      </c>
      <c r="Y61" s="100">
        <f t="shared" si="7"/>
        <v>16.049382716049383</v>
      </c>
      <c r="Z61" s="81">
        <v>16750.75</v>
      </c>
      <c r="AA61" s="100">
        <v>0</v>
      </c>
      <c r="AB61" s="100">
        <f t="shared" si="2"/>
        <v>0</v>
      </c>
      <c r="AC61" s="100">
        <v>0</v>
      </c>
      <c r="AD61" s="100">
        <f t="shared" si="3"/>
        <v>0</v>
      </c>
      <c r="AE61" s="100">
        <v>0</v>
      </c>
      <c r="AF61" s="100">
        <f t="shared" si="4"/>
        <v>0</v>
      </c>
      <c r="AG61" s="34"/>
      <c r="AH61" s="34"/>
      <c r="AI61" s="34"/>
      <c r="AJ61" s="34"/>
    </row>
    <row r="62" spans="1:36" s="9" customFormat="1" x14ac:dyDescent="0.2">
      <c r="A62" s="2">
        <v>56</v>
      </c>
      <c r="B62" s="11" t="s">
        <v>114</v>
      </c>
      <c r="C62" s="14"/>
      <c r="D62" s="14" t="s">
        <v>80</v>
      </c>
      <c r="E62" s="19" t="s">
        <v>118</v>
      </c>
      <c r="F62" s="101" t="s">
        <v>180</v>
      </c>
      <c r="G62" s="96">
        <v>30.45</v>
      </c>
      <c r="H62" s="99">
        <v>0</v>
      </c>
      <c r="I62" s="83">
        <v>0</v>
      </c>
      <c r="J62" s="83">
        <v>0</v>
      </c>
      <c r="K62" s="98">
        <v>0</v>
      </c>
      <c r="L62" s="99">
        <v>0</v>
      </c>
      <c r="M62" s="99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f t="shared" si="8"/>
        <v>0</v>
      </c>
      <c r="S62" s="100">
        <v>0</v>
      </c>
      <c r="T62" s="100">
        <v>0</v>
      </c>
      <c r="U62" s="100">
        <v>0</v>
      </c>
      <c r="V62" s="99">
        <v>0</v>
      </c>
      <c r="W62" s="99">
        <v>0</v>
      </c>
      <c r="X62" s="99">
        <v>0</v>
      </c>
      <c r="Y62" s="100">
        <f t="shared" si="7"/>
        <v>0</v>
      </c>
      <c r="Z62" s="81">
        <v>0</v>
      </c>
      <c r="AA62" s="100">
        <v>0</v>
      </c>
      <c r="AB62" s="100">
        <f t="shared" si="2"/>
        <v>0</v>
      </c>
      <c r="AC62" s="100">
        <v>0</v>
      </c>
      <c r="AD62" s="100">
        <f t="shared" si="3"/>
        <v>0</v>
      </c>
      <c r="AE62" s="100">
        <v>0</v>
      </c>
      <c r="AF62" s="100">
        <f t="shared" si="4"/>
        <v>0</v>
      </c>
      <c r="AG62" s="34"/>
      <c r="AH62" s="34"/>
      <c r="AI62" s="34"/>
      <c r="AJ62" s="34"/>
    </row>
    <row r="63" spans="1:36" s="9" customFormat="1" x14ac:dyDescent="0.2">
      <c r="A63" s="2">
        <v>57</v>
      </c>
      <c r="B63" s="11" t="s">
        <v>114</v>
      </c>
      <c r="C63" s="12"/>
      <c r="D63" s="12" t="s">
        <v>81</v>
      </c>
      <c r="E63" s="19" t="s">
        <v>138</v>
      </c>
      <c r="F63" s="101" t="s">
        <v>181</v>
      </c>
      <c r="G63" s="96">
        <v>30.45</v>
      </c>
      <c r="H63" s="99">
        <v>28</v>
      </c>
      <c r="I63" s="83">
        <v>7</v>
      </c>
      <c r="J63" s="83">
        <v>15</v>
      </c>
      <c r="K63" s="98">
        <v>0</v>
      </c>
      <c r="L63" s="99">
        <v>0</v>
      </c>
      <c r="M63" s="99">
        <v>0</v>
      </c>
      <c r="N63" s="100">
        <f t="shared" ref="N63:N78" si="17">K63/H63*100</f>
        <v>0</v>
      </c>
      <c r="O63" s="100">
        <v>0</v>
      </c>
      <c r="P63" s="100">
        <v>0</v>
      </c>
      <c r="Q63" s="100">
        <v>0</v>
      </c>
      <c r="R63" s="100">
        <f t="shared" si="8"/>
        <v>0</v>
      </c>
      <c r="S63" s="100">
        <v>0</v>
      </c>
      <c r="T63" s="100">
        <v>0</v>
      </c>
      <c r="U63" s="100">
        <v>0</v>
      </c>
      <c r="V63" s="99">
        <v>1</v>
      </c>
      <c r="W63" s="99">
        <v>1</v>
      </c>
      <c r="X63" s="99">
        <v>0</v>
      </c>
      <c r="Y63" s="100">
        <f t="shared" si="7"/>
        <v>3.5714285714285712</v>
      </c>
      <c r="Z63" s="81">
        <v>4106.82</v>
      </c>
      <c r="AA63" s="100">
        <v>0</v>
      </c>
      <c r="AB63" s="100">
        <f t="shared" si="2"/>
        <v>0</v>
      </c>
      <c r="AC63" s="100">
        <v>0</v>
      </c>
      <c r="AD63" s="100">
        <f t="shared" si="3"/>
        <v>0</v>
      </c>
      <c r="AE63" s="100">
        <v>0</v>
      </c>
      <c r="AF63" s="100">
        <f t="shared" si="4"/>
        <v>0</v>
      </c>
      <c r="AG63" s="34"/>
      <c r="AH63" s="34"/>
      <c r="AI63" s="34"/>
      <c r="AJ63" s="34"/>
    </row>
    <row r="64" spans="1:36" s="9" customFormat="1" x14ac:dyDescent="0.2">
      <c r="A64" s="2">
        <v>58</v>
      </c>
      <c r="B64" s="11" t="s">
        <v>114</v>
      </c>
      <c r="C64" s="12"/>
      <c r="D64" s="12" t="s">
        <v>82</v>
      </c>
      <c r="E64" s="19" t="s">
        <v>182</v>
      </c>
      <c r="F64" s="101" t="s">
        <v>183</v>
      </c>
      <c r="G64" s="96">
        <v>30.45</v>
      </c>
      <c r="H64" s="99">
        <v>39</v>
      </c>
      <c r="I64" s="83">
        <v>13</v>
      </c>
      <c r="J64" s="83">
        <v>5</v>
      </c>
      <c r="K64" s="98">
        <v>33</v>
      </c>
      <c r="L64" s="99">
        <v>33</v>
      </c>
      <c r="M64" s="99">
        <v>30</v>
      </c>
      <c r="N64" s="100">
        <f t="shared" si="17"/>
        <v>84.615384615384613</v>
      </c>
      <c r="O64" s="100">
        <v>8254.4500000000007</v>
      </c>
      <c r="P64" s="100">
        <v>8254.4500000000007</v>
      </c>
      <c r="Q64" s="100">
        <f t="shared" si="5"/>
        <v>100</v>
      </c>
      <c r="R64" s="100">
        <f t="shared" si="8"/>
        <v>8254.4500000000007</v>
      </c>
      <c r="S64" s="100">
        <f t="shared" ref="S64:S66" si="18">R64/P64*100</f>
        <v>100</v>
      </c>
      <c r="T64" s="100">
        <v>0</v>
      </c>
      <c r="U64" s="100">
        <f t="shared" si="6"/>
        <v>0</v>
      </c>
      <c r="V64" s="99">
        <v>0</v>
      </c>
      <c r="W64" s="99">
        <v>0</v>
      </c>
      <c r="X64" s="99">
        <v>0</v>
      </c>
      <c r="Y64" s="100">
        <f t="shared" si="7"/>
        <v>0</v>
      </c>
      <c r="Z64" s="81">
        <v>0</v>
      </c>
      <c r="AA64" s="100">
        <v>0</v>
      </c>
      <c r="AB64" s="100">
        <f t="shared" si="2"/>
        <v>0</v>
      </c>
      <c r="AC64" s="100">
        <v>0</v>
      </c>
      <c r="AD64" s="100">
        <f t="shared" si="3"/>
        <v>0</v>
      </c>
      <c r="AE64" s="100">
        <v>0</v>
      </c>
      <c r="AF64" s="100">
        <f t="shared" si="4"/>
        <v>0</v>
      </c>
      <c r="AG64" s="34"/>
      <c r="AH64" s="34"/>
      <c r="AI64" s="34"/>
      <c r="AJ64" s="34"/>
    </row>
    <row r="65" spans="1:36" s="9" customFormat="1" x14ac:dyDescent="0.2">
      <c r="A65" s="2">
        <v>59</v>
      </c>
      <c r="B65" s="11" t="s">
        <v>114</v>
      </c>
      <c r="C65" s="12"/>
      <c r="D65" s="12" t="s">
        <v>83</v>
      </c>
      <c r="E65" s="19" t="s">
        <v>118</v>
      </c>
      <c r="F65" s="101" t="s">
        <v>184</v>
      </c>
      <c r="G65" s="96">
        <v>30.45</v>
      </c>
      <c r="H65" s="99">
        <v>35</v>
      </c>
      <c r="I65" s="83">
        <v>10</v>
      </c>
      <c r="J65" s="83">
        <v>14</v>
      </c>
      <c r="K65" s="98">
        <v>29</v>
      </c>
      <c r="L65" s="99">
        <v>31</v>
      </c>
      <c r="M65" s="99">
        <v>19</v>
      </c>
      <c r="N65" s="100">
        <f t="shared" si="17"/>
        <v>82.857142857142861</v>
      </c>
      <c r="O65" s="100">
        <v>16142.51</v>
      </c>
      <c r="P65" s="100">
        <v>16142.51</v>
      </c>
      <c r="Q65" s="100">
        <f t="shared" si="5"/>
        <v>100</v>
      </c>
      <c r="R65" s="100">
        <f t="shared" si="8"/>
        <v>16142.51</v>
      </c>
      <c r="S65" s="100">
        <f t="shared" si="18"/>
        <v>100</v>
      </c>
      <c r="T65" s="100">
        <v>0</v>
      </c>
      <c r="U65" s="100">
        <f t="shared" si="6"/>
        <v>0</v>
      </c>
      <c r="V65" s="99">
        <v>0</v>
      </c>
      <c r="W65" s="99">
        <v>0</v>
      </c>
      <c r="X65" s="99">
        <v>0</v>
      </c>
      <c r="Y65" s="100">
        <f t="shared" si="7"/>
        <v>0</v>
      </c>
      <c r="Z65" s="81">
        <v>0</v>
      </c>
      <c r="AA65" s="100">
        <v>0</v>
      </c>
      <c r="AB65" s="100">
        <f t="shared" si="2"/>
        <v>0</v>
      </c>
      <c r="AC65" s="100">
        <v>0</v>
      </c>
      <c r="AD65" s="100">
        <f t="shared" si="3"/>
        <v>0</v>
      </c>
      <c r="AE65" s="100">
        <v>0</v>
      </c>
      <c r="AF65" s="100">
        <f t="shared" si="4"/>
        <v>0</v>
      </c>
      <c r="AG65" s="34"/>
      <c r="AH65" s="34"/>
      <c r="AI65" s="34"/>
      <c r="AJ65" s="34"/>
    </row>
    <row r="66" spans="1:36" s="9" customFormat="1" x14ac:dyDescent="0.2">
      <c r="A66" s="2">
        <v>60</v>
      </c>
      <c r="B66" s="11" t="s">
        <v>114</v>
      </c>
      <c r="C66" s="12"/>
      <c r="D66" s="12" t="s">
        <v>84</v>
      </c>
      <c r="E66" s="19" t="s">
        <v>118</v>
      </c>
      <c r="F66" s="101" t="s">
        <v>185</v>
      </c>
      <c r="G66" s="96">
        <v>30.45</v>
      </c>
      <c r="H66" s="99">
        <v>88</v>
      </c>
      <c r="I66" s="83">
        <v>26</v>
      </c>
      <c r="J66" s="83">
        <v>62</v>
      </c>
      <c r="K66" s="98">
        <v>74</v>
      </c>
      <c r="L66" s="99">
        <v>100</v>
      </c>
      <c r="M66" s="99">
        <v>24</v>
      </c>
      <c r="N66" s="100">
        <f t="shared" si="17"/>
        <v>84.090909090909093</v>
      </c>
      <c r="O66" s="100">
        <v>94844.19</v>
      </c>
      <c r="P66" s="100">
        <v>94844.19</v>
      </c>
      <c r="Q66" s="100">
        <f t="shared" si="5"/>
        <v>100</v>
      </c>
      <c r="R66" s="100">
        <f t="shared" si="8"/>
        <v>66268.81</v>
      </c>
      <c r="S66" s="100">
        <f t="shared" si="18"/>
        <v>69.871238290927465</v>
      </c>
      <c r="T66" s="100">
        <f>31569.69-2994.31</f>
        <v>28575.379999999997</v>
      </c>
      <c r="U66" s="100">
        <f t="shared" si="6"/>
        <v>30.128761709072528</v>
      </c>
      <c r="V66" s="99">
        <v>0</v>
      </c>
      <c r="W66" s="99">
        <v>0</v>
      </c>
      <c r="X66" s="99">
        <v>0</v>
      </c>
      <c r="Y66" s="100">
        <f t="shared" si="7"/>
        <v>0</v>
      </c>
      <c r="Z66" s="81">
        <v>0</v>
      </c>
      <c r="AA66" s="100">
        <v>0</v>
      </c>
      <c r="AB66" s="100">
        <f t="shared" si="2"/>
        <v>0</v>
      </c>
      <c r="AC66" s="100">
        <v>0</v>
      </c>
      <c r="AD66" s="100">
        <f t="shared" si="3"/>
        <v>0</v>
      </c>
      <c r="AE66" s="100">
        <v>0</v>
      </c>
      <c r="AF66" s="100">
        <f t="shared" si="4"/>
        <v>0</v>
      </c>
      <c r="AG66" s="34"/>
      <c r="AH66" s="34"/>
      <c r="AI66" s="34"/>
      <c r="AJ66" s="34"/>
    </row>
    <row r="67" spans="1:36" s="9" customFormat="1" x14ac:dyDescent="0.2">
      <c r="A67" s="2">
        <v>61</v>
      </c>
      <c r="B67" s="11" t="s">
        <v>114</v>
      </c>
      <c r="C67" s="12"/>
      <c r="D67" s="12" t="s">
        <v>85</v>
      </c>
      <c r="E67" s="19" t="s">
        <v>118</v>
      </c>
      <c r="F67" s="101" t="s">
        <v>186</v>
      </c>
      <c r="G67" s="96">
        <v>30.45</v>
      </c>
      <c r="H67" s="99">
        <v>5</v>
      </c>
      <c r="I67" s="83">
        <v>0</v>
      </c>
      <c r="J67" s="83">
        <v>2</v>
      </c>
      <c r="K67" s="98">
        <v>3</v>
      </c>
      <c r="L67" s="99">
        <v>4</v>
      </c>
      <c r="M67" s="99">
        <v>2</v>
      </c>
      <c r="N67" s="100">
        <f t="shared" si="17"/>
        <v>60</v>
      </c>
      <c r="O67" s="100">
        <v>1370.25</v>
      </c>
      <c r="P67" s="100">
        <v>1370.25</v>
      </c>
      <c r="Q67" s="100">
        <f t="shared" si="5"/>
        <v>100</v>
      </c>
      <c r="R67" s="100">
        <f t="shared" si="8"/>
        <v>1370.25</v>
      </c>
      <c r="S67" s="100">
        <f t="shared" si="9"/>
        <v>100</v>
      </c>
      <c r="T67" s="100">
        <v>0</v>
      </c>
      <c r="U67" s="100">
        <f t="shared" si="6"/>
        <v>0</v>
      </c>
      <c r="V67" s="99">
        <v>0</v>
      </c>
      <c r="W67" s="99">
        <v>0</v>
      </c>
      <c r="X67" s="99">
        <v>0</v>
      </c>
      <c r="Y67" s="100">
        <f t="shared" si="7"/>
        <v>0</v>
      </c>
      <c r="Z67" s="81">
        <v>0</v>
      </c>
      <c r="AA67" s="100">
        <v>0</v>
      </c>
      <c r="AB67" s="100">
        <f t="shared" si="2"/>
        <v>0</v>
      </c>
      <c r="AC67" s="100">
        <v>0</v>
      </c>
      <c r="AD67" s="100">
        <f t="shared" si="3"/>
        <v>0</v>
      </c>
      <c r="AE67" s="100">
        <v>0</v>
      </c>
      <c r="AF67" s="100">
        <f t="shared" si="4"/>
        <v>0</v>
      </c>
      <c r="AG67" s="34"/>
      <c r="AH67" s="34"/>
      <c r="AI67" s="34"/>
      <c r="AJ67" s="34"/>
    </row>
    <row r="68" spans="1:36" s="9" customFormat="1" x14ac:dyDescent="0.2">
      <c r="A68" s="2">
        <v>62</v>
      </c>
      <c r="B68" s="44" t="s">
        <v>115</v>
      </c>
      <c r="C68" s="2" t="s">
        <v>116</v>
      </c>
      <c r="D68" s="12" t="s">
        <v>86</v>
      </c>
      <c r="E68" s="19" t="s">
        <v>118</v>
      </c>
      <c r="F68" s="101" t="s">
        <v>187</v>
      </c>
      <c r="G68" s="96">
        <v>30.45</v>
      </c>
      <c r="H68" s="99">
        <v>47</v>
      </c>
      <c r="I68" s="83">
        <v>2</v>
      </c>
      <c r="J68" s="83">
        <v>44</v>
      </c>
      <c r="K68" s="98">
        <v>39</v>
      </c>
      <c r="L68" s="99">
        <v>60</v>
      </c>
      <c r="M68" s="99">
        <v>2</v>
      </c>
      <c r="N68" s="100">
        <f t="shared" si="17"/>
        <v>82.978723404255319</v>
      </c>
      <c r="O68" s="100">
        <v>62158.37</v>
      </c>
      <c r="P68" s="100">
        <v>62158.37</v>
      </c>
      <c r="Q68" s="100">
        <f t="shared" si="5"/>
        <v>100</v>
      </c>
      <c r="R68" s="100">
        <f t="shared" si="8"/>
        <v>52250.19</v>
      </c>
      <c r="S68" s="100">
        <f>R68/P68*100</f>
        <v>84.059781490409094</v>
      </c>
      <c r="T68" s="100">
        <f>22632.18-12724</f>
        <v>9908.18</v>
      </c>
      <c r="U68" s="100">
        <f t="shared" si="6"/>
        <v>15.940218509590903</v>
      </c>
      <c r="V68" s="99">
        <v>8</v>
      </c>
      <c r="W68" s="99">
        <v>8</v>
      </c>
      <c r="X68" s="99">
        <v>1</v>
      </c>
      <c r="Y68" s="100">
        <f t="shared" si="7"/>
        <v>17.021276595744681</v>
      </c>
      <c r="Z68" s="81">
        <v>13220.77</v>
      </c>
      <c r="AA68" s="100">
        <v>0</v>
      </c>
      <c r="AB68" s="100">
        <f t="shared" si="2"/>
        <v>0</v>
      </c>
      <c r="AC68" s="100">
        <v>0</v>
      </c>
      <c r="AD68" s="100">
        <f t="shared" si="3"/>
        <v>0</v>
      </c>
      <c r="AE68" s="100">
        <v>0</v>
      </c>
      <c r="AF68" s="100">
        <f t="shared" si="4"/>
        <v>0</v>
      </c>
      <c r="AG68" s="34"/>
      <c r="AH68" s="34"/>
      <c r="AI68" s="34"/>
      <c r="AJ68" s="34"/>
    </row>
    <row r="69" spans="1:36" s="9" customFormat="1" x14ac:dyDescent="0.2">
      <c r="A69" s="2">
        <v>63</v>
      </c>
      <c r="B69" s="11" t="s">
        <v>114</v>
      </c>
      <c r="C69" s="12"/>
      <c r="D69" s="12" t="s">
        <v>87</v>
      </c>
      <c r="E69" s="19" t="s">
        <v>188</v>
      </c>
      <c r="F69" s="101" t="s">
        <v>189</v>
      </c>
      <c r="G69" s="96">
        <v>30.45</v>
      </c>
      <c r="H69" s="99">
        <v>1</v>
      </c>
      <c r="I69" s="83">
        <v>0</v>
      </c>
      <c r="J69" s="83">
        <v>1</v>
      </c>
      <c r="K69" s="98">
        <v>0</v>
      </c>
      <c r="L69" s="99">
        <v>0</v>
      </c>
      <c r="M69" s="99">
        <v>0</v>
      </c>
      <c r="N69" s="100">
        <f t="shared" si="17"/>
        <v>0</v>
      </c>
      <c r="O69" s="100">
        <v>0</v>
      </c>
      <c r="P69" s="100">
        <v>0</v>
      </c>
      <c r="Q69" s="100">
        <v>0</v>
      </c>
      <c r="R69" s="100">
        <f t="shared" si="8"/>
        <v>0</v>
      </c>
      <c r="S69" s="100">
        <v>0</v>
      </c>
      <c r="T69" s="100">
        <v>0</v>
      </c>
      <c r="U69" s="100">
        <v>0</v>
      </c>
      <c r="V69" s="99">
        <v>0</v>
      </c>
      <c r="W69" s="99">
        <v>0</v>
      </c>
      <c r="X69" s="99">
        <v>0</v>
      </c>
      <c r="Y69" s="100">
        <f t="shared" si="7"/>
        <v>0</v>
      </c>
      <c r="Z69" s="81">
        <v>0</v>
      </c>
      <c r="AA69" s="100">
        <v>0</v>
      </c>
      <c r="AB69" s="100">
        <f t="shared" si="2"/>
        <v>0</v>
      </c>
      <c r="AC69" s="100">
        <v>0</v>
      </c>
      <c r="AD69" s="100">
        <f t="shared" si="3"/>
        <v>0</v>
      </c>
      <c r="AE69" s="100">
        <v>0</v>
      </c>
      <c r="AF69" s="100">
        <f t="shared" si="4"/>
        <v>0</v>
      </c>
      <c r="AG69" s="34"/>
      <c r="AH69" s="34"/>
      <c r="AI69" s="34"/>
      <c r="AJ69" s="34"/>
    </row>
    <row r="70" spans="1:36" s="9" customFormat="1" x14ac:dyDescent="0.2">
      <c r="A70" s="2">
        <v>64</v>
      </c>
      <c r="B70" s="11" t="s">
        <v>114</v>
      </c>
      <c r="C70" s="102"/>
      <c r="D70" s="102" t="s">
        <v>220</v>
      </c>
      <c r="E70" s="19" t="s">
        <v>138</v>
      </c>
      <c r="F70" s="101" t="s">
        <v>190</v>
      </c>
      <c r="G70" s="96">
        <v>30.45</v>
      </c>
      <c r="H70" s="99">
        <v>34</v>
      </c>
      <c r="I70" s="83">
        <v>6</v>
      </c>
      <c r="J70" s="83">
        <v>22</v>
      </c>
      <c r="K70" s="98">
        <v>27</v>
      </c>
      <c r="L70" s="99">
        <v>37</v>
      </c>
      <c r="M70" s="99">
        <v>13</v>
      </c>
      <c r="N70" s="100">
        <f t="shared" si="17"/>
        <v>79.411764705882348</v>
      </c>
      <c r="O70" s="100">
        <v>27386.58</v>
      </c>
      <c r="P70" s="100">
        <v>27386.58</v>
      </c>
      <c r="Q70" s="100">
        <f t="shared" si="5"/>
        <v>100</v>
      </c>
      <c r="R70" s="100">
        <f t="shared" si="8"/>
        <v>27386.58</v>
      </c>
      <c r="S70" s="100">
        <f t="shared" ref="S70:S102" si="19">R70/P70*100</f>
        <v>100</v>
      </c>
      <c r="T70" s="100">
        <v>0</v>
      </c>
      <c r="U70" s="100">
        <f t="shared" si="6"/>
        <v>0</v>
      </c>
      <c r="V70" s="99">
        <v>9</v>
      </c>
      <c r="W70" s="99">
        <v>12</v>
      </c>
      <c r="X70" s="99">
        <v>2</v>
      </c>
      <c r="Y70" s="100">
        <f t="shared" si="7"/>
        <v>26.47058823529412</v>
      </c>
      <c r="Z70" s="81">
        <f>5258.4+4093.48</f>
        <v>9351.8799999999992</v>
      </c>
      <c r="AA70" s="100">
        <v>0</v>
      </c>
      <c r="AB70" s="100">
        <f t="shared" si="2"/>
        <v>0</v>
      </c>
      <c r="AC70" s="100">
        <v>0</v>
      </c>
      <c r="AD70" s="100">
        <f t="shared" si="3"/>
        <v>0</v>
      </c>
      <c r="AE70" s="100">
        <v>0</v>
      </c>
      <c r="AF70" s="100">
        <f t="shared" si="4"/>
        <v>0</v>
      </c>
      <c r="AG70" s="34"/>
      <c r="AH70" s="34"/>
      <c r="AI70" s="34"/>
      <c r="AJ70" s="34"/>
    </row>
    <row r="71" spans="1:36" s="9" customFormat="1" x14ac:dyDescent="0.2">
      <c r="A71" s="2">
        <v>65</v>
      </c>
      <c r="B71" s="11" t="s">
        <v>114</v>
      </c>
      <c r="C71" s="102"/>
      <c r="D71" s="102" t="s">
        <v>221</v>
      </c>
      <c r="E71" s="19" t="s">
        <v>138</v>
      </c>
      <c r="F71" s="101" t="s">
        <v>191</v>
      </c>
      <c r="G71" s="96">
        <v>30.45</v>
      </c>
      <c r="H71" s="99">
        <v>21</v>
      </c>
      <c r="I71" s="83">
        <v>4</v>
      </c>
      <c r="J71" s="83">
        <v>12</v>
      </c>
      <c r="K71" s="98">
        <v>13</v>
      </c>
      <c r="L71" s="99">
        <v>16</v>
      </c>
      <c r="M71" s="99">
        <v>8</v>
      </c>
      <c r="N71" s="100">
        <f t="shared" si="17"/>
        <v>61.904761904761905</v>
      </c>
      <c r="O71" s="100">
        <v>7195.07</v>
      </c>
      <c r="P71" s="100">
        <v>7195.07</v>
      </c>
      <c r="Q71" s="100">
        <f t="shared" si="5"/>
        <v>100</v>
      </c>
      <c r="R71" s="100">
        <f t="shared" si="8"/>
        <v>7195.07</v>
      </c>
      <c r="S71" s="100">
        <f t="shared" si="19"/>
        <v>100</v>
      </c>
      <c r="T71" s="100">
        <v>0</v>
      </c>
      <c r="U71" s="100">
        <f t="shared" si="6"/>
        <v>0</v>
      </c>
      <c r="V71" s="99">
        <v>6</v>
      </c>
      <c r="W71" s="99">
        <v>5</v>
      </c>
      <c r="X71" s="99">
        <v>1</v>
      </c>
      <c r="Y71" s="100">
        <f t="shared" si="7"/>
        <v>28.571428571428569</v>
      </c>
      <c r="Z71" s="81">
        <f>3099.47+988.81</f>
        <v>4088.2799999999997</v>
      </c>
      <c r="AA71" s="100">
        <v>0</v>
      </c>
      <c r="AB71" s="100">
        <f t="shared" ref="AB71:AB102" si="20">IF(Z71=0,0,AA71/Z71)*100</f>
        <v>0</v>
      </c>
      <c r="AC71" s="100">
        <v>0</v>
      </c>
      <c r="AD71" s="100">
        <f t="shared" ref="AD71:AD102" si="21">IF(AA71=0,0,AC71/AA71)*100</f>
        <v>0</v>
      </c>
      <c r="AE71" s="100">
        <v>0</v>
      </c>
      <c r="AF71" s="100">
        <f t="shared" ref="AF71:AF102" si="22">IF(AA71=0,0,AE71/AA71)*100</f>
        <v>0</v>
      </c>
      <c r="AG71" s="34"/>
      <c r="AH71" s="34"/>
      <c r="AI71" s="34"/>
      <c r="AJ71" s="34"/>
    </row>
    <row r="72" spans="1:36" s="9" customFormat="1" x14ac:dyDescent="0.2">
      <c r="A72" s="2">
        <v>66</v>
      </c>
      <c r="B72" s="11" t="s">
        <v>114</v>
      </c>
      <c r="C72" s="12"/>
      <c r="D72" s="12" t="s">
        <v>88</v>
      </c>
      <c r="E72" s="19" t="s">
        <v>192</v>
      </c>
      <c r="F72" s="101" t="s">
        <v>193</v>
      </c>
      <c r="G72" s="96">
        <v>30.45</v>
      </c>
      <c r="H72" s="99">
        <v>95</v>
      </c>
      <c r="I72" s="83">
        <v>23</v>
      </c>
      <c r="J72" s="83">
        <v>49</v>
      </c>
      <c r="K72" s="98">
        <v>74</v>
      </c>
      <c r="L72" s="99">
        <v>102</v>
      </c>
      <c r="M72" s="99">
        <v>40</v>
      </c>
      <c r="N72" s="100">
        <f t="shared" si="17"/>
        <v>77.89473684210526</v>
      </c>
      <c r="O72" s="100">
        <v>52440.76</v>
      </c>
      <c r="P72" s="100">
        <v>52440.76</v>
      </c>
      <c r="Q72" s="100">
        <f t="shared" si="5"/>
        <v>100</v>
      </c>
      <c r="R72" s="100">
        <f t="shared" si="8"/>
        <v>52440.76</v>
      </c>
      <c r="S72" s="100">
        <f t="shared" si="19"/>
        <v>100</v>
      </c>
      <c r="T72" s="100">
        <v>0</v>
      </c>
      <c r="U72" s="100">
        <f t="shared" ref="U72:U103" si="23">T72/P72*100</f>
        <v>0</v>
      </c>
      <c r="V72" s="99">
        <v>0</v>
      </c>
      <c r="W72" s="99">
        <v>0</v>
      </c>
      <c r="X72" s="99">
        <v>0</v>
      </c>
      <c r="Y72" s="100">
        <f t="shared" ref="Y72:Y102" si="24">IF(H72=0,0,V72/H72)*100</f>
        <v>0</v>
      </c>
      <c r="Z72" s="81">
        <v>0</v>
      </c>
      <c r="AA72" s="100">
        <v>0</v>
      </c>
      <c r="AB72" s="100">
        <f t="shared" si="20"/>
        <v>0</v>
      </c>
      <c r="AC72" s="100">
        <v>0</v>
      </c>
      <c r="AD72" s="100">
        <f t="shared" si="21"/>
        <v>0</v>
      </c>
      <c r="AE72" s="100">
        <v>0</v>
      </c>
      <c r="AF72" s="100">
        <f t="shared" si="22"/>
        <v>0</v>
      </c>
      <c r="AG72" s="34"/>
      <c r="AH72" s="34"/>
      <c r="AI72" s="34"/>
      <c r="AJ72" s="34"/>
    </row>
    <row r="73" spans="1:36" s="9" customFormat="1" x14ac:dyDescent="0.2">
      <c r="A73" s="2">
        <v>67</v>
      </c>
      <c r="B73" s="11" t="s">
        <v>114</v>
      </c>
      <c r="C73" s="12"/>
      <c r="D73" s="12" t="s">
        <v>89</v>
      </c>
      <c r="E73" s="19" t="s">
        <v>192</v>
      </c>
      <c r="F73" s="101" t="s">
        <v>194</v>
      </c>
      <c r="G73" s="96">
        <v>30.45</v>
      </c>
      <c r="H73" s="99">
        <v>38</v>
      </c>
      <c r="I73" s="83">
        <v>12</v>
      </c>
      <c r="J73" s="83">
        <v>19</v>
      </c>
      <c r="K73" s="98">
        <v>30</v>
      </c>
      <c r="L73" s="99">
        <v>38</v>
      </c>
      <c r="M73" s="99">
        <v>16</v>
      </c>
      <c r="N73" s="100">
        <f t="shared" si="17"/>
        <v>78.94736842105263</v>
      </c>
      <c r="O73" s="100">
        <v>26374.26</v>
      </c>
      <c r="P73" s="100">
        <v>26374.26</v>
      </c>
      <c r="Q73" s="100">
        <f t="shared" ref="Q73:Q102" si="25">P73/O73*100</f>
        <v>100</v>
      </c>
      <c r="R73" s="100">
        <f t="shared" ref="R73:R102" si="26">P73-T73</f>
        <v>26374.26</v>
      </c>
      <c r="S73" s="100">
        <f t="shared" si="19"/>
        <v>100</v>
      </c>
      <c r="T73" s="100">
        <v>0</v>
      </c>
      <c r="U73" s="100">
        <f t="shared" si="23"/>
        <v>0</v>
      </c>
      <c r="V73" s="99">
        <v>2</v>
      </c>
      <c r="W73" s="99">
        <v>2</v>
      </c>
      <c r="X73" s="99">
        <v>0</v>
      </c>
      <c r="Y73" s="100">
        <f t="shared" si="24"/>
        <v>5.2631578947368416</v>
      </c>
      <c r="Z73" s="81">
        <v>553.41</v>
      </c>
      <c r="AA73" s="100">
        <v>0</v>
      </c>
      <c r="AB73" s="100">
        <f t="shared" si="20"/>
        <v>0</v>
      </c>
      <c r="AC73" s="100">
        <v>0</v>
      </c>
      <c r="AD73" s="100">
        <f t="shared" si="21"/>
        <v>0</v>
      </c>
      <c r="AE73" s="100">
        <v>0</v>
      </c>
      <c r="AF73" s="100">
        <f t="shared" si="22"/>
        <v>0</v>
      </c>
      <c r="AG73" s="34"/>
      <c r="AH73" s="34"/>
      <c r="AI73" s="34"/>
      <c r="AJ73" s="34"/>
    </row>
    <row r="74" spans="1:36" s="9" customFormat="1" x14ac:dyDescent="0.2">
      <c r="A74" s="2">
        <v>68</v>
      </c>
      <c r="B74" s="11" t="s">
        <v>114</v>
      </c>
      <c r="C74" s="12"/>
      <c r="D74" s="12" t="s">
        <v>90</v>
      </c>
      <c r="E74" s="19" t="s">
        <v>195</v>
      </c>
      <c r="F74" s="101" t="s">
        <v>196</v>
      </c>
      <c r="G74" s="96">
        <v>30.45</v>
      </c>
      <c r="H74" s="99">
        <v>32</v>
      </c>
      <c r="I74" s="83">
        <v>10</v>
      </c>
      <c r="J74" s="83">
        <v>19</v>
      </c>
      <c r="K74" s="98">
        <v>31</v>
      </c>
      <c r="L74" s="99">
        <v>41</v>
      </c>
      <c r="M74" s="99">
        <v>13</v>
      </c>
      <c r="N74" s="100">
        <f t="shared" si="17"/>
        <v>96.875</v>
      </c>
      <c r="O74" s="100">
        <v>28592.3</v>
      </c>
      <c r="P74" s="100">
        <v>28592.3</v>
      </c>
      <c r="Q74" s="100">
        <f t="shared" si="25"/>
        <v>100</v>
      </c>
      <c r="R74" s="100">
        <f t="shared" si="26"/>
        <v>28592.3</v>
      </c>
      <c r="S74" s="100">
        <f t="shared" si="19"/>
        <v>100</v>
      </c>
      <c r="T74" s="100">
        <v>0</v>
      </c>
      <c r="U74" s="100">
        <f t="shared" si="23"/>
        <v>0</v>
      </c>
      <c r="V74" s="99">
        <v>0</v>
      </c>
      <c r="W74" s="99">
        <v>0</v>
      </c>
      <c r="X74" s="99">
        <v>0</v>
      </c>
      <c r="Y74" s="100">
        <f t="shared" si="24"/>
        <v>0</v>
      </c>
      <c r="Z74" s="81">
        <v>0</v>
      </c>
      <c r="AA74" s="100">
        <v>0</v>
      </c>
      <c r="AB74" s="100">
        <f t="shared" si="20"/>
        <v>0</v>
      </c>
      <c r="AC74" s="100">
        <v>0</v>
      </c>
      <c r="AD74" s="100">
        <f t="shared" si="21"/>
        <v>0</v>
      </c>
      <c r="AE74" s="100">
        <v>0</v>
      </c>
      <c r="AF74" s="100">
        <f t="shared" si="22"/>
        <v>0</v>
      </c>
      <c r="AG74" s="34"/>
      <c r="AH74" s="34"/>
      <c r="AI74" s="34"/>
      <c r="AJ74" s="34"/>
    </row>
    <row r="75" spans="1:36" s="9" customFormat="1" x14ac:dyDescent="0.2">
      <c r="A75" s="2">
        <v>69</v>
      </c>
      <c r="B75" s="11" t="s">
        <v>114</v>
      </c>
      <c r="C75" s="12"/>
      <c r="D75" s="12" t="s">
        <v>91</v>
      </c>
      <c r="E75" s="19" t="s">
        <v>118</v>
      </c>
      <c r="F75" s="101" t="s">
        <v>197</v>
      </c>
      <c r="G75" s="96">
        <v>30.45</v>
      </c>
      <c r="H75" s="99">
        <v>9</v>
      </c>
      <c r="I75" s="83">
        <v>3</v>
      </c>
      <c r="J75" s="83">
        <v>3</v>
      </c>
      <c r="K75" s="98">
        <v>6</v>
      </c>
      <c r="L75" s="99">
        <v>6</v>
      </c>
      <c r="M75" s="99">
        <v>5</v>
      </c>
      <c r="N75" s="100">
        <f t="shared" si="17"/>
        <v>66.666666666666657</v>
      </c>
      <c r="O75" s="100">
        <v>1981.3</v>
      </c>
      <c r="P75" s="100">
        <v>1981.3</v>
      </c>
      <c r="Q75" s="100">
        <f t="shared" si="25"/>
        <v>100</v>
      </c>
      <c r="R75" s="100">
        <f t="shared" si="26"/>
        <v>1981.3</v>
      </c>
      <c r="S75" s="100">
        <f t="shared" si="19"/>
        <v>100</v>
      </c>
      <c r="T75" s="100">
        <v>0</v>
      </c>
      <c r="U75" s="100">
        <f t="shared" si="23"/>
        <v>0</v>
      </c>
      <c r="V75" s="99">
        <v>0</v>
      </c>
      <c r="W75" s="99">
        <v>0</v>
      </c>
      <c r="X75" s="99">
        <v>0</v>
      </c>
      <c r="Y75" s="100">
        <f t="shared" si="24"/>
        <v>0</v>
      </c>
      <c r="Z75" s="81">
        <v>0</v>
      </c>
      <c r="AA75" s="100">
        <v>0</v>
      </c>
      <c r="AB75" s="100">
        <f t="shared" si="20"/>
        <v>0</v>
      </c>
      <c r="AC75" s="100">
        <v>0</v>
      </c>
      <c r="AD75" s="100">
        <f t="shared" si="21"/>
        <v>0</v>
      </c>
      <c r="AE75" s="100">
        <v>0</v>
      </c>
      <c r="AF75" s="100">
        <f t="shared" si="22"/>
        <v>0</v>
      </c>
      <c r="AG75" s="34"/>
      <c r="AH75" s="34"/>
      <c r="AI75" s="34"/>
      <c r="AJ75" s="34"/>
    </row>
    <row r="76" spans="1:36" s="9" customFormat="1" x14ac:dyDescent="0.2">
      <c r="A76" s="2">
        <v>70</v>
      </c>
      <c r="B76" s="11" t="s">
        <v>114</v>
      </c>
      <c r="C76" s="12"/>
      <c r="D76" s="12" t="s">
        <v>222</v>
      </c>
      <c r="E76" s="103" t="s">
        <v>227</v>
      </c>
      <c r="F76" s="101" t="s">
        <v>231</v>
      </c>
      <c r="G76" s="96">
        <v>30.45</v>
      </c>
      <c r="H76" s="99">
        <v>3</v>
      </c>
      <c r="I76" s="83">
        <v>1</v>
      </c>
      <c r="J76" s="83">
        <v>2</v>
      </c>
      <c r="K76" s="98">
        <v>0</v>
      </c>
      <c r="L76" s="99">
        <v>0</v>
      </c>
      <c r="M76" s="99">
        <v>0</v>
      </c>
      <c r="N76" s="100">
        <f t="shared" si="17"/>
        <v>0</v>
      </c>
      <c r="O76" s="100">
        <v>0</v>
      </c>
      <c r="P76" s="100">
        <v>0</v>
      </c>
      <c r="Q76" s="100">
        <v>0</v>
      </c>
      <c r="R76" s="100">
        <f t="shared" si="26"/>
        <v>0</v>
      </c>
      <c r="S76" s="100">
        <v>0</v>
      </c>
      <c r="T76" s="100">
        <v>0</v>
      </c>
      <c r="U76" s="100">
        <v>0</v>
      </c>
      <c r="V76" s="99">
        <v>1</v>
      </c>
      <c r="W76" s="99">
        <v>1</v>
      </c>
      <c r="X76" s="99">
        <v>1</v>
      </c>
      <c r="Y76" s="100">
        <f t="shared" si="24"/>
        <v>33.333333333333329</v>
      </c>
      <c r="Z76" s="81">
        <v>91.35</v>
      </c>
      <c r="AA76" s="100">
        <v>0</v>
      </c>
      <c r="AB76" s="100">
        <f t="shared" si="20"/>
        <v>0</v>
      </c>
      <c r="AC76" s="100">
        <v>0</v>
      </c>
      <c r="AD76" s="100">
        <f t="shared" si="21"/>
        <v>0</v>
      </c>
      <c r="AE76" s="100">
        <v>0</v>
      </c>
      <c r="AF76" s="100">
        <f t="shared" si="22"/>
        <v>0</v>
      </c>
      <c r="AG76" s="34"/>
      <c r="AH76" s="34"/>
      <c r="AI76" s="34"/>
      <c r="AJ76" s="34"/>
    </row>
    <row r="77" spans="1:36" s="9" customFormat="1" x14ac:dyDescent="0.2">
      <c r="A77" s="2">
        <v>71</v>
      </c>
      <c r="B77" s="11" t="s">
        <v>114</v>
      </c>
      <c r="C77" s="12"/>
      <c r="D77" s="12" t="s">
        <v>92</v>
      </c>
      <c r="E77" s="103" t="s">
        <v>171</v>
      </c>
      <c r="F77" s="101" t="s">
        <v>232</v>
      </c>
      <c r="G77" s="96"/>
      <c r="H77" s="104">
        <v>1</v>
      </c>
      <c r="I77" s="83">
        <v>0</v>
      </c>
      <c r="J77" s="83">
        <v>1</v>
      </c>
      <c r="K77" s="98">
        <v>0</v>
      </c>
      <c r="L77" s="99">
        <v>0</v>
      </c>
      <c r="M77" s="99">
        <v>0</v>
      </c>
      <c r="N77" s="100">
        <f t="shared" si="17"/>
        <v>0</v>
      </c>
      <c r="O77" s="100">
        <v>0</v>
      </c>
      <c r="P77" s="100">
        <v>0</v>
      </c>
      <c r="Q77" s="100">
        <v>0</v>
      </c>
      <c r="R77" s="100">
        <f t="shared" si="26"/>
        <v>0</v>
      </c>
      <c r="S77" s="100">
        <v>0</v>
      </c>
      <c r="T77" s="100">
        <v>0</v>
      </c>
      <c r="U77" s="100">
        <v>0</v>
      </c>
      <c r="V77" s="99">
        <v>0</v>
      </c>
      <c r="W77" s="99">
        <v>0</v>
      </c>
      <c r="X77" s="99">
        <v>0</v>
      </c>
      <c r="Y77" s="100">
        <f>IF(H77=0,0,V77/H77)*100</f>
        <v>0</v>
      </c>
      <c r="Z77" s="81">
        <v>0</v>
      </c>
      <c r="AA77" s="100">
        <v>0</v>
      </c>
      <c r="AB77" s="100">
        <f t="shared" si="20"/>
        <v>0</v>
      </c>
      <c r="AC77" s="100">
        <v>0</v>
      </c>
      <c r="AD77" s="100">
        <f t="shared" si="21"/>
        <v>0</v>
      </c>
      <c r="AE77" s="100">
        <v>0</v>
      </c>
      <c r="AF77" s="100">
        <f t="shared" si="22"/>
        <v>0</v>
      </c>
      <c r="AG77" s="34"/>
      <c r="AH77" s="34"/>
      <c r="AI77" s="34"/>
      <c r="AJ77" s="34"/>
    </row>
    <row r="78" spans="1:36" s="9" customFormat="1" x14ac:dyDescent="0.2">
      <c r="A78" s="2">
        <v>72</v>
      </c>
      <c r="B78" s="11" t="s">
        <v>114</v>
      </c>
      <c r="C78" s="12"/>
      <c r="D78" s="12" t="s">
        <v>93</v>
      </c>
      <c r="E78" s="19" t="s">
        <v>118</v>
      </c>
      <c r="F78" s="101" t="s">
        <v>198</v>
      </c>
      <c r="G78" s="96">
        <v>30.45</v>
      </c>
      <c r="H78" s="99">
        <v>13</v>
      </c>
      <c r="I78" s="83">
        <v>3</v>
      </c>
      <c r="J78" s="83">
        <v>4</v>
      </c>
      <c r="K78" s="98">
        <v>9</v>
      </c>
      <c r="L78" s="99">
        <v>10</v>
      </c>
      <c r="M78" s="99">
        <v>7</v>
      </c>
      <c r="N78" s="100">
        <f t="shared" si="17"/>
        <v>69.230769230769226</v>
      </c>
      <c r="O78" s="100">
        <v>3715.8299999999995</v>
      </c>
      <c r="P78" s="100">
        <v>3715.8299999999995</v>
      </c>
      <c r="Q78" s="100">
        <f t="shared" si="25"/>
        <v>100</v>
      </c>
      <c r="R78" s="100">
        <f t="shared" si="26"/>
        <v>3715.8299999999995</v>
      </c>
      <c r="S78" s="100">
        <f>R78/P78*100</f>
        <v>100</v>
      </c>
      <c r="T78" s="100">
        <v>0</v>
      </c>
      <c r="U78" s="100">
        <f t="shared" si="23"/>
        <v>0</v>
      </c>
      <c r="V78" s="99">
        <v>0</v>
      </c>
      <c r="W78" s="99">
        <v>0</v>
      </c>
      <c r="X78" s="99">
        <v>0</v>
      </c>
      <c r="Y78" s="100">
        <f t="shared" si="24"/>
        <v>0</v>
      </c>
      <c r="Z78" s="81">
        <v>0</v>
      </c>
      <c r="AA78" s="100">
        <v>0</v>
      </c>
      <c r="AB78" s="100">
        <f t="shared" si="20"/>
        <v>0</v>
      </c>
      <c r="AC78" s="100">
        <v>0</v>
      </c>
      <c r="AD78" s="100">
        <f t="shared" si="21"/>
        <v>0</v>
      </c>
      <c r="AE78" s="100">
        <v>0</v>
      </c>
      <c r="AF78" s="100">
        <f t="shared" si="22"/>
        <v>0</v>
      </c>
      <c r="AG78" s="34"/>
      <c r="AH78" s="34"/>
      <c r="AI78" s="34"/>
      <c r="AJ78" s="34"/>
    </row>
    <row r="79" spans="1:36" s="9" customFormat="1" x14ac:dyDescent="0.2">
      <c r="A79" s="2">
        <v>73</v>
      </c>
      <c r="B79" s="11" t="s">
        <v>114</v>
      </c>
      <c r="C79" s="14"/>
      <c r="D79" s="14" t="s">
        <v>94</v>
      </c>
      <c r="E79" s="19" t="s">
        <v>118</v>
      </c>
      <c r="F79" s="101" t="s">
        <v>199</v>
      </c>
      <c r="G79" s="96">
        <v>30.45</v>
      </c>
      <c r="H79" s="99">
        <v>0</v>
      </c>
      <c r="I79" s="83">
        <v>0</v>
      </c>
      <c r="J79" s="83">
        <v>0</v>
      </c>
      <c r="K79" s="98">
        <v>0</v>
      </c>
      <c r="L79" s="99">
        <v>0</v>
      </c>
      <c r="M79" s="99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f t="shared" si="26"/>
        <v>0</v>
      </c>
      <c r="S79" s="100">
        <v>0</v>
      </c>
      <c r="T79" s="100">
        <v>0</v>
      </c>
      <c r="U79" s="100">
        <v>0</v>
      </c>
      <c r="V79" s="99">
        <v>0</v>
      </c>
      <c r="W79" s="99">
        <v>0</v>
      </c>
      <c r="X79" s="99">
        <v>0</v>
      </c>
      <c r="Y79" s="100">
        <f t="shared" si="24"/>
        <v>0</v>
      </c>
      <c r="Z79" s="81">
        <v>0</v>
      </c>
      <c r="AA79" s="100">
        <v>0</v>
      </c>
      <c r="AB79" s="100">
        <f t="shared" si="20"/>
        <v>0</v>
      </c>
      <c r="AC79" s="100">
        <v>0</v>
      </c>
      <c r="AD79" s="100">
        <f t="shared" si="21"/>
        <v>0</v>
      </c>
      <c r="AE79" s="100">
        <v>0</v>
      </c>
      <c r="AF79" s="100">
        <f t="shared" si="22"/>
        <v>0</v>
      </c>
      <c r="AG79" s="34"/>
      <c r="AH79" s="34"/>
      <c r="AI79" s="34"/>
      <c r="AJ79" s="34"/>
    </row>
    <row r="80" spans="1:36" s="9" customFormat="1" x14ac:dyDescent="0.2">
      <c r="A80" s="2">
        <v>74</v>
      </c>
      <c r="B80" s="11" t="s">
        <v>114</v>
      </c>
      <c r="C80" s="12"/>
      <c r="D80" s="12" t="s">
        <v>95</v>
      </c>
      <c r="E80" s="19" t="s">
        <v>118</v>
      </c>
      <c r="F80" s="101">
        <v>100</v>
      </c>
      <c r="G80" s="96">
        <v>30.45</v>
      </c>
      <c r="H80" s="99">
        <v>10</v>
      </c>
      <c r="I80" s="83">
        <v>2</v>
      </c>
      <c r="J80" s="83">
        <v>3</v>
      </c>
      <c r="K80" s="98">
        <v>0</v>
      </c>
      <c r="L80" s="99">
        <v>0</v>
      </c>
      <c r="M80" s="99">
        <v>0</v>
      </c>
      <c r="N80" s="100">
        <f t="shared" ref="N80:N103" si="27">K80/H80*100</f>
        <v>0</v>
      </c>
      <c r="O80" s="100">
        <v>0</v>
      </c>
      <c r="P80" s="100">
        <v>0</v>
      </c>
      <c r="Q80" s="100">
        <v>0</v>
      </c>
      <c r="R80" s="100">
        <f t="shared" si="26"/>
        <v>0</v>
      </c>
      <c r="S80" s="100">
        <v>0</v>
      </c>
      <c r="T80" s="100">
        <v>0</v>
      </c>
      <c r="U80" s="100">
        <v>0</v>
      </c>
      <c r="V80" s="99">
        <v>0</v>
      </c>
      <c r="W80" s="99">
        <v>0</v>
      </c>
      <c r="X80" s="99">
        <v>0</v>
      </c>
      <c r="Y80" s="100">
        <f t="shared" si="24"/>
        <v>0</v>
      </c>
      <c r="Z80" s="81">
        <v>0</v>
      </c>
      <c r="AA80" s="100">
        <v>0</v>
      </c>
      <c r="AB80" s="100">
        <f t="shared" si="20"/>
        <v>0</v>
      </c>
      <c r="AC80" s="100">
        <v>0</v>
      </c>
      <c r="AD80" s="100">
        <f t="shared" si="21"/>
        <v>0</v>
      </c>
      <c r="AE80" s="100">
        <v>0</v>
      </c>
      <c r="AF80" s="100">
        <f t="shared" si="22"/>
        <v>0</v>
      </c>
      <c r="AG80" s="34"/>
      <c r="AH80" s="34"/>
      <c r="AI80" s="34"/>
      <c r="AJ80" s="34"/>
    </row>
    <row r="81" spans="1:36" s="9" customFormat="1" x14ac:dyDescent="0.2">
      <c r="A81" s="2">
        <v>75</v>
      </c>
      <c r="B81" s="11" t="s">
        <v>114</v>
      </c>
      <c r="C81" s="12"/>
      <c r="D81" s="12" t="s">
        <v>96</v>
      </c>
      <c r="E81" s="19" t="s">
        <v>118</v>
      </c>
      <c r="F81" s="101" t="s">
        <v>200</v>
      </c>
      <c r="G81" s="96">
        <v>30.45</v>
      </c>
      <c r="H81" s="99">
        <v>14</v>
      </c>
      <c r="I81" s="83">
        <v>4</v>
      </c>
      <c r="J81" s="83">
        <v>8</v>
      </c>
      <c r="K81" s="98">
        <v>3</v>
      </c>
      <c r="L81" s="99">
        <v>3</v>
      </c>
      <c r="M81" s="99">
        <v>2</v>
      </c>
      <c r="N81" s="100">
        <f t="shared" si="27"/>
        <v>21.428571428571427</v>
      </c>
      <c r="O81" s="100">
        <v>2194.65</v>
      </c>
      <c r="P81" s="100">
        <v>2194.65</v>
      </c>
      <c r="Q81" s="100">
        <f t="shared" si="25"/>
        <v>100</v>
      </c>
      <c r="R81" s="100">
        <f t="shared" si="26"/>
        <v>2194.65</v>
      </c>
      <c r="S81" s="100">
        <f t="shared" si="19"/>
        <v>100</v>
      </c>
      <c r="T81" s="100">
        <v>0</v>
      </c>
      <c r="U81" s="100">
        <f t="shared" si="23"/>
        <v>0</v>
      </c>
      <c r="V81" s="99">
        <v>7</v>
      </c>
      <c r="W81" s="99">
        <v>9</v>
      </c>
      <c r="X81" s="99">
        <v>3</v>
      </c>
      <c r="Y81" s="100">
        <f t="shared" si="24"/>
        <v>50</v>
      </c>
      <c r="Z81" s="81">
        <v>6523.34</v>
      </c>
      <c r="AA81" s="100">
        <v>0</v>
      </c>
      <c r="AB81" s="100">
        <f t="shared" si="20"/>
        <v>0</v>
      </c>
      <c r="AC81" s="100">
        <v>0</v>
      </c>
      <c r="AD81" s="100">
        <f t="shared" si="21"/>
        <v>0</v>
      </c>
      <c r="AE81" s="100">
        <v>0</v>
      </c>
      <c r="AF81" s="100">
        <f t="shared" si="22"/>
        <v>0</v>
      </c>
      <c r="AG81" s="34"/>
      <c r="AH81" s="34"/>
      <c r="AI81" s="34"/>
      <c r="AJ81" s="34"/>
    </row>
    <row r="82" spans="1:36" s="9" customFormat="1" x14ac:dyDescent="0.2">
      <c r="A82" s="2">
        <v>76</v>
      </c>
      <c r="B82" s="11" t="s">
        <v>114</v>
      </c>
      <c r="C82" s="12"/>
      <c r="D82" s="12" t="s">
        <v>97</v>
      </c>
      <c r="E82" s="19" t="s">
        <v>138</v>
      </c>
      <c r="F82" s="101" t="s">
        <v>201</v>
      </c>
      <c r="G82" s="96">
        <v>30.45</v>
      </c>
      <c r="H82" s="99">
        <v>5</v>
      </c>
      <c r="I82" s="83">
        <v>1</v>
      </c>
      <c r="J82" s="83">
        <v>3</v>
      </c>
      <c r="K82" s="98">
        <v>4</v>
      </c>
      <c r="L82" s="99">
        <v>6</v>
      </c>
      <c r="M82" s="99">
        <v>2</v>
      </c>
      <c r="N82" s="100">
        <f t="shared" si="27"/>
        <v>80</v>
      </c>
      <c r="O82" s="100">
        <v>2991.8400000000006</v>
      </c>
      <c r="P82" s="100">
        <v>2991.8400000000006</v>
      </c>
      <c r="Q82" s="100">
        <f t="shared" si="25"/>
        <v>100</v>
      </c>
      <c r="R82" s="100">
        <f t="shared" si="26"/>
        <v>2991.8400000000006</v>
      </c>
      <c r="S82" s="100">
        <f t="shared" si="19"/>
        <v>100</v>
      </c>
      <c r="T82" s="100">
        <v>0</v>
      </c>
      <c r="U82" s="100">
        <f t="shared" si="23"/>
        <v>0</v>
      </c>
      <c r="V82" s="99">
        <v>0</v>
      </c>
      <c r="W82" s="99">
        <v>0</v>
      </c>
      <c r="X82" s="99">
        <v>0</v>
      </c>
      <c r="Y82" s="100">
        <f t="shared" si="24"/>
        <v>0</v>
      </c>
      <c r="Z82" s="81">
        <v>0</v>
      </c>
      <c r="AA82" s="100">
        <v>0</v>
      </c>
      <c r="AB82" s="100">
        <f t="shared" si="20"/>
        <v>0</v>
      </c>
      <c r="AC82" s="100">
        <v>0</v>
      </c>
      <c r="AD82" s="100">
        <f t="shared" si="21"/>
        <v>0</v>
      </c>
      <c r="AE82" s="100">
        <v>0</v>
      </c>
      <c r="AF82" s="100">
        <f t="shared" si="22"/>
        <v>0</v>
      </c>
      <c r="AG82" s="34"/>
      <c r="AH82" s="34"/>
      <c r="AI82" s="34"/>
      <c r="AJ82" s="34"/>
    </row>
    <row r="83" spans="1:36" s="9" customFormat="1" x14ac:dyDescent="0.2">
      <c r="A83" s="2">
        <v>77</v>
      </c>
      <c r="B83" s="11" t="s">
        <v>114</v>
      </c>
      <c r="C83" s="14"/>
      <c r="D83" s="14" t="s">
        <v>98</v>
      </c>
      <c r="E83" s="19" t="s">
        <v>118</v>
      </c>
      <c r="F83" s="101" t="s">
        <v>202</v>
      </c>
      <c r="G83" s="96">
        <v>30.45</v>
      </c>
      <c r="H83" s="99">
        <v>12</v>
      </c>
      <c r="I83" s="83">
        <v>1</v>
      </c>
      <c r="J83" s="83">
        <v>4</v>
      </c>
      <c r="K83" s="98">
        <v>9</v>
      </c>
      <c r="L83" s="99">
        <v>11</v>
      </c>
      <c r="M83" s="99">
        <v>6</v>
      </c>
      <c r="N83" s="100">
        <f t="shared" si="27"/>
        <v>75</v>
      </c>
      <c r="O83" s="100">
        <v>2291.38</v>
      </c>
      <c r="P83" s="100">
        <v>2291.38</v>
      </c>
      <c r="Q83" s="100">
        <f t="shared" si="25"/>
        <v>100</v>
      </c>
      <c r="R83" s="100">
        <f t="shared" si="26"/>
        <v>2291.38</v>
      </c>
      <c r="S83" s="100">
        <f t="shared" si="19"/>
        <v>100</v>
      </c>
      <c r="T83" s="100">
        <v>0</v>
      </c>
      <c r="U83" s="100">
        <f t="shared" si="23"/>
        <v>0</v>
      </c>
      <c r="V83" s="99">
        <v>3</v>
      </c>
      <c r="W83" s="99">
        <v>3</v>
      </c>
      <c r="X83" s="99">
        <v>2</v>
      </c>
      <c r="Y83" s="100">
        <f t="shared" si="24"/>
        <v>25</v>
      </c>
      <c r="Z83" s="81">
        <v>1432.92</v>
      </c>
      <c r="AA83" s="100">
        <v>0</v>
      </c>
      <c r="AB83" s="100">
        <f t="shared" si="20"/>
        <v>0</v>
      </c>
      <c r="AC83" s="100">
        <v>0</v>
      </c>
      <c r="AD83" s="100">
        <f t="shared" si="21"/>
        <v>0</v>
      </c>
      <c r="AE83" s="100">
        <v>0</v>
      </c>
      <c r="AF83" s="100">
        <f t="shared" si="22"/>
        <v>0</v>
      </c>
      <c r="AG83" s="34"/>
      <c r="AH83" s="34"/>
      <c r="AI83" s="34"/>
      <c r="AJ83" s="34"/>
    </row>
    <row r="84" spans="1:36" s="9" customFormat="1" x14ac:dyDescent="0.2">
      <c r="A84" s="2">
        <v>78</v>
      </c>
      <c r="B84" s="11" t="s">
        <v>114</v>
      </c>
      <c r="C84" s="12"/>
      <c r="D84" s="12" t="s">
        <v>99</v>
      </c>
      <c r="E84" s="19" t="s">
        <v>118</v>
      </c>
      <c r="F84" s="101" t="s">
        <v>203</v>
      </c>
      <c r="G84" s="96">
        <v>30.45</v>
      </c>
      <c r="H84" s="99">
        <v>67</v>
      </c>
      <c r="I84" s="83">
        <v>18</v>
      </c>
      <c r="J84" s="83">
        <v>27</v>
      </c>
      <c r="K84" s="98">
        <v>60</v>
      </c>
      <c r="L84" s="99">
        <v>70</v>
      </c>
      <c r="M84" s="99">
        <v>38</v>
      </c>
      <c r="N84" s="100">
        <f t="shared" si="27"/>
        <v>89.552238805970148</v>
      </c>
      <c r="O84" s="100">
        <v>48671.73</v>
      </c>
      <c r="P84" s="100">
        <v>48671.73</v>
      </c>
      <c r="Q84" s="100">
        <f t="shared" si="25"/>
        <v>100</v>
      </c>
      <c r="R84" s="100">
        <f t="shared" si="26"/>
        <v>48671.73</v>
      </c>
      <c r="S84" s="100">
        <f t="shared" si="19"/>
        <v>100</v>
      </c>
      <c r="T84" s="100">
        <v>0</v>
      </c>
      <c r="U84" s="100">
        <f t="shared" si="23"/>
        <v>0</v>
      </c>
      <c r="V84" s="99">
        <v>9</v>
      </c>
      <c r="W84" s="99">
        <v>10</v>
      </c>
      <c r="X84" s="99">
        <v>1</v>
      </c>
      <c r="Y84" s="100">
        <f t="shared" si="24"/>
        <v>13.432835820895523</v>
      </c>
      <c r="Z84" s="81">
        <v>23020.34</v>
      </c>
      <c r="AA84" s="100">
        <v>0</v>
      </c>
      <c r="AB84" s="100">
        <f t="shared" si="20"/>
        <v>0</v>
      </c>
      <c r="AC84" s="100">
        <v>0</v>
      </c>
      <c r="AD84" s="100">
        <f t="shared" si="21"/>
        <v>0</v>
      </c>
      <c r="AE84" s="100">
        <v>0</v>
      </c>
      <c r="AF84" s="100">
        <f t="shared" si="22"/>
        <v>0</v>
      </c>
      <c r="AG84" s="34"/>
      <c r="AH84" s="34"/>
      <c r="AI84" s="34"/>
      <c r="AJ84" s="34"/>
    </row>
    <row r="85" spans="1:36" s="9" customFormat="1" x14ac:dyDescent="0.2">
      <c r="A85" s="2">
        <v>79</v>
      </c>
      <c r="B85" s="11" t="s">
        <v>114</v>
      </c>
      <c r="C85" s="12"/>
      <c r="D85" s="12" t="s">
        <v>100</v>
      </c>
      <c r="E85" s="19" t="s">
        <v>168</v>
      </c>
      <c r="F85" s="101" t="s">
        <v>204</v>
      </c>
      <c r="G85" s="96">
        <v>30.45</v>
      </c>
      <c r="H85" s="99">
        <v>7</v>
      </c>
      <c r="I85" s="83">
        <v>4</v>
      </c>
      <c r="J85" s="83">
        <v>3</v>
      </c>
      <c r="K85" s="98">
        <v>0</v>
      </c>
      <c r="L85" s="99">
        <v>0</v>
      </c>
      <c r="M85" s="99">
        <v>0</v>
      </c>
      <c r="N85" s="100">
        <f t="shared" si="27"/>
        <v>0</v>
      </c>
      <c r="O85" s="100">
        <v>0</v>
      </c>
      <c r="P85" s="100">
        <v>0</v>
      </c>
      <c r="Q85" s="100">
        <v>0</v>
      </c>
      <c r="R85" s="100">
        <f t="shared" si="26"/>
        <v>0</v>
      </c>
      <c r="S85" s="100">
        <v>0</v>
      </c>
      <c r="T85" s="100">
        <v>0</v>
      </c>
      <c r="U85" s="100">
        <v>0</v>
      </c>
      <c r="V85" s="99">
        <v>0</v>
      </c>
      <c r="W85" s="99">
        <v>0</v>
      </c>
      <c r="X85" s="99">
        <v>0</v>
      </c>
      <c r="Y85" s="100">
        <f t="shared" si="24"/>
        <v>0</v>
      </c>
      <c r="Z85" s="81">
        <v>0</v>
      </c>
      <c r="AA85" s="100">
        <v>0</v>
      </c>
      <c r="AB85" s="100">
        <f t="shared" si="20"/>
        <v>0</v>
      </c>
      <c r="AC85" s="100">
        <v>0</v>
      </c>
      <c r="AD85" s="100">
        <f t="shared" si="21"/>
        <v>0</v>
      </c>
      <c r="AE85" s="100">
        <v>0</v>
      </c>
      <c r="AF85" s="100">
        <f t="shared" si="22"/>
        <v>0</v>
      </c>
      <c r="AG85" s="34"/>
      <c r="AH85" s="34"/>
      <c r="AI85" s="34"/>
      <c r="AJ85" s="34"/>
    </row>
    <row r="86" spans="1:36" s="9" customFormat="1" x14ac:dyDescent="0.2">
      <c r="A86" s="2">
        <v>80</v>
      </c>
      <c r="B86" s="11" t="s">
        <v>114</v>
      </c>
      <c r="C86" s="12"/>
      <c r="D86" s="12" t="s">
        <v>101</v>
      </c>
      <c r="E86" s="19" t="s">
        <v>182</v>
      </c>
      <c r="F86" s="101" t="s">
        <v>229</v>
      </c>
      <c r="G86" s="96">
        <v>30.45</v>
      </c>
      <c r="H86" s="104">
        <v>7</v>
      </c>
      <c r="I86" s="83">
        <v>2</v>
      </c>
      <c r="J86" s="83">
        <v>1</v>
      </c>
      <c r="K86" s="98">
        <v>0</v>
      </c>
      <c r="L86" s="99">
        <v>0</v>
      </c>
      <c r="M86" s="99">
        <v>0</v>
      </c>
      <c r="N86" s="100">
        <f t="shared" si="27"/>
        <v>0</v>
      </c>
      <c r="O86" s="100">
        <v>0</v>
      </c>
      <c r="P86" s="100">
        <v>0</v>
      </c>
      <c r="Q86" s="100">
        <v>0</v>
      </c>
      <c r="R86" s="100">
        <f t="shared" si="26"/>
        <v>0</v>
      </c>
      <c r="S86" s="100">
        <v>0</v>
      </c>
      <c r="T86" s="100">
        <v>0</v>
      </c>
      <c r="U86" s="100">
        <v>0</v>
      </c>
      <c r="V86" s="99">
        <v>0</v>
      </c>
      <c r="W86" s="99">
        <v>0</v>
      </c>
      <c r="X86" s="99">
        <v>0</v>
      </c>
      <c r="Y86" s="100">
        <f t="shared" si="24"/>
        <v>0</v>
      </c>
      <c r="Z86" s="81">
        <v>0</v>
      </c>
      <c r="AA86" s="100">
        <v>0</v>
      </c>
      <c r="AB86" s="100">
        <f t="shared" si="20"/>
        <v>0</v>
      </c>
      <c r="AC86" s="100">
        <v>0</v>
      </c>
      <c r="AD86" s="100">
        <f t="shared" si="21"/>
        <v>0</v>
      </c>
      <c r="AE86" s="100">
        <v>0</v>
      </c>
      <c r="AF86" s="100">
        <f t="shared" si="22"/>
        <v>0</v>
      </c>
      <c r="AG86" s="34"/>
      <c r="AH86" s="34"/>
      <c r="AI86" s="34"/>
      <c r="AJ86" s="34"/>
    </row>
    <row r="87" spans="1:36" s="9" customFormat="1" x14ac:dyDescent="0.2">
      <c r="A87" s="2">
        <v>81</v>
      </c>
      <c r="B87" s="11" t="s">
        <v>114</v>
      </c>
      <c r="C87" s="12"/>
      <c r="D87" s="12" t="s">
        <v>223</v>
      </c>
      <c r="E87" s="19" t="s">
        <v>118</v>
      </c>
      <c r="F87" s="101" t="s">
        <v>205</v>
      </c>
      <c r="G87" s="96">
        <v>30.45</v>
      </c>
      <c r="H87" s="99">
        <v>33</v>
      </c>
      <c r="I87" s="83">
        <v>10</v>
      </c>
      <c r="J87" s="83">
        <v>22</v>
      </c>
      <c r="K87" s="98">
        <v>22</v>
      </c>
      <c r="L87" s="99">
        <v>26</v>
      </c>
      <c r="M87" s="99">
        <v>9</v>
      </c>
      <c r="N87" s="100">
        <f t="shared" si="27"/>
        <v>66.666666666666657</v>
      </c>
      <c r="O87" s="100">
        <v>27394.17</v>
      </c>
      <c r="P87" s="100">
        <v>27394.17</v>
      </c>
      <c r="Q87" s="100">
        <f t="shared" si="25"/>
        <v>100</v>
      </c>
      <c r="R87" s="100">
        <f t="shared" si="26"/>
        <v>27394.17</v>
      </c>
      <c r="S87" s="100">
        <f t="shared" si="19"/>
        <v>100</v>
      </c>
      <c r="T87" s="100">
        <v>0</v>
      </c>
      <c r="U87" s="100">
        <f t="shared" si="23"/>
        <v>0</v>
      </c>
      <c r="V87" s="99">
        <v>0</v>
      </c>
      <c r="W87" s="99">
        <v>0</v>
      </c>
      <c r="X87" s="99">
        <v>0</v>
      </c>
      <c r="Y87" s="100">
        <f t="shared" si="24"/>
        <v>0</v>
      </c>
      <c r="Z87" s="81">
        <v>0</v>
      </c>
      <c r="AA87" s="100">
        <v>0</v>
      </c>
      <c r="AB87" s="100">
        <f t="shared" si="20"/>
        <v>0</v>
      </c>
      <c r="AC87" s="100">
        <v>0</v>
      </c>
      <c r="AD87" s="100">
        <f t="shared" si="21"/>
        <v>0</v>
      </c>
      <c r="AE87" s="100">
        <v>0</v>
      </c>
      <c r="AF87" s="100">
        <f t="shared" si="22"/>
        <v>0</v>
      </c>
      <c r="AG87" s="34"/>
      <c r="AH87" s="34"/>
      <c r="AI87" s="34"/>
      <c r="AJ87" s="34"/>
    </row>
    <row r="88" spans="1:36" s="9" customFormat="1" x14ac:dyDescent="0.2">
      <c r="A88" s="2">
        <v>82</v>
      </c>
      <c r="B88" s="11" t="s">
        <v>114</v>
      </c>
      <c r="C88" s="12"/>
      <c r="D88" s="12" t="s">
        <v>102</v>
      </c>
      <c r="E88" s="19" t="s">
        <v>118</v>
      </c>
      <c r="F88" s="101" t="s">
        <v>206</v>
      </c>
      <c r="G88" s="96">
        <v>30.45</v>
      </c>
      <c r="H88" s="99">
        <v>12</v>
      </c>
      <c r="I88" s="83">
        <v>3</v>
      </c>
      <c r="J88" s="83">
        <v>8</v>
      </c>
      <c r="K88" s="98">
        <v>12</v>
      </c>
      <c r="L88" s="99">
        <v>16</v>
      </c>
      <c r="M88" s="99">
        <v>4</v>
      </c>
      <c r="N88" s="100">
        <f t="shared" si="27"/>
        <v>100</v>
      </c>
      <c r="O88" s="100">
        <v>7948</v>
      </c>
      <c r="P88" s="100">
        <v>7948</v>
      </c>
      <c r="Q88" s="100">
        <f t="shared" si="25"/>
        <v>100</v>
      </c>
      <c r="R88" s="100">
        <f t="shared" si="26"/>
        <v>7948</v>
      </c>
      <c r="S88" s="100">
        <f t="shared" si="19"/>
        <v>100</v>
      </c>
      <c r="T88" s="100">
        <v>0</v>
      </c>
      <c r="U88" s="100">
        <f t="shared" si="23"/>
        <v>0</v>
      </c>
      <c r="V88" s="99">
        <v>0</v>
      </c>
      <c r="W88" s="99">
        <v>0</v>
      </c>
      <c r="X88" s="99">
        <v>0</v>
      </c>
      <c r="Y88" s="100">
        <f t="shared" si="24"/>
        <v>0</v>
      </c>
      <c r="Z88" s="81">
        <v>0</v>
      </c>
      <c r="AA88" s="100">
        <v>0</v>
      </c>
      <c r="AB88" s="100">
        <f t="shared" si="20"/>
        <v>0</v>
      </c>
      <c r="AC88" s="100">
        <v>0</v>
      </c>
      <c r="AD88" s="100">
        <f t="shared" si="21"/>
        <v>0</v>
      </c>
      <c r="AE88" s="100">
        <v>0</v>
      </c>
      <c r="AF88" s="100">
        <f t="shared" si="22"/>
        <v>0</v>
      </c>
      <c r="AG88" s="34"/>
      <c r="AH88" s="34"/>
      <c r="AI88" s="34"/>
      <c r="AJ88" s="34"/>
    </row>
    <row r="89" spans="1:36" s="9" customFormat="1" x14ac:dyDescent="0.2">
      <c r="A89" s="2">
        <v>83</v>
      </c>
      <c r="B89" s="11" t="s">
        <v>114</v>
      </c>
      <c r="C89" s="12"/>
      <c r="D89" s="12" t="s">
        <v>103</v>
      </c>
      <c r="E89" s="19" t="s">
        <v>207</v>
      </c>
      <c r="F89" s="101" t="s">
        <v>208</v>
      </c>
      <c r="G89" s="96">
        <v>30.45</v>
      </c>
      <c r="H89" s="99">
        <v>50</v>
      </c>
      <c r="I89" s="83">
        <v>14</v>
      </c>
      <c r="J89" s="83">
        <v>18</v>
      </c>
      <c r="K89" s="98">
        <v>41</v>
      </c>
      <c r="L89" s="99">
        <v>51</v>
      </c>
      <c r="M89" s="99">
        <v>26</v>
      </c>
      <c r="N89" s="100">
        <f t="shared" si="27"/>
        <v>82</v>
      </c>
      <c r="O89" s="100">
        <v>25249.41</v>
      </c>
      <c r="P89" s="100">
        <v>25249.41</v>
      </c>
      <c r="Q89" s="100">
        <f t="shared" si="25"/>
        <v>100</v>
      </c>
      <c r="R89" s="100">
        <f t="shared" si="26"/>
        <v>25249.41</v>
      </c>
      <c r="S89" s="100">
        <f t="shared" si="19"/>
        <v>100</v>
      </c>
      <c r="T89" s="100">
        <v>0</v>
      </c>
      <c r="U89" s="100">
        <f t="shared" si="23"/>
        <v>0</v>
      </c>
      <c r="V89" s="99">
        <v>9</v>
      </c>
      <c r="W89" s="99">
        <v>9</v>
      </c>
      <c r="X89" s="99">
        <v>5</v>
      </c>
      <c r="Y89" s="100">
        <f t="shared" si="24"/>
        <v>18</v>
      </c>
      <c r="Z89" s="81">
        <v>4585.41</v>
      </c>
      <c r="AA89" s="100">
        <v>0</v>
      </c>
      <c r="AB89" s="100">
        <f t="shared" si="20"/>
        <v>0</v>
      </c>
      <c r="AC89" s="100">
        <v>0</v>
      </c>
      <c r="AD89" s="100">
        <f t="shared" si="21"/>
        <v>0</v>
      </c>
      <c r="AE89" s="100">
        <v>0</v>
      </c>
      <c r="AF89" s="100">
        <f t="shared" si="22"/>
        <v>0</v>
      </c>
      <c r="AG89" s="34"/>
      <c r="AH89" s="34"/>
      <c r="AI89" s="34"/>
      <c r="AJ89" s="34"/>
    </row>
    <row r="90" spans="1:36" s="9" customFormat="1" x14ac:dyDescent="0.2">
      <c r="A90" s="2">
        <v>84</v>
      </c>
      <c r="B90" s="11" t="s">
        <v>114</v>
      </c>
      <c r="C90" s="12"/>
      <c r="D90" s="12" t="s">
        <v>224</v>
      </c>
      <c r="E90" s="103" t="s">
        <v>118</v>
      </c>
      <c r="F90" s="101" t="s">
        <v>233</v>
      </c>
      <c r="G90" s="96">
        <v>30.45</v>
      </c>
      <c r="H90" s="99">
        <v>4</v>
      </c>
      <c r="I90" s="83">
        <v>0</v>
      </c>
      <c r="J90" s="83">
        <v>1</v>
      </c>
      <c r="K90" s="98">
        <v>0</v>
      </c>
      <c r="L90" s="99">
        <v>0</v>
      </c>
      <c r="M90" s="99">
        <v>0</v>
      </c>
      <c r="N90" s="100">
        <f t="shared" si="27"/>
        <v>0</v>
      </c>
      <c r="O90" s="100">
        <v>0</v>
      </c>
      <c r="P90" s="100">
        <v>0</v>
      </c>
      <c r="Q90" s="100">
        <v>0</v>
      </c>
      <c r="R90" s="100">
        <f t="shared" si="26"/>
        <v>0</v>
      </c>
      <c r="S90" s="100">
        <v>0</v>
      </c>
      <c r="T90" s="100">
        <v>0</v>
      </c>
      <c r="U90" s="100">
        <v>0</v>
      </c>
      <c r="V90" s="99">
        <v>0</v>
      </c>
      <c r="W90" s="99">
        <v>0</v>
      </c>
      <c r="X90" s="99">
        <v>0</v>
      </c>
      <c r="Y90" s="100">
        <f>IF(H90=0,0,V90/H90)*100</f>
        <v>0</v>
      </c>
      <c r="Z90" s="81">
        <v>0</v>
      </c>
      <c r="AA90" s="100">
        <v>0</v>
      </c>
      <c r="AB90" s="100">
        <f t="shared" si="20"/>
        <v>0</v>
      </c>
      <c r="AC90" s="100">
        <v>0</v>
      </c>
      <c r="AD90" s="100">
        <f t="shared" si="21"/>
        <v>0</v>
      </c>
      <c r="AE90" s="100">
        <v>0</v>
      </c>
      <c r="AF90" s="100">
        <f t="shared" si="22"/>
        <v>0</v>
      </c>
      <c r="AG90" s="34"/>
      <c r="AH90" s="34"/>
      <c r="AI90" s="34"/>
      <c r="AJ90" s="34"/>
    </row>
    <row r="91" spans="1:36" s="9" customFormat="1" x14ac:dyDescent="0.2">
      <c r="A91" s="2">
        <v>85</v>
      </c>
      <c r="B91" s="11" t="s">
        <v>114</v>
      </c>
      <c r="C91" s="12"/>
      <c r="D91" s="12" t="s">
        <v>104</v>
      </c>
      <c r="E91" s="19" t="s">
        <v>118</v>
      </c>
      <c r="F91" s="101" t="s">
        <v>209</v>
      </c>
      <c r="G91" s="96">
        <v>30.45</v>
      </c>
      <c r="H91" s="99">
        <v>24</v>
      </c>
      <c r="I91" s="83">
        <v>5</v>
      </c>
      <c r="J91" s="83">
        <v>11</v>
      </c>
      <c r="K91" s="98">
        <v>18</v>
      </c>
      <c r="L91" s="99">
        <v>24</v>
      </c>
      <c r="M91" s="99">
        <v>8</v>
      </c>
      <c r="N91" s="100">
        <f t="shared" si="27"/>
        <v>75</v>
      </c>
      <c r="O91" s="100">
        <v>16467.23</v>
      </c>
      <c r="P91" s="100">
        <v>16467.23</v>
      </c>
      <c r="Q91" s="100">
        <f t="shared" si="25"/>
        <v>100</v>
      </c>
      <c r="R91" s="100">
        <f t="shared" si="26"/>
        <v>0</v>
      </c>
      <c r="S91" s="100">
        <f>R91/P91*100</f>
        <v>0</v>
      </c>
      <c r="T91" s="100">
        <v>16467.23</v>
      </c>
      <c r="U91" s="100">
        <f t="shared" si="23"/>
        <v>100</v>
      </c>
      <c r="V91" s="99">
        <v>8</v>
      </c>
      <c r="W91" s="99">
        <v>8</v>
      </c>
      <c r="X91" s="99">
        <v>5</v>
      </c>
      <c r="Y91" s="100">
        <f t="shared" si="24"/>
        <v>33.333333333333329</v>
      </c>
      <c r="Z91" s="81">
        <v>4986.03</v>
      </c>
      <c r="AA91" s="100">
        <v>0</v>
      </c>
      <c r="AB91" s="100">
        <f t="shared" si="20"/>
        <v>0</v>
      </c>
      <c r="AC91" s="100">
        <v>0</v>
      </c>
      <c r="AD91" s="100">
        <f t="shared" si="21"/>
        <v>0</v>
      </c>
      <c r="AE91" s="100">
        <v>0</v>
      </c>
      <c r="AF91" s="100">
        <f t="shared" si="22"/>
        <v>0</v>
      </c>
      <c r="AG91" s="34"/>
      <c r="AH91" s="34"/>
      <c r="AI91" s="34"/>
      <c r="AJ91" s="34"/>
    </row>
    <row r="92" spans="1:36" s="9" customFormat="1" x14ac:dyDescent="0.2">
      <c r="A92" s="2">
        <v>86</v>
      </c>
      <c r="B92" s="11" t="s">
        <v>114</v>
      </c>
      <c r="C92" s="12"/>
      <c r="D92" s="12" t="s">
        <v>105</v>
      </c>
      <c r="E92" s="19" t="s">
        <v>138</v>
      </c>
      <c r="F92" s="101" t="s">
        <v>210</v>
      </c>
      <c r="G92" s="96">
        <v>30.45</v>
      </c>
      <c r="H92" s="99">
        <v>48</v>
      </c>
      <c r="I92" s="83">
        <v>11</v>
      </c>
      <c r="J92" s="83">
        <v>22</v>
      </c>
      <c r="K92" s="98">
        <v>27</v>
      </c>
      <c r="L92" s="99">
        <v>32</v>
      </c>
      <c r="M92" s="99">
        <v>16</v>
      </c>
      <c r="N92" s="100">
        <f t="shared" si="27"/>
        <v>56.25</v>
      </c>
      <c r="O92" s="100">
        <v>9389.1600000000017</v>
      </c>
      <c r="P92" s="100">
        <v>9389.1600000000017</v>
      </c>
      <c r="Q92" s="100">
        <f t="shared" si="25"/>
        <v>100</v>
      </c>
      <c r="R92" s="100">
        <f t="shared" si="26"/>
        <v>9389.1600000000017</v>
      </c>
      <c r="S92" s="100">
        <f t="shared" si="19"/>
        <v>100</v>
      </c>
      <c r="T92" s="100">
        <v>0</v>
      </c>
      <c r="U92" s="100">
        <f t="shared" si="23"/>
        <v>0</v>
      </c>
      <c r="V92" s="99">
        <v>0</v>
      </c>
      <c r="W92" s="99">
        <v>0</v>
      </c>
      <c r="X92" s="99">
        <v>0</v>
      </c>
      <c r="Y92" s="100">
        <f t="shared" si="24"/>
        <v>0</v>
      </c>
      <c r="Z92" s="81">
        <v>0</v>
      </c>
      <c r="AA92" s="100">
        <v>0</v>
      </c>
      <c r="AB92" s="100">
        <f t="shared" si="20"/>
        <v>0</v>
      </c>
      <c r="AC92" s="100">
        <v>0</v>
      </c>
      <c r="AD92" s="100">
        <f t="shared" si="21"/>
        <v>0</v>
      </c>
      <c r="AE92" s="100">
        <v>0</v>
      </c>
      <c r="AF92" s="100">
        <f t="shared" si="22"/>
        <v>0</v>
      </c>
      <c r="AG92" s="34"/>
      <c r="AH92" s="34"/>
      <c r="AI92" s="34"/>
      <c r="AJ92" s="34"/>
    </row>
    <row r="93" spans="1:36" s="9" customFormat="1" x14ac:dyDescent="0.2">
      <c r="A93" s="2">
        <v>87</v>
      </c>
      <c r="B93" s="11" t="s">
        <v>114</v>
      </c>
      <c r="C93" s="12"/>
      <c r="D93" s="12" t="s">
        <v>106</v>
      </c>
      <c r="E93" s="19" t="s">
        <v>118</v>
      </c>
      <c r="F93" s="101" t="s">
        <v>211</v>
      </c>
      <c r="G93" s="96">
        <v>30.45</v>
      </c>
      <c r="H93" s="99">
        <v>37</v>
      </c>
      <c r="I93" s="83">
        <v>10</v>
      </c>
      <c r="J93" s="83">
        <v>13</v>
      </c>
      <c r="K93" s="98">
        <v>0</v>
      </c>
      <c r="L93" s="99">
        <v>0</v>
      </c>
      <c r="M93" s="99">
        <v>0</v>
      </c>
      <c r="N93" s="100">
        <f t="shared" si="27"/>
        <v>0</v>
      </c>
      <c r="O93" s="100">
        <v>0</v>
      </c>
      <c r="P93" s="100">
        <v>0</v>
      </c>
      <c r="Q93" s="100">
        <v>0</v>
      </c>
      <c r="R93" s="100">
        <f t="shared" si="26"/>
        <v>0</v>
      </c>
      <c r="S93" s="100">
        <v>0</v>
      </c>
      <c r="T93" s="100">
        <v>0</v>
      </c>
      <c r="U93" s="100">
        <v>0</v>
      </c>
      <c r="V93" s="99">
        <v>0</v>
      </c>
      <c r="W93" s="99">
        <v>0</v>
      </c>
      <c r="X93" s="99">
        <v>0</v>
      </c>
      <c r="Y93" s="100">
        <f t="shared" si="24"/>
        <v>0</v>
      </c>
      <c r="Z93" s="81">
        <v>0</v>
      </c>
      <c r="AA93" s="100">
        <v>0</v>
      </c>
      <c r="AB93" s="100">
        <f t="shared" si="20"/>
        <v>0</v>
      </c>
      <c r="AC93" s="100">
        <v>0</v>
      </c>
      <c r="AD93" s="100">
        <f t="shared" si="21"/>
        <v>0</v>
      </c>
      <c r="AE93" s="100">
        <v>0</v>
      </c>
      <c r="AF93" s="100">
        <f t="shared" si="22"/>
        <v>0</v>
      </c>
      <c r="AG93" s="34"/>
      <c r="AH93" s="34"/>
      <c r="AI93" s="34"/>
      <c r="AJ93" s="34"/>
    </row>
    <row r="94" spans="1:36" s="9" customFormat="1" x14ac:dyDescent="0.2">
      <c r="A94" s="2">
        <v>88</v>
      </c>
      <c r="B94" s="11" t="s">
        <v>114</v>
      </c>
      <c r="C94" s="12"/>
      <c r="D94" s="12" t="s">
        <v>107</v>
      </c>
      <c r="E94" s="19" t="s">
        <v>130</v>
      </c>
      <c r="F94" s="101" t="s">
        <v>190</v>
      </c>
      <c r="G94" s="96">
        <v>30.45</v>
      </c>
      <c r="H94" s="99">
        <v>20</v>
      </c>
      <c r="I94" s="83">
        <v>5</v>
      </c>
      <c r="J94" s="83">
        <v>11</v>
      </c>
      <c r="K94" s="98">
        <v>12</v>
      </c>
      <c r="L94" s="99">
        <v>17</v>
      </c>
      <c r="M94" s="99">
        <v>4</v>
      </c>
      <c r="N94" s="100">
        <f>K94/H94*100</f>
        <v>60</v>
      </c>
      <c r="O94" s="100">
        <v>12376.46</v>
      </c>
      <c r="P94" s="100">
        <v>12376.46</v>
      </c>
      <c r="Q94" s="100">
        <f t="shared" si="25"/>
        <v>100</v>
      </c>
      <c r="R94" s="100">
        <f t="shared" si="26"/>
        <v>12376.46</v>
      </c>
      <c r="S94" s="100">
        <f>R94/P94*100</f>
        <v>100</v>
      </c>
      <c r="T94" s="100">
        <v>0</v>
      </c>
      <c r="U94" s="100">
        <f t="shared" si="23"/>
        <v>0</v>
      </c>
      <c r="V94" s="99">
        <v>1</v>
      </c>
      <c r="W94" s="99">
        <v>2</v>
      </c>
      <c r="X94" s="99">
        <v>0</v>
      </c>
      <c r="Y94" s="100">
        <f t="shared" si="24"/>
        <v>5</v>
      </c>
      <c r="Z94" s="81">
        <v>1206.3699999999999</v>
      </c>
      <c r="AA94" s="100">
        <v>0</v>
      </c>
      <c r="AB94" s="100">
        <f t="shared" si="20"/>
        <v>0</v>
      </c>
      <c r="AC94" s="100">
        <v>0</v>
      </c>
      <c r="AD94" s="100">
        <f t="shared" si="21"/>
        <v>0</v>
      </c>
      <c r="AE94" s="100">
        <v>0</v>
      </c>
      <c r="AF94" s="100">
        <f t="shared" si="22"/>
        <v>0</v>
      </c>
      <c r="AG94" s="34"/>
      <c r="AH94" s="34"/>
      <c r="AI94" s="34"/>
      <c r="AJ94" s="34"/>
    </row>
    <row r="95" spans="1:36" s="9" customFormat="1" x14ac:dyDescent="0.2">
      <c r="A95" s="2">
        <v>89</v>
      </c>
      <c r="B95" s="11" t="s">
        <v>114</v>
      </c>
      <c r="C95" s="12"/>
      <c r="D95" s="12" t="s">
        <v>225</v>
      </c>
      <c r="E95" s="105" t="s">
        <v>228</v>
      </c>
      <c r="F95" s="101" t="s">
        <v>234</v>
      </c>
      <c r="G95" s="96">
        <v>30.45</v>
      </c>
      <c r="H95" s="99">
        <v>4</v>
      </c>
      <c r="I95" s="83">
        <v>1</v>
      </c>
      <c r="J95" s="83">
        <v>2</v>
      </c>
      <c r="K95" s="98">
        <v>0</v>
      </c>
      <c r="L95" s="99">
        <v>0</v>
      </c>
      <c r="M95" s="99">
        <v>0</v>
      </c>
      <c r="N95" s="100">
        <f t="shared" ref="N95" si="28">K95/H95*100</f>
        <v>0</v>
      </c>
      <c r="O95" s="100">
        <v>0</v>
      </c>
      <c r="P95" s="100">
        <v>0</v>
      </c>
      <c r="Q95" s="100">
        <v>0</v>
      </c>
      <c r="R95" s="100">
        <f t="shared" si="26"/>
        <v>0</v>
      </c>
      <c r="S95" s="100">
        <v>0</v>
      </c>
      <c r="T95" s="100">
        <v>0</v>
      </c>
      <c r="U95" s="100">
        <v>0</v>
      </c>
      <c r="V95" s="99">
        <v>0</v>
      </c>
      <c r="W95" s="99">
        <v>0</v>
      </c>
      <c r="X95" s="99">
        <v>0</v>
      </c>
      <c r="Y95" s="100">
        <f>IF(H95=0,0,V95/H95)*100</f>
        <v>0</v>
      </c>
      <c r="Z95" s="81">
        <v>0</v>
      </c>
      <c r="AA95" s="100">
        <v>0</v>
      </c>
      <c r="AB95" s="100">
        <f t="shared" si="20"/>
        <v>0</v>
      </c>
      <c r="AC95" s="100">
        <v>0</v>
      </c>
      <c r="AD95" s="100">
        <f t="shared" si="21"/>
        <v>0</v>
      </c>
      <c r="AE95" s="100">
        <v>0</v>
      </c>
      <c r="AF95" s="100">
        <f t="shared" si="22"/>
        <v>0</v>
      </c>
      <c r="AG95" s="34"/>
      <c r="AH95" s="34"/>
      <c r="AI95" s="34"/>
      <c r="AJ95" s="34"/>
    </row>
    <row r="96" spans="1:36" s="9" customFormat="1" x14ac:dyDescent="0.2">
      <c r="A96" s="2">
        <v>90</v>
      </c>
      <c r="B96" s="11" t="s">
        <v>114</v>
      </c>
      <c r="C96" s="12"/>
      <c r="D96" s="12" t="s">
        <v>108</v>
      </c>
      <c r="E96" s="19" t="s">
        <v>118</v>
      </c>
      <c r="F96" s="101" t="s">
        <v>212</v>
      </c>
      <c r="G96" s="96">
        <v>30.45</v>
      </c>
      <c r="H96" s="99">
        <v>32</v>
      </c>
      <c r="I96" s="83">
        <v>3</v>
      </c>
      <c r="J96" s="83">
        <v>9</v>
      </c>
      <c r="K96" s="98">
        <v>32</v>
      </c>
      <c r="L96" s="99">
        <v>34</v>
      </c>
      <c r="M96" s="99">
        <v>23</v>
      </c>
      <c r="N96" s="100">
        <f t="shared" si="27"/>
        <v>100</v>
      </c>
      <c r="O96" s="100">
        <v>24507.16</v>
      </c>
      <c r="P96" s="100">
        <v>24507.16</v>
      </c>
      <c r="Q96" s="100">
        <f t="shared" si="25"/>
        <v>100</v>
      </c>
      <c r="R96" s="100">
        <f t="shared" si="26"/>
        <v>24507.16</v>
      </c>
      <c r="S96" s="100">
        <f>R96/P96*100</f>
        <v>100</v>
      </c>
      <c r="T96" s="100">
        <v>0</v>
      </c>
      <c r="U96" s="100">
        <f t="shared" si="23"/>
        <v>0</v>
      </c>
      <c r="V96" s="99">
        <v>0</v>
      </c>
      <c r="W96" s="99">
        <v>0</v>
      </c>
      <c r="X96" s="99">
        <v>0</v>
      </c>
      <c r="Y96" s="100">
        <f t="shared" si="24"/>
        <v>0</v>
      </c>
      <c r="Z96" s="81">
        <v>0</v>
      </c>
      <c r="AA96" s="100">
        <v>0</v>
      </c>
      <c r="AB96" s="100">
        <f t="shared" si="20"/>
        <v>0</v>
      </c>
      <c r="AC96" s="100">
        <v>0</v>
      </c>
      <c r="AD96" s="100">
        <f t="shared" si="21"/>
        <v>0</v>
      </c>
      <c r="AE96" s="100">
        <v>0</v>
      </c>
      <c r="AF96" s="100">
        <f t="shared" si="22"/>
        <v>0</v>
      </c>
      <c r="AG96" s="34"/>
      <c r="AH96" s="34"/>
      <c r="AI96" s="34"/>
      <c r="AJ96" s="34"/>
    </row>
    <row r="97" spans="1:37" x14ac:dyDescent="0.2">
      <c r="A97" s="16">
        <v>91</v>
      </c>
      <c r="B97" s="11" t="s">
        <v>114</v>
      </c>
      <c r="C97" s="12"/>
      <c r="D97" s="12" t="s">
        <v>109</v>
      </c>
      <c r="E97" s="19" t="s">
        <v>118</v>
      </c>
      <c r="F97" s="101" t="s">
        <v>213</v>
      </c>
      <c r="G97" s="96">
        <v>30.45</v>
      </c>
      <c r="H97" s="99">
        <v>9</v>
      </c>
      <c r="I97" s="83">
        <v>0</v>
      </c>
      <c r="J97" s="83">
        <v>5</v>
      </c>
      <c r="K97" s="98">
        <v>6</v>
      </c>
      <c r="L97" s="99">
        <v>7</v>
      </c>
      <c r="M97" s="99">
        <v>4</v>
      </c>
      <c r="N97" s="100">
        <f t="shared" si="27"/>
        <v>66.666666666666657</v>
      </c>
      <c r="O97" s="100">
        <v>5946.55</v>
      </c>
      <c r="P97" s="100">
        <v>5946.55</v>
      </c>
      <c r="Q97" s="100">
        <f t="shared" si="25"/>
        <v>100</v>
      </c>
      <c r="R97" s="100">
        <f t="shared" si="26"/>
        <v>5946.55</v>
      </c>
      <c r="S97" s="100">
        <f t="shared" si="19"/>
        <v>100</v>
      </c>
      <c r="T97" s="100">
        <v>0</v>
      </c>
      <c r="U97" s="100">
        <f t="shared" si="23"/>
        <v>0</v>
      </c>
      <c r="V97" s="99">
        <v>0</v>
      </c>
      <c r="W97" s="99">
        <v>0</v>
      </c>
      <c r="X97" s="99">
        <v>0</v>
      </c>
      <c r="Y97" s="100">
        <f t="shared" si="24"/>
        <v>0</v>
      </c>
      <c r="Z97" s="81">
        <v>0</v>
      </c>
      <c r="AA97" s="100">
        <v>0</v>
      </c>
      <c r="AB97" s="100">
        <f t="shared" si="20"/>
        <v>0</v>
      </c>
      <c r="AC97" s="100">
        <v>0</v>
      </c>
      <c r="AD97" s="100">
        <f t="shared" si="21"/>
        <v>0</v>
      </c>
      <c r="AE97" s="100">
        <v>0</v>
      </c>
      <c r="AF97" s="100">
        <f t="shared" si="22"/>
        <v>0</v>
      </c>
    </row>
    <row r="98" spans="1:37" x14ac:dyDescent="0.2">
      <c r="A98" s="16">
        <v>92</v>
      </c>
      <c r="B98" s="11" t="s">
        <v>114</v>
      </c>
      <c r="C98" s="12"/>
      <c r="D98" s="12" t="s">
        <v>110</v>
      </c>
      <c r="E98" s="19" t="s">
        <v>149</v>
      </c>
      <c r="F98" s="101" t="s">
        <v>214</v>
      </c>
      <c r="G98" s="96">
        <v>30.45</v>
      </c>
      <c r="H98" s="99">
        <v>18</v>
      </c>
      <c r="I98" s="83">
        <v>8</v>
      </c>
      <c r="J98" s="83">
        <v>5</v>
      </c>
      <c r="K98" s="98">
        <v>8</v>
      </c>
      <c r="L98" s="99">
        <v>8</v>
      </c>
      <c r="M98" s="99">
        <v>6</v>
      </c>
      <c r="N98" s="100">
        <f t="shared" si="27"/>
        <v>44.444444444444443</v>
      </c>
      <c r="O98" s="100">
        <v>3487.89</v>
      </c>
      <c r="P98" s="100">
        <v>3487.89</v>
      </c>
      <c r="Q98" s="100">
        <f t="shared" si="25"/>
        <v>100</v>
      </c>
      <c r="R98" s="100">
        <f t="shared" si="26"/>
        <v>3487.89</v>
      </c>
      <c r="S98" s="100">
        <f>R98/P98*100</f>
        <v>100</v>
      </c>
      <c r="T98" s="100">
        <v>0</v>
      </c>
      <c r="U98" s="100">
        <f t="shared" si="23"/>
        <v>0</v>
      </c>
      <c r="V98" s="99">
        <v>0</v>
      </c>
      <c r="W98" s="99">
        <v>0</v>
      </c>
      <c r="X98" s="99">
        <v>0</v>
      </c>
      <c r="Y98" s="100">
        <f t="shared" si="24"/>
        <v>0</v>
      </c>
      <c r="Z98" s="81">
        <v>0</v>
      </c>
      <c r="AA98" s="100">
        <v>0</v>
      </c>
      <c r="AB98" s="100">
        <f t="shared" si="20"/>
        <v>0</v>
      </c>
      <c r="AC98" s="100">
        <v>0</v>
      </c>
      <c r="AD98" s="100">
        <f t="shared" si="21"/>
        <v>0</v>
      </c>
      <c r="AE98" s="100">
        <v>0</v>
      </c>
      <c r="AF98" s="100">
        <f t="shared" si="22"/>
        <v>0</v>
      </c>
    </row>
    <row r="99" spans="1:37" x14ac:dyDescent="0.2">
      <c r="A99" s="16">
        <v>93</v>
      </c>
      <c r="B99" s="11" t="s">
        <v>114</v>
      </c>
      <c r="C99" s="12"/>
      <c r="D99" s="12" t="s">
        <v>226</v>
      </c>
      <c r="E99" s="105" t="s">
        <v>118</v>
      </c>
      <c r="F99" s="101" t="s">
        <v>235</v>
      </c>
      <c r="G99" s="96">
        <v>30.45</v>
      </c>
      <c r="H99" s="99">
        <v>3</v>
      </c>
      <c r="I99" s="83">
        <v>2</v>
      </c>
      <c r="J99" s="83">
        <v>1</v>
      </c>
      <c r="K99" s="98">
        <v>0</v>
      </c>
      <c r="L99" s="99">
        <v>0</v>
      </c>
      <c r="M99" s="99">
        <v>0</v>
      </c>
      <c r="N99" s="100">
        <f t="shared" si="27"/>
        <v>0</v>
      </c>
      <c r="O99" s="100">
        <v>0</v>
      </c>
      <c r="P99" s="100">
        <v>0</v>
      </c>
      <c r="Q99" s="100">
        <v>0</v>
      </c>
      <c r="R99" s="100">
        <f t="shared" si="26"/>
        <v>0</v>
      </c>
      <c r="S99" s="100">
        <v>0</v>
      </c>
      <c r="T99" s="100">
        <v>0</v>
      </c>
      <c r="U99" s="100">
        <v>0</v>
      </c>
      <c r="V99" s="99">
        <v>2</v>
      </c>
      <c r="W99" s="99">
        <v>2</v>
      </c>
      <c r="X99" s="99">
        <v>2</v>
      </c>
      <c r="Y99" s="100">
        <f>IF(H99=0,0,V99/H99)*100</f>
        <v>66.666666666666657</v>
      </c>
      <c r="Z99" s="81">
        <v>1133.8399999999999</v>
      </c>
      <c r="AA99" s="100">
        <v>0</v>
      </c>
      <c r="AB99" s="100">
        <f t="shared" si="20"/>
        <v>0</v>
      </c>
      <c r="AC99" s="100">
        <v>0</v>
      </c>
      <c r="AD99" s="100">
        <f t="shared" si="21"/>
        <v>0</v>
      </c>
      <c r="AE99" s="100">
        <v>0</v>
      </c>
      <c r="AF99" s="100">
        <f t="shared" si="22"/>
        <v>0</v>
      </c>
    </row>
    <row r="100" spans="1:37" x14ac:dyDescent="0.2">
      <c r="A100" s="16">
        <v>94</v>
      </c>
      <c r="B100" s="11" t="s">
        <v>114</v>
      </c>
      <c r="C100" s="12"/>
      <c r="D100" s="12" t="s">
        <v>111</v>
      </c>
      <c r="E100" s="19" t="s">
        <v>130</v>
      </c>
      <c r="F100" s="101" t="s">
        <v>215</v>
      </c>
      <c r="G100" s="96">
        <v>30.45</v>
      </c>
      <c r="H100" s="99">
        <v>38</v>
      </c>
      <c r="I100" s="83">
        <v>13</v>
      </c>
      <c r="J100" s="83">
        <v>18</v>
      </c>
      <c r="K100" s="98">
        <v>15</v>
      </c>
      <c r="L100" s="99">
        <v>25</v>
      </c>
      <c r="M100" s="99">
        <v>5</v>
      </c>
      <c r="N100" s="100">
        <f t="shared" si="27"/>
        <v>39.473684210526315</v>
      </c>
      <c r="O100" s="100">
        <v>18749.07</v>
      </c>
      <c r="P100" s="100">
        <v>18749.07</v>
      </c>
      <c r="Q100" s="100">
        <f t="shared" si="25"/>
        <v>100</v>
      </c>
      <c r="R100" s="100">
        <f t="shared" si="26"/>
        <v>18749.07</v>
      </c>
      <c r="S100" s="100">
        <f t="shared" si="19"/>
        <v>100</v>
      </c>
      <c r="T100" s="100">
        <v>0</v>
      </c>
      <c r="U100" s="100">
        <f t="shared" si="23"/>
        <v>0</v>
      </c>
      <c r="V100" s="99">
        <v>0</v>
      </c>
      <c r="W100" s="99">
        <v>0</v>
      </c>
      <c r="X100" s="99">
        <v>0</v>
      </c>
      <c r="Y100" s="100">
        <f t="shared" si="24"/>
        <v>0</v>
      </c>
      <c r="Z100" s="81">
        <v>0</v>
      </c>
      <c r="AA100" s="100">
        <v>0</v>
      </c>
      <c r="AB100" s="100">
        <f t="shared" si="20"/>
        <v>0</v>
      </c>
      <c r="AC100" s="100">
        <v>0</v>
      </c>
      <c r="AD100" s="100">
        <f t="shared" si="21"/>
        <v>0</v>
      </c>
      <c r="AE100" s="100">
        <v>0</v>
      </c>
      <c r="AF100" s="100">
        <f t="shared" si="22"/>
        <v>0</v>
      </c>
    </row>
    <row r="101" spans="1:37" x14ac:dyDescent="0.2">
      <c r="A101" s="16">
        <v>95</v>
      </c>
      <c r="B101" s="11" t="s">
        <v>114</v>
      </c>
      <c r="C101" s="12"/>
      <c r="D101" s="12" t="s">
        <v>112</v>
      </c>
      <c r="E101" s="19" t="s">
        <v>118</v>
      </c>
      <c r="F101" s="101" t="s">
        <v>216</v>
      </c>
      <c r="G101" s="96">
        <v>30.45</v>
      </c>
      <c r="H101" s="99">
        <v>8</v>
      </c>
      <c r="I101" s="83">
        <v>2</v>
      </c>
      <c r="J101" s="83">
        <v>3</v>
      </c>
      <c r="K101" s="98">
        <v>1</v>
      </c>
      <c r="L101" s="99">
        <v>1</v>
      </c>
      <c r="M101" s="99">
        <v>1</v>
      </c>
      <c r="N101" s="100">
        <f t="shared" si="27"/>
        <v>12.5</v>
      </c>
      <c r="O101" s="100">
        <v>336.17</v>
      </c>
      <c r="P101" s="100">
        <v>336.17</v>
      </c>
      <c r="Q101" s="100">
        <f t="shared" si="25"/>
        <v>100</v>
      </c>
      <c r="R101" s="100">
        <f t="shared" si="26"/>
        <v>0</v>
      </c>
      <c r="S101" s="100">
        <f t="shared" si="19"/>
        <v>0</v>
      </c>
      <c r="T101" s="100">
        <v>336.17</v>
      </c>
      <c r="U101" s="100">
        <f t="shared" si="23"/>
        <v>100</v>
      </c>
      <c r="V101" s="99">
        <v>0</v>
      </c>
      <c r="W101" s="99">
        <v>0</v>
      </c>
      <c r="X101" s="99">
        <v>0</v>
      </c>
      <c r="Y101" s="100">
        <f t="shared" si="24"/>
        <v>0</v>
      </c>
      <c r="Z101" s="81">
        <v>0</v>
      </c>
      <c r="AA101" s="100">
        <v>0</v>
      </c>
      <c r="AB101" s="100">
        <f t="shared" si="20"/>
        <v>0</v>
      </c>
      <c r="AC101" s="100">
        <v>0</v>
      </c>
      <c r="AD101" s="100">
        <f t="shared" si="21"/>
        <v>0</v>
      </c>
      <c r="AE101" s="100">
        <v>0</v>
      </c>
      <c r="AF101" s="100">
        <f t="shared" si="22"/>
        <v>0</v>
      </c>
    </row>
    <row r="102" spans="1:37" x14ac:dyDescent="0.2">
      <c r="A102" s="16">
        <v>96</v>
      </c>
      <c r="B102" s="11" t="s">
        <v>114</v>
      </c>
      <c r="C102" s="12"/>
      <c r="D102" s="12" t="s">
        <v>113</v>
      </c>
      <c r="E102" s="19" t="s">
        <v>118</v>
      </c>
      <c r="F102" s="101" t="s">
        <v>217</v>
      </c>
      <c r="G102" s="96">
        <v>30.45</v>
      </c>
      <c r="H102" s="99">
        <v>21</v>
      </c>
      <c r="I102" s="83">
        <v>1</v>
      </c>
      <c r="J102" s="83">
        <v>15</v>
      </c>
      <c r="K102" s="98">
        <v>13</v>
      </c>
      <c r="L102" s="99">
        <v>19</v>
      </c>
      <c r="M102" s="99">
        <v>2</v>
      </c>
      <c r="N102" s="100">
        <f t="shared" si="27"/>
        <v>61.904761904761905</v>
      </c>
      <c r="O102" s="100">
        <v>19670.13</v>
      </c>
      <c r="P102" s="100">
        <v>19670.13</v>
      </c>
      <c r="Q102" s="100">
        <f t="shared" si="25"/>
        <v>100</v>
      </c>
      <c r="R102" s="100">
        <f t="shared" si="26"/>
        <v>19670.13</v>
      </c>
      <c r="S102" s="100">
        <f t="shared" si="19"/>
        <v>100</v>
      </c>
      <c r="T102" s="100">
        <v>0</v>
      </c>
      <c r="U102" s="100">
        <f t="shared" si="23"/>
        <v>0</v>
      </c>
      <c r="V102" s="99">
        <v>0</v>
      </c>
      <c r="W102" s="99">
        <v>0</v>
      </c>
      <c r="X102" s="99">
        <v>0</v>
      </c>
      <c r="Y102" s="100">
        <f t="shared" si="24"/>
        <v>0</v>
      </c>
      <c r="Z102" s="81">
        <v>0</v>
      </c>
      <c r="AA102" s="100">
        <v>0</v>
      </c>
      <c r="AB102" s="100">
        <f t="shared" si="20"/>
        <v>0</v>
      </c>
      <c r="AC102" s="100">
        <v>0</v>
      </c>
      <c r="AD102" s="100">
        <f t="shared" si="21"/>
        <v>0</v>
      </c>
      <c r="AE102" s="100">
        <v>0</v>
      </c>
      <c r="AF102" s="100">
        <f t="shared" si="22"/>
        <v>0</v>
      </c>
    </row>
    <row r="103" spans="1:37" s="20" customFormat="1" x14ac:dyDescent="0.25">
      <c r="A103" s="141" t="s">
        <v>25</v>
      </c>
      <c r="B103" s="142"/>
      <c r="C103" s="142"/>
      <c r="D103" s="142"/>
      <c r="E103" s="142"/>
      <c r="F103" s="142"/>
      <c r="G103" s="143"/>
      <c r="H103" s="66">
        <f>SUM(H7:H102)</f>
        <v>2857</v>
      </c>
      <c r="I103" s="66">
        <v>653</v>
      </c>
      <c r="J103" s="66">
        <v>1305</v>
      </c>
      <c r="K103" s="67">
        <f>SUM(K7:K102)</f>
        <v>2009</v>
      </c>
      <c r="L103" s="67">
        <f>SUM(L7:L102)</f>
        <v>2413</v>
      </c>
      <c r="M103" s="67">
        <f>SUM(M7:M102)</f>
        <v>1113</v>
      </c>
      <c r="N103" s="68">
        <f t="shared" si="27"/>
        <v>70.318515925796291</v>
      </c>
      <c r="O103" s="69">
        <f>SUM(O7:O102)</f>
        <v>1493882.5099999998</v>
      </c>
      <c r="P103" s="69">
        <f>SUM(P7:P102)</f>
        <v>1493882.5099999998</v>
      </c>
      <c r="Q103" s="68">
        <f>P103/O103*100</f>
        <v>100</v>
      </c>
      <c r="R103" s="69">
        <f>SUM(R7:R102)</f>
        <v>1332642.5399999996</v>
      </c>
      <c r="S103" s="68">
        <f>R103/P103*100</f>
        <v>89.2066498589638</v>
      </c>
      <c r="T103" s="69">
        <f>SUM(T7:T102)</f>
        <v>161239.97</v>
      </c>
      <c r="U103" s="68">
        <f t="shared" si="23"/>
        <v>10.793350141036195</v>
      </c>
      <c r="V103" s="67">
        <f t="shared" ref="V103:AF103" si="29">SUM(V7:V102)</f>
        <v>263</v>
      </c>
      <c r="W103" s="67">
        <f t="shared" si="29"/>
        <v>299</v>
      </c>
      <c r="X103" s="67">
        <f>SUM(X7:X102)</f>
        <v>100</v>
      </c>
      <c r="Y103" s="69">
        <f>X103/H103*100</f>
        <v>3.5001750087504377</v>
      </c>
      <c r="Z103" s="69">
        <f>SUM(Z7:Z102)</f>
        <v>272464.3600000001</v>
      </c>
      <c r="AA103" s="69">
        <f t="shared" si="29"/>
        <v>0</v>
      </c>
      <c r="AB103" s="69">
        <f t="shared" si="29"/>
        <v>0</v>
      </c>
      <c r="AC103" s="69">
        <f t="shared" si="29"/>
        <v>0</v>
      </c>
      <c r="AD103" s="69">
        <f t="shared" si="29"/>
        <v>0</v>
      </c>
      <c r="AE103" s="69">
        <f t="shared" si="29"/>
        <v>0</v>
      </c>
      <c r="AF103" s="69">
        <f t="shared" si="29"/>
        <v>0</v>
      </c>
      <c r="AG103" s="42"/>
      <c r="AH103" s="42"/>
      <c r="AI103" s="42"/>
      <c r="AJ103" s="42"/>
      <c r="AK103" s="42"/>
    </row>
    <row r="104" spans="1:37" ht="15" customHeight="1" x14ac:dyDescent="0.2"/>
    <row r="105" spans="1:37" ht="15" customHeight="1" x14ac:dyDescent="0.2"/>
    <row r="106" spans="1:37" ht="15" customHeight="1" x14ac:dyDescent="0.2"/>
    <row r="107" spans="1:37" ht="15" customHeight="1" x14ac:dyDescent="0.2"/>
  </sheetData>
  <sheetProtection password="C41F" sheet="1" objects="1" scenarios="1"/>
  <mergeCells count="35">
    <mergeCell ref="A103:G103"/>
    <mergeCell ref="V4:V5"/>
    <mergeCell ref="W4:W5"/>
    <mergeCell ref="X4:X5"/>
    <mergeCell ref="Y4:Y5"/>
    <mergeCell ref="M4:M5"/>
    <mergeCell ref="N4:N5"/>
    <mergeCell ref="O4:O5"/>
    <mergeCell ref="P4:Q4"/>
    <mergeCell ref="R4:S4"/>
    <mergeCell ref="T4:U4"/>
    <mergeCell ref="H4:H5"/>
    <mergeCell ref="I4:I5"/>
    <mergeCell ref="A1:AF1"/>
    <mergeCell ref="A2:A5"/>
    <mergeCell ref="B2:B5"/>
    <mergeCell ref="C2:C5"/>
    <mergeCell ref="D2:D5"/>
    <mergeCell ref="E2:E5"/>
    <mergeCell ref="F2:F5"/>
    <mergeCell ref="G2:G5"/>
    <mergeCell ref="H2:J3"/>
    <mergeCell ref="K2:U2"/>
    <mergeCell ref="V2:AF2"/>
    <mergeCell ref="K3:O3"/>
    <mergeCell ref="P3:U3"/>
    <mergeCell ref="AE4:AF4"/>
    <mergeCell ref="Z4:Z5"/>
    <mergeCell ref="AA4:AB4"/>
    <mergeCell ref="V3:Z3"/>
    <mergeCell ref="AA3:AF3"/>
    <mergeCell ref="AC4:AD4"/>
    <mergeCell ref="J4:J5"/>
    <mergeCell ref="K4:K5"/>
    <mergeCell ref="L4:L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51</vt:i4>
      </vt:variant>
    </vt:vector>
  </HeadingPairs>
  <TitlesOfParts>
    <vt:vector size="51" baseType="lpstr">
      <vt:lpstr>05.01.2015</vt:lpstr>
      <vt:lpstr>12.01.2015</vt:lpstr>
      <vt:lpstr>19.01.2015</vt:lpstr>
      <vt:lpstr>26.01.2015</vt:lpstr>
      <vt:lpstr>02.02.2015</vt:lpstr>
      <vt:lpstr>09.02.2015</vt:lpstr>
      <vt:lpstr>16.02.2015</vt:lpstr>
      <vt:lpstr>23.02.2015</vt:lpstr>
      <vt:lpstr>02.03.2015</vt:lpstr>
      <vt:lpstr>09.03.2015</vt:lpstr>
      <vt:lpstr>16.03.2015</vt:lpstr>
      <vt:lpstr>23.03.2015</vt:lpstr>
      <vt:lpstr>30.03.2015</vt:lpstr>
      <vt:lpstr>06.04.2015</vt:lpstr>
      <vt:lpstr>13.04.2015</vt:lpstr>
      <vt:lpstr>20.04.2015</vt:lpstr>
      <vt:lpstr>27.04.2015</vt:lpstr>
      <vt:lpstr>04.05.2015</vt:lpstr>
      <vt:lpstr>11.05.2015</vt:lpstr>
      <vt:lpstr>18.05.2015</vt:lpstr>
      <vt:lpstr>25.05.2015</vt:lpstr>
      <vt:lpstr>15.06.2015</vt:lpstr>
      <vt:lpstr>22.06.2015</vt:lpstr>
      <vt:lpstr>29.06.2015</vt:lpstr>
      <vt:lpstr>06.07.2015</vt:lpstr>
      <vt:lpstr>13.07.2015</vt:lpstr>
      <vt:lpstr>20.07.2015</vt:lpstr>
      <vt:lpstr>27.07.2015</vt:lpstr>
      <vt:lpstr>03.08.2015</vt:lpstr>
      <vt:lpstr>10.08.2015</vt:lpstr>
      <vt:lpstr>17.08.2015</vt:lpstr>
      <vt:lpstr>24.08.2015</vt:lpstr>
      <vt:lpstr>31.08.2015</vt:lpstr>
      <vt:lpstr>07.09.2015</vt:lpstr>
      <vt:lpstr>14.09.2015</vt:lpstr>
      <vt:lpstr>21.09.2015</vt:lpstr>
      <vt:lpstr>28.09.2015</vt:lpstr>
      <vt:lpstr>05.10.2015</vt:lpstr>
      <vt:lpstr>12.10.2015</vt:lpstr>
      <vt:lpstr>19.10.2015</vt:lpstr>
      <vt:lpstr>26.10.2015</vt:lpstr>
      <vt:lpstr>02.11.2015</vt:lpstr>
      <vt:lpstr>09.11.2015</vt:lpstr>
      <vt:lpstr>16.11.2015</vt:lpstr>
      <vt:lpstr>23.11.2015</vt:lpstr>
      <vt:lpstr>30.11.2015</vt:lpstr>
      <vt:lpstr>07.12.215</vt:lpstr>
      <vt:lpstr>14.12.2015</vt:lpstr>
      <vt:lpstr>21.12.2015</vt:lpstr>
      <vt:lpstr>28.12.2015</vt:lpstr>
      <vt:lpstr>31.12.2015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ГЕТЬМАНСЬКИЙ Ярослав</dc:creator>
  <cp:lastModifiedBy>В</cp:lastModifiedBy>
  <cp:lastPrinted>2015-03-16T14:06:54Z</cp:lastPrinted>
  <dcterms:created xsi:type="dcterms:W3CDTF">2014-07-31T14:07:57Z</dcterms:created>
  <dcterms:modified xsi:type="dcterms:W3CDTF">2016-02-12T12:01:39Z</dcterms:modified>
</cp:coreProperties>
</file>